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charts/chart2.xml" ContentType="application/vnd.openxmlformats-officedocument.drawingml.chart+xml"/>
  <Override PartName="/xl/charts/style2.xml" ContentType="application/vnd.ms-office.chartstyle+xml"/>
  <Override PartName="/xl/charts/colors2.xml" ContentType="application/vnd.ms-office.chartcolorstyle+xml"/>
  <Override PartName="/xl/charts/chart3.xml" ContentType="application/vnd.openxmlformats-officedocument.drawingml.chart+xml"/>
  <Override PartName="/xl/charts/style3.xml" ContentType="application/vnd.ms-office.chartstyle+xml"/>
  <Override PartName="/xl/charts/colors3.xml" ContentType="application/vnd.ms-office.chartcolorstyle+xml"/>
  <Override PartName="/xl/charts/chart4.xml" ContentType="application/vnd.openxmlformats-officedocument.drawingml.chart+xml"/>
  <Override PartName="/xl/charts/style4.xml" ContentType="application/vnd.ms-office.chartstyle+xml"/>
  <Override PartName="/xl/charts/colors4.xml" ContentType="application/vnd.ms-office.chartcolorstyle+xml"/>
  <Override PartName="/xl/charts/chart5.xml" ContentType="application/vnd.openxmlformats-officedocument.drawingml.chart+xml"/>
  <Override PartName="/xl/charts/style5.xml" ContentType="application/vnd.ms-office.chartstyle+xml"/>
  <Override PartName="/xl/charts/colors5.xml" ContentType="application/vnd.ms-office.chartcolorstyle+xml"/>
  <Override PartName="/xl/charts/chart6.xml" ContentType="application/vnd.openxmlformats-officedocument.drawingml.chart+xml"/>
  <Override PartName="/xl/charts/style6.xml" ContentType="application/vnd.ms-office.chartstyle+xml"/>
  <Override PartName="/xl/charts/colors6.xml" ContentType="application/vnd.ms-office.chartcolorstyle+xml"/>
  <Override PartName="/xl/charts/chart7.xml" ContentType="application/vnd.openxmlformats-officedocument.drawingml.chart+xml"/>
  <Override PartName="/xl/charts/style7.xml" ContentType="application/vnd.ms-office.chartstyle+xml"/>
  <Override PartName="/xl/charts/colors7.xml" ContentType="application/vnd.ms-office.chartcolorstyle+xml"/>
  <Override PartName="/xl/tables/table1.xml" ContentType="application/vnd.openxmlformats-officedocument.spreadsheetml.table+xml"/>
  <Override PartName="/xl/tables/table2.xml" ContentType="application/vnd.openxmlformats-officedocument.spreadsheetml.table+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7932"/>
  <workbookPr defaultThemeVersion="202300"/>
  <mc:AlternateContent xmlns:mc="http://schemas.openxmlformats.org/markup-compatibility/2006">
    <mc:Choice Requires="x15">
      <x15ac:absPath xmlns:x15ac="http://schemas.microsoft.com/office/spreadsheetml/2010/11/ac" url="https://d.docs.live.net/4328e33f22cfb71b/InfoSec/Scripts/Python/CIS/WorkbenchScrapy/benchmarkScraper/Baselines/Reports/STIG/"/>
    </mc:Choice>
  </mc:AlternateContent>
  <xr:revisionPtr revIDLastSave="38" documentId="11_C78991E673B746E0A0C5C4D31F26C12FBF22AA05" xr6:coauthVersionLast="47" xr6:coauthVersionMax="47" xr10:uidLastSave="{DEE05191-CA3A-44E2-87D7-EF3DA4A326EA}"/>
  <bookViews>
    <workbookView xWindow="127080" yWindow="15525" windowWidth="4215" windowHeight="585" xr2:uid="{00000000-000D-0000-FFFF-FFFF00000000}"/>
  </bookViews>
  <sheets>
    <sheet name="Introduction" sheetId="2" r:id="rId1"/>
    <sheet name="Dashboard" sheetId="3" r:id="rId2"/>
    <sheet name="Recommendations" sheetId="1" r:id="rId3"/>
    <sheet name="ImplementationLog" sheetId="4" r:id="rId4"/>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 xmlns:xlwcv="http://schemas.microsoft.com/office/spreadsheetml/2024/workbookCompatibilityVersion" uri="{D14903EA-33C4-47F7-8F05-3474C54BE107}">
      <xlwcv:version setVersion="1"/>
    </ext>
  </extLst>
</workbook>
</file>

<file path=xl/calcChain.xml><?xml version="1.0" encoding="utf-8"?>
<calcChain xmlns="http://schemas.openxmlformats.org/spreadsheetml/2006/main">
  <c r="F54" i="4" l="1"/>
  <c r="F53" i="4"/>
  <c r="F52" i="4"/>
  <c r="F51" i="4"/>
  <c r="F50" i="4"/>
  <c r="F49" i="4"/>
  <c r="F48" i="4"/>
  <c r="F47" i="4"/>
  <c r="F46" i="4"/>
  <c r="F45" i="4"/>
  <c r="F44" i="4"/>
  <c r="F43" i="4"/>
  <c r="F42" i="4"/>
  <c r="F41" i="4"/>
  <c r="F40" i="4"/>
  <c r="F39" i="4"/>
  <c r="F38" i="4"/>
  <c r="F37" i="4"/>
  <c r="F36" i="4"/>
  <c r="F35" i="4"/>
  <c r="F34" i="4"/>
  <c r="F33" i="4"/>
  <c r="F32" i="4"/>
  <c r="F31" i="4"/>
  <c r="F30" i="4"/>
  <c r="F29" i="4"/>
  <c r="F28" i="4"/>
  <c r="F27" i="4"/>
  <c r="F26" i="4"/>
  <c r="F25" i="4"/>
  <c r="F24" i="4"/>
  <c r="F23" i="4"/>
  <c r="F22" i="4"/>
  <c r="F21" i="4"/>
  <c r="F20" i="4"/>
  <c r="F19" i="4"/>
  <c r="F18" i="4"/>
  <c r="F17" i="4"/>
  <c r="F16" i="4"/>
  <c r="F15" i="4"/>
  <c r="F14" i="4"/>
  <c r="F13" i="4"/>
  <c r="F12" i="4"/>
  <c r="F11" i="4"/>
  <c r="F10" i="4"/>
  <c r="F9" i="4"/>
  <c r="F8" i="4"/>
  <c r="F7" i="4"/>
  <c r="F6" i="4"/>
  <c r="F5" i="4"/>
  <c r="L204" i="1"/>
  <c r="L203" i="1"/>
  <c r="L202" i="1"/>
  <c r="L201" i="1"/>
  <c r="L200" i="1"/>
  <c r="L199" i="1"/>
  <c r="L198" i="1"/>
  <c r="L197" i="1"/>
  <c r="L196" i="1"/>
  <c r="L195" i="1"/>
  <c r="L194" i="1"/>
  <c r="L193" i="1"/>
  <c r="L192" i="1"/>
  <c r="L191" i="1"/>
  <c r="L190" i="1"/>
  <c r="L189" i="1"/>
  <c r="L188" i="1"/>
  <c r="L187" i="1"/>
  <c r="L186" i="1"/>
  <c r="L185" i="1"/>
  <c r="L184" i="1"/>
  <c r="L183" i="1"/>
  <c r="L182" i="1"/>
  <c r="L181" i="1"/>
  <c r="L180" i="1"/>
  <c r="L179" i="1"/>
  <c r="L178" i="1"/>
  <c r="L177" i="1"/>
  <c r="L176" i="1"/>
  <c r="L175" i="1"/>
  <c r="L174" i="1"/>
  <c r="L173" i="1"/>
  <c r="L172" i="1"/>
  <c r="L171" i="1"/>
  <c r="L170" i="1"/>
  <c r="L169" i="1"/>
  <c r="L168" i="1"/>
  <c r="L167" i="1"/>
  <c r="L166" i="1"/>
  <c r="L165" i="1"/>
  <c r="L164" i="1"/>
  <c r="L163" i="1"/>
  <c r="L162" i="1"/>
  <c r="L161" i="1"/>
  <c r="L160" i="1"/>
  <c r="L159" i="1"/>
  <c r="L158" i="1"/>
  <c r="L157" i="1"/>
  <c r="L156" i="1"/>
  <c r="L155" i="1"/>
  <c r="L154" i="1"/>
  <c r="L153" i="1"/>
  <c r="L152" i="1"/>
  <c r="L151" i="1"/>
  <c r="L150" i="1"/>
  <c r="L149" i="1"/>
  <c r="L148" i="1"/>
  <c r="L147" i="1"/>
  <c r="L146" i="1"/>
  <c r="L145" i="1"/>
  <c r="L144" i="1"/>
  <c r="L143" i="1"/>
  <c r="L142" i="1"/>
  <c r="L141" i="1"/>
  <c r="L140" i="1"/>
  <c r="L139" i="1"/>
  <c r="L138" i="1"/>
  <c r="L137" i="1"/>
  <c r="L136" i="1"/>
  <c r="L135" i="1"/>
  <c r="L134" i="1"/>
  <c r="L133" i="1"/>
  <c r="L132" i="1"/>
  <c r="L131" i="1"/>
  <c r="L130" i="1"/>
  <c r="L129" i="1"/>
  <c r="L128" i="1"/>
  <c r="L127" i="1"/>
  <c r="L126" i="1"/>
  <c r="L125" i="1"/>
  <c r="L124" i="1"/>
  <c r="L123" i="1"/>
  <c r="L122" i="1"/>
  <c r="L121" i="1"/>
  <c r="L120" i="1"/>
  <c r="L119" i="1"/>
  <c r="L118" i="1"/>
  <c r="L117" i="1"/>
  <c r="L116" i="1"/>
  <c r="L115" i="1"/>
  <c r="L114" i="1"/>
  <c r="L113" i="1"/>
  <c r="L112" i="1"/>
  <c r="L111" i="1"/>
  <c r="L110" i="1"/>
  <c r="L109" i="1"/>
  <c r="L108" i="1"/>
  <c r="L107" i="1"/>
  <c r="L106" i="1"/>
  <c r="L105" i="1"/>
  <c r="L104" i="1"/>
  <c r="L103" i="1"/>
  <c r="L102" i="1"/>
  <c r="L101" i="1"/>
  <c r="L100" i="1"/>
  <c r="L99" i="1"/>
  <c r="L98" i="1"/>
  <c r="L97" i="1"/>
  <c r="L96" i="1"/>
  <c r="L95" i="1"/>
  <c r="L94" i="1"/>
  <c r="L93" i="1"/>
  <c r="L92" i="1"/>
  <c r="L91" i="1"/>
  <c r="L90" i="1"/>
  <c r="L89" i="1"/>
  <c r="L88" i="1"/>
  <c r="L87" i="1"/>
  <c r="L86" i="1"/>
  <c r="L85" i="1"/>
  <c r="L84" i="1"/>
  <c r="L83" i="1"/>
  <c r="L82" i="1"/>
  <c r="L81" i="1"/>
  <c r="L80" i="1"/>
  <c r="L79" i="1"/>
  <c r="L78" i="1"/>
  <c r="L77" i="1"/>
  <c r="L76" i="1"/>
  <c r="L75" i="1"/>
  <c r="L74" i="1"/>
  <c r="L73" i="1"/>
  <c r="L72" i="1"/>
  <c r="L71" i="1"/>
  <c r="L70" i="1"/>
  <c r="L69" i="1"/>
  <c r="L68" i="1"/>
  <c r="L67" i="1"/>
  <c r="L66" i="1"/>
  <c r="L65" i="1"/>
  <c r="L64" i="1"/>
  <c r="L63" i="1"/>
  <c r="L62" i="1"/>
  <c r="L61" i="1"/>
  <c r="L60" i="1"/>
  <c r="L59" i="1"/>
  <c r="L58" i="1"/>
  <c r="L57" i="1"/>
  <c r="L56" i="1"/>
  <c r="L55" i="1"/>
  <c r="L54" i="1"/>
  <c r="L53" i="1"/>
  <c r="L52" i="1"/>
  <c r="L51" i="1"/>
  <c r="L50" i="1"/>
  <c r="L49" i="1"/>
  <c r="L48" i="1"/>
  <c r="L47" i="1"/>
  <c r="L46" i="1"/>
  <c r="L45" i="1"/>
  <c r="L44" i="1"/>
  <c r="L43" i="1"/>
  <c r="L42" i="1"/>
  <c r="L41" i="1"/>
  <c r="L40" i="1"/>
  <c r="L39" i="1"/>
  <c r="L38" i="1"/>
  <c r="L37" i="1"/>
  <c r="L36" i="1"/>
  <c r="L35" i="1"/>
  <c r="L34" i="1"/>
  <c r="L33" i="1"/>
  <c r="L32" i="1"/>
  <c r="L31" i="1"/>
  <c r="L30" i="1"/>
  <c r="L29" i="1"/>
  <c r="L28" i="1"/>
  <c r="L27" i="1"/>
  <c r="L26" i="1"/>
  <c r="L25" i="1"/>
  <c r="L24" i="1"/>
  <c r="L23" i="1"/>
  <c r="L22" i="1"/>
  <c r="L21" i="1"/>
  <c r="L20" i="1"/>
  <c r="L19" i="1"/>
  <c r="L18" i="1"/>
  <c r="L17" i="1"/>
  <c r="L16" i="1"/>
  <c r="L15" i="1"/>
  <c r="L14" i="1"/>
  <c r="L13" i="1"/>
  <c r="L12" i="1"/>
  <c r="L11" i="1"/>
  <c r="L10" i="1"/>
  <c r="L9" i="1"/>
  <c r="L8" i="1"/>
  <c r="L7" i="1"/>
  <c r="L6" i="1"/>
  <c r="L5" i="1"/>
  <c r="L4" i="1"/>
  <c r="L3" i="1"/>
  <c r="L2" i="1"/>
  <c r="F112" i="3" s="1"/>
  <c r="R187" i="3"/>
  <c r="R186" i="3"/>
  <c r="R185" i="3"/>
  <c r="R184" i="3"/>
  <c r="R183" i="3"/>
  <c r="R182" i="3"/>
  <c r="R181" i="3"/>
  <c r="R180" i="3"/>
  <c r="R179" i="3"/>
  <c r="R178" i="3"/>
  <c r="R177" i="3"/>
  <c r="R176" i="3"/>
  <c r="R175" i="3"/>
  <c r="R174" i="3"/>
  <c r="R173" i="3"/>
  <c r="R172" i="3"/>
  <c r="R171" i="3"/>
  <c r="R170" i="3"/>
  <c r="R169" i="3"/>
  <c r="R168" i="3"/>
  <c r="O112" i="3"/>
  <c r="N112" i="3"/>
  <c r="M112" i="3"/>
  <c r="L112" i="3"/>
  <c r="K112" i="3"/>
  <c r="E112" i="3"/>
  <c r="O111" i="3"/>
  <c r="N111" i="3"/>
  <c r="M111" i="3"/>
  <c r="L111" i="3"/>
  <c r="K111" i="3"/>
  <c r="F111" i="3"/>
  <c r="E111" i="3"/>
  <c r="G111" i="3" s="1"/>
  <c r="O110" i="3"/>
  <c r="N110" i="3"/>
  <c r="M110" i="3"/>
  <c r="L110" i="3"/>
  <c r="K110" i="3"/>
  <c r="F110" i="3"/>
  <c r="E110" i="3"/>
  <c r="G110" i="3" s="1"/>
  <c r="O109" i="3"/>
  <c r="N109" i="3"/>
  <c r="M109" i="3"/>
  <c r="L109" i="3"/>
  <c r="K109" i="3"/>
  <c r="F109" i="3"/>
  <c r="E109" i="3"/>
  <c r="G109" i="3" s="1"/>
  <c r="O108" i="3"/>
  <c r="N108" i="3"/>
  <c r="M108" i="3"/>
  <c r="L108" i="3"/>
  <c r="K108" i="3"/>
  <c r="F108" i="3"/>
  <c r="E108" i="3"/>
  <c r="G108" i="3" s="1"/>
  <c r="O107" i="3"/>
  <c r="N107" i="3"/>
  <c r="M107" i="3"/>
  <c r="L107" i="3"/>
  <c r="K107" i="3"/>
  <c r="F107" i="3"/>
  <c r="E107" i="3"/>
  <c r="G107" i="3" s="1"/>
  <c r="E93" i="3"/>
  <c r="D93" i="3"/>
  <c r="C93" i="3"/>
  <c r="F93" i="3" s="1"/>
  <c r="E92" i="3"/>
  <c r="D92" i="3"/>
  <c r="C92" i="3"/>
  <c r="F92" i="3" s="1"/>
  <c r="E91" i="3"/>
  <c r="D91" i="3"/>
  <c r="C91" i="3"/>
  <c r="F91" i="3" s="1"/>
  <c r="E90" i="3"/>
  <c r="D90" i="3"/>
  <c r="C90" i="3"/>
  <c r="F90" i="3" s="1"/>
  <c r="C78" i="3"/>
  <c r="F73" i="3"/>
  <c r="E81" i="3" s="1"/>
  <c r="E73" i="3"/>
  <c r="D73" i="3"/>
  <c r="C73" i="3"/>
  <c r="F72" i="3"/>
  <c r="D80" i="3" s="1"/>
  <c r="E72" i="3"/>
  <c r="D72" i="3"/>
  <c r="C72" i="3"/>
  <c r="E71" i="3"/>
  <c r="D71" i="3"/>
  <c r="C71" i="3"/>
  <c r="W123" i="3" s="1"/>
  <c r="F70" i="3"/>
  <c r="V153" i="3" s="1"/>
  <c r="E70" i="3"/>
  <c r="D70" i="3"/>
  <c r="C70" i="3"/>
  <c r="U123" i="3" s="1"/>
  <c r="F69" i="3"/>
  <c r="T153" i="3" s="1"/>
  <c r="E69" i="3"/>
  <c r="D69" i="3"/>
  <c r="C69" i="3"/>
  <c r="S123" i="3" s="1"/>
  <c r="E54" i="3"/>
  <c r="D54" i="3"/>
  <c r="C54" i="3"/>
  <c r="F54" i="3" s="1"/>
  <c r="E53" i="3"/>
  <c r="D53" i="3"/>
  <c r="C53" i="3"/>
  <c r="F53" i="3" s="1"/>
  <c r="E52" i="3"/>
  <c r="D52" i="3"/>
  <c r="C52" i="3"/>
  <c r="F52" i="3" s="1"/>
  <c r="E34" i="3"/>
  <c r="D34" i="3"/>
  <c r="F34" i="3" s="1"/>
  <c r="C34" i="3"/>
  <c r="E33" i="3"/>
  <c r="D33" i="3"/>
  <c r="F33" i="3" s="1"/>
  <c r="C33" i="3"/>
  <c r="E32" i="3"/>
  <c r="D32" i="3"/>
  <c r="C32" i="3"/>
  <c r="F32" i="3" s="1"/>
  <c r="E31" i="3"/>
  <c r="D31" i="3"/>
  <c r="C31" i="3"/>
  <c r="F31" i="3" s="1"/>
  <c r="E30" i="3"/>
  <c r="D30" i="3"/>
  <c r="C30" i="3"/>
  <c r="F30" i="3" s="1"/>
  <c r="E29" i="3"/>
  <c r="D29" i="3"/>
  <c r="C29" i="3"/>
  <c r="F29" i="3" s="1"/>
  <c r="E16" i="3"/>
  <c r="D16" i="3"/>
  <c r="C16" i="3"/>
  <c r="Q123" i="3" s="1"/>
  <c r="C9" i="3"/>
  <c r="D9" i="3" s="1"/>
  <c r="C8" i="3"/>
  <c r="D8" i="3" s="1"/>
  <c r="C7" i="3"/>
  <c r="D7" i="3" s="1"/>
  <c r="E99" i="3" l="1"/>
  <c r="D99" i="3"/>
  <c r="C99" i="3"/>
  <c r="E43" i="3"/>
  <c r="D43" i="3"/>
  <c r="C43" i="3"/>
  <c r="D38" i="3"/>
  <c r="C38" i="3"/>
  <c r="E38" i="3"/>
  <c r="E58" i="3"/>
  <c r="D58" i="3"/>
  <c r="C58" i="3"/>
  <c r="E59" i="3"/>
  <c r="D59" i="3"/>
  <c r="C59" i="3"/>
  <c r="E42" i="3"/>
  <c r="D42" i="3"/>
  <c r="C42" i="3"/>
  <c r="E39" i="3"/>
  <c r="D39" i="3"/>
  <c r="C39" i="3"/>
  <c r="E97" i="3"/>
  <c r="C97" i="3"/>
  <c r="D97" i="3"/>
  <c r="E100" i="3"/>
  <c r="D100" i="3"/>
  <c r="C100" i="3"/>
  <c r="E60" i="3"/>
  <c r="D60" i="3"/>
  <c r="C60" i="3"/>
  <c r="E40" i="3"/>
  <c r="D40" i="3"/>
  <c r="C40" i="3"/>
  <c r="G112" i="3"/>
  <c r="E41" i="3"/>
  <c r="D41" i="3"/>
  <c r="C41" i="3"/>
  <c r="E98" i="3"/>
  <c r="D98" i="3"/>
  <c r="C98" i="3"/>
  <c r="C81" i="3"/>
  <c r="T129" i="3"/>
  <c r="T134" i="3"/>
  <c r="T139" i="3"/>
  <c r="T144" i="3"/>
  <c r="T149" i="3"/>
  <c r="T154" i="3"/>
  <c r="F71" i="3"/>
  <c r="E80" i="3"/>
  <c r="F16" i="3"/>
  <c r="D81" i="3"/>
  <c r="V129" i="3"/>
  <c r="V134" i="3"/>
  <c r="V139" i="3"/>
  <c r="V144" i="3"/>
  <c r="V149" i="3"/>
  <c r="V154" i="3"/>
  <c r="T125" i="3"/>
  <c r="T130" i="3"/>
  <c r="T135" i="3"/>
  <c r="T140" i="3"/>
  <c r="T145" i="3"/>
  <c r="T150" i="3"/>
  <c r="T155" i="3"/>
  <c r="V125" i="3"/>
  <c r="V130" i="3"/>
  <c r="V135" i="3"/>
  <c r="V140" i="3"/>
  <c r="V145" i="3"/>
  <c r="V150" i="3"/>
  <c r="V155" i="3"/>
  <c r="C77" i="3"/>
  <c r="T126" i="3"/>
  <c r="T131" i="3"/>
  <c r="T136" i="3"/>
  <c r="T141" i="3"/>
  <c r="T146" i="3"/>
  <c r="T151" i="3"/>
  <c r="D77" i="3"/>
  <c r="V126" i="3"/>
  <c r="V131" i="3"/>
  <c r="V136" i="3"/>
  <c r="V141" i="3"/>
  <c r="V146" i="3"/>
  <c r="V151" i="3"/>
  <c r="E77" i="3"/>
  <c r="D78" i="3"/>
  <c r="T127" i="3"/>
  <c r="T132" i="3"/>
  <c r="T137" i="3"/>
  <c r="T142" i="3"/>
  <c r="T147" i="3"/>
  <c r="T152" i="3"/>
  <c r="E78" i="3"/>
  <c r="V127" i="3"/>
  <c r="V132" i="3"/>
  <c r="V137" i="3"/>
  <c r="V142" i="3"/>
  <c r="V147" i="3"/>
  <c r="V152" i="3"/>
  <c r="T128" i="3"/>
  <c r="T133" i="3"/>
  <c r="T138" i="3"/>
  <c r="T143" i="3"/>
  <c r="T148" i="3"/>
  <c r="C80" i="3"/>
  <c r="V128" i="3"/>
  <c r="V133" i="3"/>
  <c r="V138" i="3"/>
  <c r="V143" i="3"/>
  <c r="V148" i="3"/>
  <c r="R154" i="3" l="1"/>
  <c r="R149" i="3"/>
  <c r="R144" i="3"/>
  <c r="R139" i="3"/>
  <c r="R134" i="3"/>
  <c r="R129" i="3"/>
  <c r="R153" i="3"/>
  <c r="R148" i="3"/>
  <c r="R143" i="3"/>
  <c r="R138" i="3"/>
  <c r="R133" i="3"/>
  <c r="R128" i="3"/>
  <c r="R152" i="3"/>
  <c r="R147" i="3"/>
  <c r="R142" i="3"/>
  <c r="R137" i="3"/>
  <c r="R132" i="3"/>
  <c r="R127" i="3"/>
  <c r="R151" i="3"/>
  <c r="R146" i="3"/>
  <c r="R141" i="3"/>
  <c r="R136" i="3"/>
  <c r="R131" i="3"/>
  <c r="R126" i="3"/>
  <c r="E20" i="3"/>
  <c r="D20" i="3"/>
  <c r="C20" i="3"/>
  <c r="R155" i="3"/>
  <c r="R150" i="3"/>
  <c r="R145" i="3"/>
  <c r="R140" i="3"/>
  <c r="R135" i="3"/>
  <c r="R130" i="3"/>
  <c r="R125" i="3"/>
  <c r="X153" i="3"/>
  <c r="X148" i="3"/>
  <c r="X143" i="3"/>
  <c r="X138" i="3"/>
  <c r="X133" i="3"/>
  <c r="X128" i="3"/>
  <c r="D79" i="3"/>
  <c r="X152" i="3"/>
  <c r="X147" i="3"/>
  <c r="X142" i="3"/>
  <c r="X137" i="3"/>
  <c r="X132" i="3"/>
  <c r="X127" i="3"/>
  <c r="C79" i="3"/>
  <c r="X151" i="3"/>
  <c r="X146" i="3"/>
  <c r="X141" i="3"/>
  <c r="X136" i="3"/>
  <c r="X131" i="3"/>
  <c r="X126" i="3"/>
  <c r="X155" i="3"/>
  <c r="X150" i="3"/>
  <c r="X145" i="3"/>
  <c r="X140" i="3"/>
  <c r="X135" i="3"/>
  <c r="X130" i="3"/>
  <c r="X125" i="3"/>
  <c r="X154" i="3"/>
  <c r="X149" i="3"/>
  <c r="X144" i="3"/>
  <c r="X139" i="3"/>
  <c r="X134" i="3"/>
  <c r="X129" i="3"/>
  <c r="E79" i="3"/>
</calcChain>
</file>

<file path=xl/sharedStrings.xml><?xml version="1.0" encoding="utf-8"?>
<sst xmlns="http://schemas.openxmlformats.org/spreadsheetml/2006/main" count="2931" uniqueCount="1219">
  <si>
    <t>Id</t>
  </si>
  <si>
    <t>Title</t>
  </si>
  <si>
    <t>Severity</t>
  </si>
  <si>
    <t>MoSCoW</t>
  </si>
  <si>
    <t>OpsImpact</t>
  </si>
  <si>
    <t>Phase</t>
  </si>
  <si>
    <t>ImplStatus</t>
  </si>
  <si>
    <t>Notes</t>
  </si>
  <si>
    <t>Remediation</t>
  </si>
  <si>
    <t>Description</t>
  </si>
  <si>
    <t>Audit</t>
  </si>
  <si>
    <t>Status</t>
  </si>
  <si>
    <t>LogID</t>
  </si>
  <si>
    <t>V-203591</t>
  </si>
  <si>
    <r>
      <rPr>
        <sz val="11"/>
        <rFont val="Calibri"/>
      </rPr>
      <t>The operating system must provide automated mechanisms for supporting account management functions.</t>
    </r>
  </si>
  <si>
    <t>CAT II (Medium)</t>
  </si>
  <si>
    <t>Unassigned</t>
  </si>
  <si>
    <t>Unassessed</t>
  </si>
  <si>
    <t>Pending</t>
  </si>
  <si>
    <t/>
  </si>
  <si>
    <r>
      <rPr>
        <sz val="11"/>
        <color rgb="FF000000"/>
        <rFont val="Calibri"/>
      </rPr>
      <t>Configure the operating system to provide automated mechanisms for supporting account management functions.</t>
    </r>
  </si>
  <si>
    <r>
      <rPr>
        <sz val="11"/>
        <color rgb="FF000000"/>
        <rFont val="Calibri"/>
      </rPr>
      <t>Enterprise environments make account management challenging and complex. A manual process for account management functions adds the risk of a potential oversight or other errors.</t>
    </r>
    <r>
      <rPr>
        <sz val="11"/>
        <color rgb="FF000000"/>
        <rFont val="Calibri"/>
      </rPr>
      <t xml:space="preserve">
</t>
    </r>
    <r>
      <rPr>
        <sz val="11"/>
        <color rgb="FF000000"/>
        <rFont val="Calibri"/>
      </rPr>
      <t>A comprehensive account management process that includes automation helps to ensure accounts designated as requiring attention are consistently and promptly addressed. Examples include, but are not limited to, using automation to take action on multiple accounts designated as inactive, suspended or terminated, or by disabling accounts located in non-centralized account stores such as multiple servers. This requirement applies to all account types, including individual/user, shared, group, system, guest/anonymous, emergency, developer/manufacturer/vendor, temporary, and service.</t>
    </r>
    <r>
      <rPr>
        <sz val="11"/>
        <color rgb="FF000000"/>
        <rFont val="Calibri"/>
      </rPr>
      <t xml:space="preserve">
</t>
    </r>
    <r>
      <rPr>
        <sz val="11"/>
        <color rgb="FF000000"/>
        <rFont val="Calibri"/>
      </rPr>
      <t>The automated mechanisms may reside within the operating system itself or may be offered by other infrastructure providing automated account management capabilities. Automated mechanisms may be composed of differing technologies that, when placed together, contain an overall automated mechanism supporting an organization's automated account management requirements.</t>
    </r>
    <r>
      <rPr>
        <sz val="11"/>
        <color rgb="FF000000"/>
        <rFont val="Calibri"/>
      </rPr>
      <t xml:space="preserve">
</t>
    </r>
    <r>
      <rPr>
        <sz val="11"/>
        <color rgb="FF000000"/>
        <rFont val="Calibri"/>
      </rPr>
      <t>Account management functions include: assigning group or role membership; identifying account type; specifying user access authorizations (i.e., privileges); account removal, update, or termination; and administrative alerts. The use of automated mechanisms can include, for example: using email or text messaging to automatically notify account managers when users are terminated or transferred; using the information system to monitor account usage; and using automated telephonic notification to report atypical system account usage.</t>
    </r>
  </si>
  <si>
    <r>
      <rPr>
        <sz val="11"/>
        <color rgb="FF000000"/>
        <rFont val="Calibri"/>
      </rPr>
      <t>Verify the operating system provides automated mechanisms for supporting account management functions. If it does not, this is a finding.</t>
    </r>
  </si>
  <si>
    <t>V-203592</t>
  </si>
  <si>
    <r>
      <rPr>
        <sz val="11"/>
        <rFont val="Calibri"/>
      </rPr>
      <t>The operating system must automatically remove or disable temporary user accounts after 72 hours.</t>
    </r>
  </si>
  <si>
    <r>
      <rPr>
        <sz val="11"/>
        <color rgb="FF000000"/>
        <rFont val="Calibri"/>
      </rPr>
      <t>Configure the operating system to automatically remove or disable local temporary user accounts after 72 hours.</t>
    </r>
  </si>
  <si>
    <r>
      <rPr>
        <sz val="11"/>
        <color rgb="FF000000"/>
        <rFont val="Calibri"/>
      </rPr>
      <t>If temporary user accounts remain active when no longer needed or for an excessive period, these accounts may be used to gain unauthorized access. To mitigate this risk, automated termination of all temporary accounts must be set upon account creation.</t>
    </r>
    <r>
      <rPr>
        <sz val="11"/>
        <color rgb="FF000000"/>
        <rFont val="Calibri"/>
      </rPr>
      <t xml:space="preserve">
</t>
    </r>
    <r>
      <rPr>
        <sz val="11"/>
        <color rgb="FF000000"/>
        <rFont val="Calibri"/>
      </rPr>
      <t>Temporary accounts are established as part of normal account activation procedures when there is a need for short-term accounts without the demand for immediacy in account activation.</t>
    </r>
    <r>
      <rPr>
        <sz val="11"/>
        <color rgb="FF000000"/>
        <rFont val="Calibri"/>
      </rPr>
      <t xml:space="preserve">
</t>
    </r>
    <r>
      <rPr>
        <sz val="11"/>
        <color rgb="FF000000"/>
        <rFont val="Calibri"/>
      </rPr>
      <t>If temporary accounts are used, the operating system must be configured to automatically terminate these types of accounts after a DoD-defined time period of 72 hours.</t>
    </r>
    <r>
      <rPr>
        <sz val="11"/>
        <color rgb="FF000000"/>
        <rFont val="Calibri"/>
      </rPr>
      <t xml:space="preserve">
</t>
    </r>
    <r>
      <rPr>
        <sz val="11"/>
        <color rgb="FF000000"/>
        <rFont val="Calibri"/>
      </rPr>
      <t>To address access requirements, many operating systems may be integrated with enterprise-level authentication/access mechanisms that meet or exceed access control policy requirements.</t>
    </r>
  </si>
  <si>
    <r>
      <rPr>
        <sz val="11"/>
        <color rgb="FF000000"/>
        <rFont val="Calibri"/>
      </rPr>
      <t>Verify the operating system automatically removes or disables local temporary user accounts after 72 hours. If it does not, this is a finding.</t>
    </r>
  </si>
  <si>
    <t>V-203593</t>
  </si>
  <si>
    <r>
      <rPr>
        <sz val="11"/>
        <rFont val="Calibri"/>
      </rPr>
      <t>The operating system must audit all account creations.</t>
    </r>
  </si>
  <si>
    <r>
      <rPr>
        <sz val="11"/>
        <color rgb="FF000000"/>
        <rFont val="Calibri"/>
      </rPr>
      <t>Configure the operating system to automatically audit account creation.</t>
    </r>
  </si>
  <si>
    <r>
      <rPr>
        <sz val="11"/>
        <color rgb="FF000000"/>
        <rFont val="Calibri"/>
      </rPr>
      <t>Once an attacker establishes access to a system, the attacker often attempts to create a persistent method of reestablishing access. One way to accomplish this is for the attacker to create an account. Auditing account creation actions provides logging that can be used for forensic purposes.</t>
    </r>
    <r>
      <rPr>
        <sz val="11"/>
        <color rgb="FF000000"/>
        <rFont val="Calibri"/>
      </rPr>
      <t xml:space="preserve">
</t>
    </r>
    <r>
      <rPr>
        <sz val="11"/>
        <color rgb="FF000000"/>
        <rFont val="Calibri"/>
      </rPr>
      <t>To address access requirements, many operating systems may be integrated with enterprise level authentication/access/auditing mechanisms that meet or exceed access control policy requirements.</t>
    </r>
  </si>
  <si>
    <r>
      <rPr>
        <sz val="11"/>
        <color rgb="FF000000"/>
        <rFont val="Calibri"/>
      </rPr>
      <t>Verify the operating system automatically audits account creation. If it does not, this is a finding.</t>
    </r>
  </si>
  <si>
    <t>V-203594</t>
  </si>
  <si>
    <r>
      <rPr>
        <sz val="11"/>
        <rFont val="Calibri"/>
      </rPr>
      <t>The operating system must enforce the limit of three consecutive invalid logon attempts by a user during a 15-minute time period.</t>
    </r>
  </si>
  <si>
    <r>
      <rPr>
        <sz val="11"/>
        <color rgb="FF000000"/>
        <rFont val="Calibri"/>
      </rPr>
      <t>Configure the operating system to enforce the limit of three consecutive invalid logon attempts by a user during a 15-minute time period.</t>
    </r>
  </si>
  <si>
    <r>
      <rPr>
        <sz val="11"/>
        <color rgb="FF000000"/>
        <rFont val="Calibri"/>
      </rPr>
      <t>By limiting the number of failed logon attempts, the risk of unauthorized system access via user password guessing, otherwise known as brute-force attacks, is reduced. Limits are imposed by locking the account.</t>
    </r>
  </si>
  <si>
    <r>
      <rPr>
        <sz val="11"/>
        <color rgb="FF000000"/>
        <rFont val="Calibri"/>
      </rPr>
      <t>Verify that the operating system enforces the limit of three consecutive invalid logon attempts by a user during a 15-minute time period. If it does not, this is a finding.</t>
    </r>
  </si>
  <si>
    <t>V-203595</t>
  </si>
  <si>
    <r>
      <rPr>
        <sz val="11"/>
        <rFont val="Calibri"/>
      </rPr>
      <t>The operating system must display the Standard Mandatory DoD Notice and Consent Banner before granting local or remote access to the system.</t>
    </r>
  </si>
  <si>
    <r>
      <rPr>
        <sz val="11"/>
        <color rgb="FF000000"/>
        <rFont val="Calibri"/>
      </rPr>
      <t>Configure the operating system to display the Standard Mandatory DoD Notice and Consent Banner before granting access to the system.</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it does not, this is a finding.</t>
    </r>
  </si>
  <si>
    <r>
      <rPr>
        <sz val="11"/>
        <color rgb="FF000000"/>
        <rFont val="Calibri"/>
      </rPr>
      <t>Display of a standardized and approved use notification before granting access to the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</si>
  <si>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Verify the operating system displays the Standard Mandatory DoD Notice and Consent Banner before granting access to the system.</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it does not, this is a finding.</t>
    </r>
  </si>
  <si>
    <t>V-203596</t>
  </si>
  <si>
    <r>
      <rPr>
        <sz val="11"/>
        <rFont val="Calibri"/>
      </rPr>
      <t>The operating system must display the Standard Mandatory DoD Notice and Consent Banner until users acknowledge the usage conditions and take explicit actions to log on for further access.</t>
    </r>
  </si>
  <si>
    <r>
      <rPr>
        <sz val="11"/>
        <color rgb="FF000000"/>
        <rFont val="Calibri"/>
      </rPr>
      <t>Configure the operating system to display the Standard Mandatory DoD Notice and Consent Banner until users acknowledge the usage conditions and take explicit actions to log on for further access.</t>
    </r>
  </si>
  <si>
    <r>
      <rPr>
        <sz val="11"/>
        <color rgb="FF000000"/>
        <rFont val="Calibri"/>
      </rPr>
      <t>The banner must be acknowledged by the user prior to allowing the user access to the operating system. This provides assurance that the user has seen the message and accepted the conditions for access. If the consent banner is not acknowledged by the user, DoD will not be in compliance with system use notifications required by law.</t>
    </r>
    <r>
      <rPr>
        <sz val="11"/>
        <color rgb="FF000000"/>
        <rFont val="Calibri"/>
      </rPr>
      <t xml:space="preserve">
</t>
    </r>
    <r>
      <rPr>
        <sz val="11"/>
        <color rgb="FF000000"/>
        <rFont val="Calibri"/>
      </rPr>
      <t>To establish acceptance of the application usage policy, a click-through banner at system logon is required. The system must prevent further activity until the user executes a positive action to manifest agreement by clicking on a box indicating "OK".</t>
    </r>
  </si>
  <si>
    <r>
      <rPr>
        <sz val="11"/>
        <color rgb="FF000000"/>
        <rFont val="Calibri"/>
      </rPr>
      <t>Verify the operating system displays the Standard Mandatory DoD Notice and Consent Banner until users acknowledge the usage conditions and take explicit actions to log on for further access. If it does not, this is a finding.</t>
    </r>
  </si>
  <si>
    <t>V-203597</t>
  </si>
  <si>
    <r>
      <rPr>
        <sz val="11"/>
        <rFont val="Calibri"/>
      </rPr>
      <t>The operating system must limit the number of concurrent sessions to ten for all accounts and/or account types.</t>
    </r>
  </si>
  <si>
    <t>CAT III (Low)</t>
  </si>
  <si>
    <r>
      <rPr>
        <sz val="11"/>
        <color rgb="FF000000"/>
        <rFont val="Calibri"/>
      </rPr>
      <t>Configure the operating system to limit the number of concurrent sessions to ten for all accounts and/or account types.</t>
    </r>
  </si>
  <si>
    <r>
      <rPr>
        <sz val="11"/>
        <color rgb="FF000000"/>
        <rFont val="Calibri"/>
      </rPr>
      <t>Operating system management includes the ability to control the number of users and user sessions that utilize an operating system. Limiting the number of allowed users and sessions per user is helpful in reducing the risks related to DoS attacks.</t>
    </r>
    <r>
      <rPr>
        <sz val="11"/>
        <color rgb="FF000000"/>
        <rFont val="Calibri"/>
      </rPr>
      <t xml:space="preserve">
</t>
    </r>
    <r>
      <rPr>
        <sz val="11"/>
        <color rgb="FF000000"/>
        <rFont val="Calibri"/>
      </rPr>
      <t>This requirement addresses concurrent sessions for information system accounts and does not address concurrent sessions by single users via multiple system accounts. The maximum number of concurrent sessions should be defined based upon mission needs and the operational environment for each system.</t>
    </r>
  </si>
  <si>
    <r>
      <rPr>
        <sz val="11"/>
        <color rgb="FF000000"/>
        <rFont val="Calibri"/>
      </rPr>
      <t>Verify the operating system limits the number of concurrent sessions to ten for all accounts and/or account types. If it does not, this is a finding.</t>
    </r>
  </si>
  <si>
    <t>V-203598</t>
  </si>
  <si>
    <r>
      <rPr>
        <sz val="11"/>
        <rFont val="Calibri"/>
      </rPr>
      <t>The operating system must retain a users session lock until that user reestablishes access using established identification and authentication procedures.</t>
    </r>
  </si>
  <si>
    <r>
      <rPr>
        <sz val="11"/>
        <color rgb="FF000000"/>
        <rFont val="Calibri"/>
      </rPr>
      <t>Configure the operating system to retain a user's session lock until that user reestablishes access using established identification and authentication procedures.</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</si>
  <si>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t>
    </r>
    <r>
      <rPr>
        <sz val="11"/>
        <color rgb="FF000000"/>
        <rFont val="Calibri"/>
      </rPr>
      <t xml:space="preserve">
</t>
    </r>
    <r>
      <rPr>
        <sz val="11"/>
        <color rgb="FF000000"/>
        <rFont val="Calibri"/>
      </rPr>
      <t>Regardless of where the session lock is determined and implemented, once invoked, the session lock shall remain in place until the user re-authenticates. No other activity aside from re-authentication shall unlock the system.</t>
    </r>
  </si>
  <si>
    <r>
      <rPr>
        <sz val="11"/>
        <color rgb="FF000000"/>
        <rFont val="Calibri"/>
      </rPr>
      <t>Verify the operating system retains a user's session lock until that user reestablishes access using established identification and authentication procedures. If it does not, this is a finding.</t>
    </r>
  </si>
  <si>
    <t>V-203599</t>
  </si>
  <si>
    <r>
      <rPr>
        <sz val="11"/>
        <rFont val="Calibri"/>
      </rPr>
      <t>The operating system must initiate a session lock after a 15-minute period of inactivity for all connection types.</t>
    </r>
  </si>
  <si>
    <r>
      <rPr>
        <sz val="11"/>
        <color rgb="FF000000"/>
        <rFont val="Calibri"/>
      </rPr>
      <t>Configure the operating system to initiate a session lock after a 15-minute period of inactivity for all connection types.</t>
    </r>
  </si>
  <si>
    <r>
      <rPr>
        <sz val="11"/>
        <color rgb="FF000000"/>
        <rFont val="Calibri"/>
      </rPr>
      <t>A session time-out lock is a temporary action taken when a user stops work and moves away from the immediate physical vicinity of the information system but does not log out because of the temporary nature of the absence. Rather than relying on the user to manually lock their operating system session prior to vacating the vicinity, operating systems need to be able to identify when a user's session has idled and take action to initiate the session lock.</t>
    </r>
    <r>
      <rPr>
        <sz val="11"/>
        <color rgb="FF000000"/>
        <rFont val="Calibri"/>
      </rPr>
      <t xml:space="preserve">
</t>
    </r>
    <r>
      <rPr>
        <sz val="11"/>
        <color rgb="FF000000"/>
        <rFont val="Calibri"/>
      </rPr>
      <t>The session lock is implemented at the point where session activity can be determined and/or controlled.</t>
    </r>
  </si>
  <si>
    <r>
      <rPr>
        <sz val="11"/>
        <color rgb="FF000000"/>
        <rFont val="Calibri"/>
      </rPr>
      <t>Verify the operating system initiates a session lock after a 15-minute period of inactivity for all connection types. If it does not, this is a finding.</t>
    </r>
  </si>
  <si>
    <t>V-203600</t>
  </si>
  <si>
    <r>
      <rPr>
        <sz val="11"/>
        <rFont val="Calibri"/>
      </rPr>
      <t>The operating system must provide the capability for users to directly initiate a session lock for all connection types.</t>
    </r>
  </si>
  <si>
    <r>
      <rPr>
        <sz val="11"/>
        <color rgb="FF000000"/>
        <rFont val="Calibri"/>
      </rPr>
      <t>Configure the operating system to provide the capability for users to directly initiate a session lock for all connection types.</t>
    </r>
  </si>
  <si>
    <r>
      <rPr>
        <sz val="11"/>
        <color rgb="FF000000"/>
        <rFont val="Calibri"/>
      </rPr>
      <t>A session lock is a temporary action taken when a user stops work and moves away from the immediate physical vicinity of the information system but does not want to log out because of the temporary nature of the absence.</t>
    </r>
    <r>
      <rPr>
        <sz val="11"/>
        <color rgb="FF000000"/>
        <rFont val="Calibri"/>
      </rPr>
      <t xml:space="preserve">
</t>
    </r>
    <r>
      <rPr>
        <sz val="11"/>
        <color rgb="FF000000"/>
        <rFont val="Calibri"/>
      </rPr>
      <t>The session lock is implemented at the point where session activity can be determined. Rather than be forced to wait for a period of time to expire before the user session can be locked, operating systems need to provide users with the ability to manually invoke a session lock so users may secure their session should the need arise for them to temporarily vacate the immediate physical vicinity.</t>
    </r>
  </si>
  <si>
    <r>
      <rPr>
        <sz val="11"/>
        <color rgb="FF000000"/>
        <rFont val="Calibri"/>
      </rPr>
      <t>Verify the operating system provides the capability for users to directly initiate a session lock for all connection types. If it does not, this is a finding.</t>
    </r>
  </si>
  <si>
    <t>V-203601</t>
  </si>
  <si>
    <r>
      <rPr>
        <sz val="11"/>
        <rFont val="Calibri"/>
      </rPr>
      <t>The operating system must conceal, via the session lock, information previously visible on the display with a publicly viewable image.</t>
    </r>
  </si>
  <si>
    <r>
      <rPr>
        <sz val="11"/>
        <color rgb="FF000000"/>
        <rFont val="Calibri"/>
      </rPr>
      <t>Configure the operating system to conceal, via the session lock, information previously visible on the display with a publicly viewable image.</t>
    </r>
  </si>
  <si>
    <r>
      <rPr>
        <sz val="11"/>
        <color rgb="FF000000"/>
        <rFont val="Calibri"/>
      </rPr>
      <t>A session lock is a temporary action taken when a user stops work and moves away from the immediate physical vicinity of the information system but does not log out because of the temporary nature of the absence.</t>
    </r>
    <r>
      <rPr>
        <sz val="11"/>
        <color rgb="FF000000"/>
        <rFont val="Calibri"/>
      </rPr>
      <t xml:space="preserve">
</t>
    </r>
    <r>
      <rPr>
        <sz val="11"/>
        <color rgb="FF000000"/>
        <rFont val="Calibri"/>
      </rPr>
      <t>The session lock is implemented at the point where session activity can be determined. The operating system session lock event must include an obfuscation of the display screen so as to prevent other users from reading what was previously displayed.</t>
    </r>
    <r>
      <rPr>
        <sz val="11"/>
        <color rgb="FF000000"/>
        <rFont val="Calibri"/>
      </rPr>
      <t xml:space="preserve">
</t>
    </r>
    <r>
      <rPr>
        <sz val="11"/>
        <color rgb="FF000000"/>
        <rFont val="Calibri"/>
      </rPr>
      <t>Publicly viewable images can include static or dynamic images, for example, patterns used with screen savers, photographic images, solid colors, a clock, a battery life indicator, or a blank screen, with the additional caveat that none of the images convey sensitive information.</t>
    </r>
  </si>
  <si>
    <r>
      <rPr>
        <sz val="11"/>
        <color rgb="FF000000"/>
        <rFont val="Calibri"/>
      </rPr>
      <t>Verify the operating system conceals, via the session lock, information previously visible on the display with a publicly viewable image. If it does not, this is a finding.</t>
    </r>
  </si>
  <si>
    <t>V-203602</t>
  </si>
  <si>
    <r>
      <rPr>
        <sz val="11"/>
        <rFont val="Calibri"/>
      </rPr>
      <t>The operating system must monitor remote access methods.</t>
    </r>
  </si>
  <si>
    <r>
      <rPr>
        <sz val="11"/>
        <color rgb="FF000000"/>
        <rFont val="Calibri"/>
      </rPr>
      <t>Configure the operating system to monitor remote access methods.</t>
    </r>
  </si>
  <si>
    <r>
      <rPr>
        <sz val="11"/>
        <color rgb="FF000000"/>
        <rFont val="Calibri"/>
      </rPr>
      <t>Remote access services, such as those providing remote access to network devices and information systems, which lack automated monitoring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Automated monitoring of remote access sessions allows organizations to detect cyber attacks and also ensure ongoing compliance with remote access policies by auditing connection activities of remote access capabilities, such as Remote Desktop Protocol (RDP), on a variety of information system components (e.g., servers, workstations, notebook computers, smartphones, and tablets).</t>
    </r>
  </si>
  <si>
    <r>
      <rPr>
        <sz val="11"/>
        <color rgb="FF000000"/>
        <rFont val="Calibri"/>
      </rPr>
      <t>Verify the operating system monitors remote access methods. If it does not, this is a finding.</t>
    </r>
  </si>
  <si>
    <t>V-203603</t>
  </si>
  <si>
    <r>
      <rPr>
        <sz val="11"/>
        <rFont val="Calibri"/>
      </rPr>
      <t>The operating system must implement DoD-approved encryption to protect the confidentiality of remote access sessions.</t>
    </r>
  </si>
  <si>
    <t>CAT I (High)</t>
  </si>
  <si>
    <r>
      <rPr>
        <sz val="11"/>
        <color rgb="FF000000"/>
        <rFont val="Calibri"/>
      </rPr>
      <t>Configure the operating system to implement DoD-approved encryption to protect the confidentiality of remote access sessions.</t>
    </r>
  </si>
  <si>
    <r>
      <rPr>
        <sz val="11"/>
        <color rgb="FF000000"/>
        <rFont val="Calibri"/>
      </rPr>
      <t>Without confidentiality protection mechanisms, unauthorized individuals may gain access to sensitive information via a remote access session.</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Encryption provides a means to secure the remote connection to prevent unauthorized access to the data traversing the remote access connection (e.g., RDP), thereby providing a degree of confidentiality. The encryption strength of a mechanism is selected based on the security categorization of the information.</t>
    </r>
  </si>
  <si>
    <r>
      <rPr>
        <sz val="11"/>
        <color rgb="FF000000"/>
        <rFont val="Calibri"/>
      </rPr>
      <t>Verify the operating system implements DoD-approved encryption to protect the confidentiality of remote access sessions. If it does not, this is a finding.</t>
    </r>
  </si>
  <si>
    <t>V-203604</t>
  </si>
  <si>
    <r>
      <rPr>
        <sz val="11"/>
        <rFont val="Calibri"/>
      </rPr>
      <t>The operating system must produce audit records containing information to establish what type of events occurred.</t>
    </r>
  </si>
  <si>
    <r>
      <rPr>
        <sz val="11"/>
        <color rgb="FF000000"/>
        <rFont val="Calibri"/>
      </rPr>
      <t>Configure the operating system to produce audit records containing information to establish what type of events occurred.</t>
    </r>
  </si>
  <si>
    <r>
      <rPr>
        <sz val="11"/>
        <color rgb="FF000000"/>
        <rFont val="Calibri"/>
      </rPr>
      <t>Without establishing what type of events occurred, it would be difficult to establish, correlate, and investigate the events leading up to an outage or attack.</t>
    </r>
    <r>
      <rPr>
        <sz val="11"/>
        <color rgb="FF000000"/>
        <rFont val="Calibri"/>
      </rPr>
      <t xml:space="preserve">
</t>
    </r>
    <r>
      <rPr>
        <sz val="11"/>
        <color rgb="FF000000"/>
        <rFont val="Calibri"/>
      </rPr>
      <t>Audit record content that may be necessary to satisfy this requirement includes, for example, time stamps, source and destination addresses, user/process identifiers, event descriptions, success/fail indications, filenames involved, and access control or flow control rules invoked.</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</si>
  <si>
    <r>
      <rPr>
        <sz val="11"/>
        <color rgb="FF000000"/>
        <rFont val="Calibri"/>
      </rPr>
      <t>Verify the operating system produces audit records containing information to establish what type of events occurred. If it does not, this is a finding.</t>
    </r>
  </si>
  <si>
    <t>V-203605</t>
  </si>
  <si>
    <r>
      <rPr>
        <sz val="11"/>
        <rFont val="Calibri"/>
      </rPr>
      <t>The operating system must produce audit records containing information to establish when (date and time) the events occurred.</t>
    </r>
  </si>
  <si>
    <r>
      <rPr>
        <sz val="11"/>
        <color rgb="FF000000"/>
        <rFont val="Calibri"/>
      </rPr>
      <t>Configure the operating system to produce audit records containing information to establish when (date and time) the events occurred.</t>
    </r>
  </si>
  <si>
    <r>
      <rPr>
        <sz val="11"/>
        <color rgb="FF000000"/>
        <rFont val="Calibri"/>
      </rPr>
      <t>Without establishing when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when events occurred (date and time).</t>
    </r>
    <r>
      <rPr>
        <sz val="11"/>
        <color rgb="FF000000"/>
        <rFont val="Calibri"/>
      </rPr>
      <t xml:space="preserve">
</t>
    </r>
    <r>
      <rPr>
        <sz val="11"/>
        <color rgb="FF000000"/>
        <rFont val="Calibri"/>
      </rPr>
      <t>Associating event types with detected events in the operating system audit logs provides a means of investigating an attack; recognizing resource utilization or capacity thresholds; or identifying an improperly configured operating system.</t>
    </r>
  </si>
  <si>
    <r>
      <rPr>
        <sz val="11"/>
        <color rgb="FF000000"/>
        <rFont val="Calibri"/>
      </rPr>
      <t>Verify the operating system produces audit records containing information to establish when (date and time) the events occurred. If it does not, this is a finding.</t>
    </r>
  </si>
  <si>
    <t>V-203606</t>
  </si>
  <si>
    <r>
      <rPr>
        <sz val="11"/>
        <rFont val="Calibri"/>
      </rPr>
      <t>The operating system must produce audit records containing information to establish where the events occurred.</t>
    </r>
  </si>
  <si>
    <r>
      <rPr>
        <sz val="11"/>
        <color rgb="FF000000"/>
        <rFont val="Calibri"/>
      </rPr>
      <t>Configure the operating system to produce audit records containing information to establish where the events occurred.</t>
    </r>
  </si>
  <si>
    <r>
      <rPr>
        <sz val="11"/>
        <color rgb="FF000000"/>
        <rFont val="Calibri"/>
      </rPr>
      <t>Without establishing where events occurred, it is impossible to establish, correlate, and investigate the events leading up to an outage or attack.</t>
    </r>
    <r>
      <rPr>
        <sz val="11"/>
        <color rgb="FF000000"/>
        <rFont val="Calibri"/>
      </rPr>
      <t xml:space="preserve">
</t>
    </r>
    <r>
      <rPr>
        <sz val="11"/>
        <color rgb="FF000000"/>
        <rFont val="Calibri"/>
      </rPr>
      <t>In order to compile an accurate risk assessment and provide forensic analysis, it is essential for security personnel to know where events occurred, such as operating system components, modules, device identifiers, node names, file names, and functionality.</t>
    </r>
    <r>
      <rPr>
        <sz val="11"/>
        <color rgb="FF000000"/>
        <rFont val="Calibri"/>
      </rPr>
      <t xml:space="preserve">
</t>
    </r>
    <r>
      <rPr>
        <sz val="11"/>
        <color rgb="FF000000"/>
        <rFont val="Calibri"/>
      </rPr>
      <t>Associating information about where the event occurred within the operating system provides a means of investigating an attack; recognizing resource utilization or capacity thresholds; or identifying an improperly configured operating system.</t>
    </r>
  </si>
  <si>
    <r>
      <rPr>
        <sz val="11"/>
        <color rgb="FF000000"/>
        <rFont val="Calibri"/>
      </rPr>
      <t>Verify the operating system produces audit records containing information to establish where the events occurred. If it does not, this is a finding.</t>
    </r>
  </si>
  <si>
    <t>V-203607</t>
  </si>
  <si>
    <r>
      <rPr>
        <sz val="11"/>
        <rFont val="Calibri"/>
      </rPr>
      <t>The operating system must produce audit records containing information to establish the source of the events.</t>
    </r>
  </si>
  <si>
    <r>
      <rPr>
        <sz val="11"/>
        <color rgb="FF000000"/>
        <rFont val="Calibri"/>
      </rPr>
      <t>Configure the operating system to produce audit records containing information to establish the source of the events.</t>
    </r>
  </si>
  <si>
    <r>
      <rPr>
        <sz val="11"/>
        <color rgb="FF000000"/>
        <rFont val="Calibri"/>
      </rPr>
      <t>Without establishing the source of the event, it is impossible to establish, correlate, and investigate the events leading up to an outage or attack.</t>
    </r>
    <r>
      <rPr>
        <sz val="11"/>
        <color rgb="FF000000"/>
        <rFont val="Calibri"/>
      </rPr>
      <t xml:space="preserve">
</t>
    </r>
    <r>
      <rPr>
        <sz val="11"/>
        <color rgb="FF000000"/>
        <rFont val="Calibri"/>
      </rPr>
      <t>In addition to logging where events occur within the operating system, the operating system must also generate audit records that identify sources of events. Sources of operating system events include, but are not limited to, processes and services.</t>
    </r>
    <r>
      <rPr>
        <sz val="11"/>
        <color rgb="FF000000"/>
        <rFont val="Calibri"/>
      </rPr>
      <t xml:space="preserve">
</t>
    </r>
    <r>
      <rPr>
        <sz val="11"/>
        <color rgb="FF000000"/>
        <rFont val="Calibri"/>
      </rPr>
      <t>In order to compile an accurate risk assessment and provide forensic analysis, it is essential for security personnel to know the source of the event.</t>
    </r>
  </si>
  <si>
    <r>
      <rPr>
        <sz val="11"/>
        <color rgb="FF000000"/>
        <rFont val="Calibri"/>
      </rPr>
      <t>Verify the operating system produces audit records containing information to establish the source of the events. If it does not, this is a finding.</t>
    </r>
  </si>
  <si>
    <t>V-203608</t>
  </si>
  <si>
    <r>
      <rPr>
        <sz val="11"/>
        <rFont val="Calibri"/>
      </rPr>
      <t>The operating system must produce audit records containing information to establish the outcome of the events.</t>
    </r>
  </si>
  <si>
    <r>
      <rPr>
        <sz val="11"/>
        <color rgb="FF000000"/>
        <rFont val="Calibri"/>
      </rPr>
      <t>Configure the operating system to produce audit records containing information to establish the outcome of the events.</t>
    </r>
  </si>
  <si>
    <r>
      <rPr>
        <sz val="11"/>
        <color rgb="FF000000"/>
        <rFont val="Calibri"/>
      </rPr>
      <t>Without information about the outcome of events, security personnel cannot make an accurate assessment as to whether an attack was successful or if changes were made to the security state of the system.</t>
    </r>
    <r>
      <rPr>
        <sz val="11"/>
        <color rgb="FF000000"/>
        <rFont val="Calibri"/>
      </rPr>
      <t xml:space="preserve">
</t>
    </r>
    <r>
      <rPr>
        <sz val="11"/>
        <color rgb="FF000000"/>
        <rFont val="Calibri"/>
      </rPr>
      <t>Event outcomes can include indicators of event success or failure and event-specific results (e.g., the security state of the information system after the event occurred). As such, they also provide a means to measure the impact of an event and help authorized personnel to determine the appropriate response.</t>
    </r>
  </si>
  <si>
    <r>
      <rPr>
        <sz val="11"/>
        <color rgb="FF000000"/>
        <rFont val="Calibri"/>
      </rPr>
      <t>Verify the operating system produces audit records containing information to establish the outcome of the events. If it does not, this is a finding.</t>
    </r>
  </si>
  <si>
    <t>V-203609</t>
  </si>
  <si>
    <r>
      <rPr>
        <sz val="11"/>
        <rFont val="Calibri"/>
      </rPr>
      <t>The operating system must generate audit records containing the full-text recording of privileged commands.</t>
    </r>
  </si>
  <si>
    <r>
      <rPr>
        <sz val="11"/>
        <color rgb="FF000000"/>
        <rFont val="Calibri"/>
      </rPr>
      <t>Configure the operating system to generate audit records containing the full-text recording of privileged commands.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</si>
  <si>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full-text recording of privileged commands. The organization must maintain audit trails in sufficient detail to reconstruct events to determine the cause and impact of compromise.</t>
    </r>
  </si>
  <si>
    <r>
      <rPr>
        <sz val="11"/>
        <color rgb="FF000000"/>
        <rFont val="Calibri"/>
      </rPr>
      <t>Verify the operating system generates audit records containing the full-text recording of privileged commands. If it does not, this is a finding.</t>
    </r>
  </si>
  <si>
    <t>V-203610</t>
  </si>
  <si>
    <r>
      <rPr>
        <sz val="11"/>
        <rFont val="Calibri"/>
      </rPr>
      <t>The operating system must produce audit records containing the individual identities of group account users.</t>
    </r>
  </si>
  <si>
    <r>
      <rPr>
        <sz val="11"/>
        <color rgb="FF000000"/>
        <rFont val="Calibri"/>
      </rPr>
      <t>Configure the operating system to produce audit records containing the individual identities of group account users.</t>
    </r>
  </si>
  <si>
    <r>
      <rPr>
        <sz val="11"/>
        <color rgb="FF000000"/>
        <rFont val="Calibri"/>
      </rPr>
      <t>Reconstruction of harmful events or forensic analysis is not possible if audit records do not contain enough information.</t>
    </r>
    <r>
      <rPr>
        <sz val="11"/>
        <color rgb="FF000000"/>
        <rFont val="Calibri"/>
      </rPr>
      <t xml:space="preserve">
</t>
    </r>
    <r>
      <rPr>
        <sz val="11"/>
        <color rgb="FF000000"/>
        <rFont val="Calibri"/>
      </rPr>
      <t>At a minimum, the organization must audit the individual identities of group users. The organization must maintain audit trails in sufficient detail to reconstruct events to determine the actual account involved in the activity.</t>
    </r>
  </si>
  <si>
    <r>
      <rPr>
        <sz val="11"/>
        <color rgb="FF000000"/>
        <rFont val="Calibri"/>
      </rPr>
      <t>Verify the operating system produces audit records containing the individual identities of group account users. If it does not, this is a finding.</t>
    </r>
  </si>
  <si>
    <t>V-203611</t>
  </si>
  <si>
    <r>
      <rPr>
        <sz val="11"/>
        <rFont val="Calibri"/>
      </rPr>
      <t>The operating system must alert the ISSO and SA (at a minimum) in the event of an audit processing failure.</t>
    </r>
  </si>
  <si>
    <r>
      <rPr>
        <sz val="11"/>
        <color rgb="FF000000"/>
        <rFont val="Calibri"/>
      </rPr>
      <t>Configure the operating system to alert the ISSO and SA (at a minimum) in the event of an audit processing failure.</t>
    </r>
  </si>
  <si>
    <r>
      <rPr>
        <sz val="11"/>
        <color rgb="FF000000"/>
        <rFont val="Calibri"/>
      </rPr>
      <t>It is critical for the appropriate personnel to be aware if a system is at risk of failing to process audit logs as required. Without this notification, the security personnel may be unaware of an impending failure of the audit capability, and system operation may be adversely affected.</t>
    </r>
    <r>
      <rPr>
        <sz val="11"/>
        <color rgb="FF000000"/>
        <rFont val="Calibri"/>
      </rPr>
      <t xml:space="preserve">
</t>
    </r>
    <r>
      <rPr>
        <sz val="11"/>
        <color rgb="FF000000"/>
        <rFont val="Calibri"/>
      </rPr>
      <t>Audit processing failures include software/hardware errors, failures in the audit capturing mechanisms, and audit storage capacity being reached or exceeded.</t>
    </r>
    <r>
      <rPr>
        <sz val="11"/>
        <color rgb="FF000000"/>
        <rFont val="Calibri"/>
      </rPr>
      <t xml:space="preserve">
</t>
    </r>
    <r>
      <rPr>
        <sz val="11"/>
        <color rgb="FF000000"/>
        <rFont val="Calibri"/>
      </rPr>
      <t>This requirement applies to each audit data storage repository (i.e., distinct information system component where audit records are stored), the centralized audit storage capacity of organizations (i.e., all audit data storage repositories combined), or both.</t>
    </r>
  </si>
  <si>
    <r>
      <rPr>
        <sz val="11"/>
        <color rgb="FF000000"/>
        <rFont val="Calibri"/>
      </rPr>
      <t>Verify the operating system alerts the ISSO and SA (at a minimum) in the event of an audit processing failure. If it does not, this is a finding.</t>
    </r>
  </si>
  <si>
    <t>V-203613</t>
  </si>
  <si>
    <r>
      <rPr>
        <sz val="11"/>
        <rFont val="Calibri"/>
      </rPr>
      <t>The operating system must provide the capability to centrally review and analyze audit records from multiple components within the system.</t>
    </r>
  </si>
  <si>
    <r>
      <rPr>
        <sz val="11"/>
        <color rgb="FF000000"/>
        <rFont val="Calibri"/>
      </rPr>
      <t>Configure the operating system to provide the capability to centrally review and analyze audit records from multiple components within the system.</t>
    </r>
  </si>
  <si>
    <r>
      <rPr>
        <sz val="11"/>
        <color rgb="FF000000"/>
        <rFont val="Calibri"/>
      </rPr>
      <t>Successful incident response and auditing relies on timely, accurate system information and analysis in order to allow the organization to identify and respond to potential incidents in a proficient manner. If the operating system does not provide the ability to centrally review the operating system logs, forensic analysis is negatively impacted.</t>
    </r>
    <r>
      <rPr>
        <sz val="11"/>
        <color rgb="FF000000"/>
        <rFont val="Calibri"/>
      </rPr>
      <t xml:space="preserve">
</t>
    </r>
    <r>
      <rPr>
        <sz val="11"/>
        <color rgb="FF000000"/>
        <rFont val="Calibri"/>
      </rPr>
      <t>Segregation of logging data to multiple disparate computer systems is counterproductive and makes log analysis and log event alarming difficult to implement and manage, particularly when the system has multiple logging components writing to different locations or systems.</t>
    </r>
    <r>
      <rPr>
        <sz val="11"/>
        <color rgb="FF000000"/>
        <rFont val="Calibri"/>
      </rPr>
      <t xml:space="preserve">
</t>
    </r>
    <r>
      <rPr>
        <sz val="11"/>
        <color rgb="FF000000"/>
        <rFont val="Calibri"/>
      </rPr>
      <t>To support the centralized capability, the operating system must be able to provide the information in a format that can be extracted and used, allowing the application performing the centralization of the log records to meet this requirement.</t>
    </r>
  </si>
  <si>
    <r>
      <rPr>
        <sz val="11"/>
        <color rgb="FF000000"/>
        <rFont val="Calibri"/>
      </rPr>
      <t>Verify the operating system provides the capability to centrally review and analyze audit records from multiple components within the system. If it does not, this is a finding.</t>
    </r>
  </si>
  <si>
    <t>V-203614</t>
  </si>
  <si>
    <r>
      <rPr>
        <sz val="11"/>
        <rFont val="Calibri"/>
      </rPr>
      <t>The operating system must provide the capability to filter audit records for events of interest based upon all audit fields within audit records.</t>
    </r>
  </si>
  <si>
    <r>
      <rPr>
        <sz val="11"/>
        <color rgb="FF000000"/>
        <rFont val="Calibri"/>
      </rPr>
      <t>Configure the operating system to provide the capability to filter audit records for events of interest based upon all audit fields within audit records.</t>
    </r>
  </si>
  <si>
    <r>
      <rPr>
        <sz val="11"/>
        <color rgb="FF000000"/>
        <rFont val="Calibri"/>
      </rPr>
      <t>The ability to specify the event criteria that are of interest provides the individuals reviewing the logs with the ability to quickly isolate and identify these events without having to review entries that are of little or no consequence to the investigation. Without this capability, forensic investigations are impeded.</t>
    </r>
    <r>
      <rPr>
        <sz val="11"/>
        <color rgb="FF000000"/>
        <rFont val="Calibri"/>
      </rPr>
      <t xml:space="preserve">
</t>
    </r>
    <r>
      <rPr>
        <sz val="11"/>
        <color rgb="FF000000"/>
        <rFont val="Calibri"/>
      </rPr>
      <t>Events of interest can be identified by the content of specific audit record fields, including, for example, identities of individuals, event types, event locations, event times, event dates, system resources involved, IP addresses involved, or information objects accessed. Organizations may define audit event criteria to any degree of granularity required, for example, locations selectable by general networking location (e.g., by network or subnetwork) or selectable by specific information system component.</t>
    </r>
    <r>
      <rPr>
        <sz val="11"/>
        <color rgb="FF000000"/>
        <rFont val="Calibri"/>
      </rPr>
      <t xml:space="preserve">
</t>
    </r>
    <r>
      <rPr>
        <sz val="11"/>
        <color rgb="FF000000"/>
        <rFont val="Calibri"/>
      </rPr>
      <t>This requires operating systems to provide the capability to customize audit record reports based on all available criteria.</t>
    </r>
  </si>
  <si>
    <r>
      <rPr>
        <sz val="11"/>
        <color rgb="FF000000"/>
        <rFont val="Calibri"/>
      </rPr>
      <t>Verify the operating system provides the capability to filter audit records for events of interest based upon all audit fields within audit records. If it does not, this is a finding.</t>
    </r>
  </si>
  <si>
    <t>V-203615</t>
  </si>
  <si>
    <r>
      <rPr>
        <sz val="11"/>
        <rFont val="Calibri"/>
      </rPr>
      <t>The operating system must use internal system clocks to generate time stamps for audit records.</t>
    </r>
  </si>
  <si>
    <r>
      <rPr>
        <sz val="11"/>
        <color rgb="FF000000"/>
        <rFont val="Calibri"/>
      </rPr>
      <t>Configure the operating system to use internal system clocks to generate time stamps for audit records.</t>
    </r>
  </si>
  <si>
    <r>
      <rPr>
        <sz val="11"/>
        <color rgb="FF000000"/>
        <rFont val="Calibri"/>
      </rPr>
      <t>Without an internal clock used as the reference for the time stored on each event to provide a trusted common reference for the time, forensic analysis would be impeded.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If the internal clock is not used, the system may not be able to provide time stamps for log messages. Additionally, externally generated time stamps may not be accurate.</t>
    </r>
  </si>
  <si>
    <r>
      <rPr>
        <sz val="11"/>
        <color rgb="FF000000"/>
        <rFont val="Calibri"/>
      </rPr>
      <t>Verify the operating system uses internal system clocks to generate time stamps for audit records. If it does not, this is a finding.</t>
    </r>
  </si>
  <si>
    <t>V-203616</t>
  </si>
  <si>
    <r>
      <rPr>
        <sz val="11"/>
        <rFont val="Calibri"/>
      </rPr>
      <t>The operating system must protect audit information from unauthorized read access.</t>
    </r>
  </si>
  <si>
    <r>
      <rPr>
        <sz val="11"/>
        <color rgb="FF000000"/>
        <rFont val="Calibri"/>
      </rPr>
      <t>Configure the operating system to protect audit information from unauthorized read access.</t>
    </r>
  </si>
  <si>
    <r>
      <rPr>
        <sz val="11"/>
        <color rgb="FF000000"/>
        <rFont val="Calibri"/>
      </rPr>
      <t>Unauthorized disclosure of audit records can reveal system and configuration data to attackers, thus compromising its confidentiality.</t>
    </r>
    <r>
      <rPr>
        <sz val="11"/>
        <color rgb="FF000000"/>
        <rFont val="Calibri"/>
      </rPr>
      <t xml:space="preserve">
</t>
    </r>
    <r>
      <rPr>
        <sz val="11"/>
        <color rgb="FF000000"/>
        <rFont val="Calibri"/>
      </rPr>
      <t>Audit information includes all information (e.g., audit records, audit settings, audit reports) needed to successfully audit operating system activity.</t>
    </r>
  </si>
  <si>
    <r>
      <rPr>
        <sz val="11"/>
        <color rgb="FF000000"/>
        <rFont val="Calibri"/>
      </rPr>
      <t>Verify the operating system protects audit information from unauthorized read access. If it does not, this is a finding.</t>
    </r>
  </si>
  <si>
    <t>V-203617</t>
  </si>
  <si>
    <r>
      <rPr>
        <sz val="11"/>
        <rFont val="Calibri"/>
      </rPr>
      <t>The operating system must protect audit information from unauthorized modification.</t>
    </r>
  </si>
  <si>
    <r>
      <rPr>
        <sz val="11"/>
        <color rgb="FF000000"/>
        <rFont val="Calibri"/>
      </rPr>
      <t>Configure the operating system to protect audit information from unauthorized modification.</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</si>
  <si>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modification.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</si>
  <si>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Verify the operating system protects audit information from unauthorized modification. If it does not, this is a finding.</t>
    </r>
  </si>
  <si>
    <t>V-203618</t>
  </si>
  <si>
    <r>
      <rPr>
        <sz val="11"/>
        <rFont val="Calibri"/>
      </rPr>
      <t>The operating system must protect audit information from unauthorized deletion.</t>
    </r>
  </si>
  <si>
    <r>
      <rPr>
        <sz val="11"/>
        <color rgb="FF000000"/>
        <rFont val="Calibri"/>
      </rPr>
      <t>Configure the operating system to protect audit information from unauthorized deletion.</t>
    </r>
  </si>
  <si>
    <r>
      <rPr>
        <sz val="11"/>
        <color rgb="FF000000"/>
        <rFont val="Calibri"/>
      </rPr>
      <t>If audit information were to become compromised, then forensic analysis and discovery of the true source of potentially malicious system activity is impossible to achieve.</t>
    </r>
    <r>
      <rPr>
        <sz val="11"/>
        <color rgb="FF000000"/>
        <rFont val="Calibri"/>
      </rPr>
      <t xml:space="preserve">
</t>
    </r>
    <r>
      <rPr>
        <sz val="11"/>
        <color rgb="FF000000"/>
        <rFont val="Calibri"/>
      </rPr>
      <t>To ensure the veracity of audit information, the operating system must protect audit information from unauthorized deletion. This requirement can be achieved through multiple methods, which will depend upon system architecture and design.</t>
    </r>
    <r>
      <rPr>
        <sz val="11"/>
        <color rgb="FF000000"/>
        <rFont val="Calibri"/>
      </rPr>
      <t xml:space="preserve">
</t>
    </r>
    <r>
      <rPr>
        <sz val="11"/>
        <color rgb="FF000000"/>
        <rFont val="Calibri"/>
      </rPr>
      <t>Audit information includes all information (e.g., audit records, audit settings, audit reports) needed to successfully audit information system activity.</t>
    </r>
  </si>
  <si>
    <r>
      <rPr>
        <sz val="11"/>
        <color rgb="FF000000"/>
        <rFont val="Calibri"/>
      </rPr>
      <t>Verify the operating system protects audit information from unauthorized deletion. If it does not, this is a finding.</t>
    </r>
  </si>
  <si>
    <t>V-203619</t>
  </si>
  <si>
    <r>
      <rPr>
        <sz val="11"/>
        <rFont val="Calibri"/>
      </rPr>
      <t>The operating system must provide audit record generation capability for DoD-defined auditable events for all operating system components.</t>
    </r>
  </si>
  <si>
    <r>
      <rPr>
        <sz val="11"/>
        <color rgb="FF000000"/>
        <rFont val="Calibri"/>
      </rPr>
      <t>Configure the operating system to provide audit record generation capability for DoD-defined auditable events for all operating system components.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</si>
  <si>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Without the capability to generate audit records,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r>
      <rPr>
        <sz val="11"/>
        <color rgb="FF000000"/>
        <rFont val="Calibri"/>
      </rPr>
      <t xml:space="preserve">
</t>
    </r>
    <r>
      <rPr>
        <sz val="11"/>
        <color rgb="FF000000"/>
        <rFont val="Calibri"/>
      </rPr>
      <t>The list of audited events is the set of events for which audits are to be generated. This set of events is typically a subset of the list of all events for which the system is capable of generating audit records.</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</si>
  <si>
    <r>
      <rPr>
        <sz val="11"/>
        <color rgb="FF000000"/>
        <rFont val="Calibri"/>
      </rPr>
      <t xml:space="preserve">Verify the operating system provides audit record generation capability for DoD-defined auditable events for all operating system components. </t>
    </r>
    <r>
      <rPr>
        <sz val="11"/>
        <color rgb="FF000000"/>
        <rFont val="Calibri"/>
      </rPr>
      <t xml:space="preserve">
</t>
    </r>
    <r>
      <rPr>
        <sz val="11"/>
        <color rgb="FF000000"/>
        <rFont val="Calibri"/>
      </rPr>
      <t xml:space="preserve">DoD has defined the list of events for which the operating system will provide an audit record generation capability as the following: </t>
    </r>
    <r>
      <rPr>
        <sz val="11"/>
        <color rgb="FF000000"/>
        <rFont val="Calibri"/>
      </rPr>
      <t xml:space="preserve">
</t>
    </r>
    <r>
      <rPr>
        <sz val="11"/>
        <color rgb="FF000000"/>
        <rFont val="Calibri"/>
      </rPr>
      <t>1) Successful and unsuccessful attempts to access, modify, or delete privileges, security objects, security levels, or categories of information (e.g., classification levels);</t>
    </r>
    <r>
      <rPr>
        <sz val="11"/>
        <color rgb="FF000000"/>
        <rFont val="Calibri"/>
      </rPr>
      <t xml:space="preserve">
</t>
    </r>
    <r>
      <rPr>
        <sz val="11"/>
        <color rgb="FF000000"/>
        <rFont val="Calibri"/>
      </rPr>
      <t>2) Access actions, such as successful and unsuccessful logon attempts, privileged activities or other system-level access, starting and ending time for user access to the system, concurrent logons from different workstations, successful and unsuccessful accesses to objects, all program initiations, and all direct access to the information system;</t>
    </r>
    <r>
      <rPr>
        <sz val="11"/>
        <color rgb="FF000000"/>
        <rFont val="Calibri"/>
      </rPr>
      <t xml:space="preserve">
</t>
    </r>
    <r>
      <rPr>
        <sz val="11"/>
        <color rgb="FF000000"/>
        <rFont val="Calibri"/>
      </rPr>
      <t xml:space="preserve">3) All account creations, modifications, disabling, and terminations; and </t>
    </r>
    <r>
      <rPr>
        <sz val="11"/>
        <color rgb="FF000000"/>
        <rFont val="Calibri"/>
      </rPr>
      <t xml:space="preserve">
</t>
    </r>
    <r>
      <rPr>
        <sz val="11"/>
        <color rgb="FF000000"/>
        <rFont val="Calibri"/>
      </rPr>
      <t>4) All kernel module load, unload, and restart actions.</t>
    </r>
    <r>
      <rPr>
        <sz val="11"/>
        <color rgb="FF000000"/>
        <rFont val="Calibri"/>
      </rPr>
      <t xml:space="preserve">
</t>
    </r>
    <r>
      <rPr>
        <sz val="11"/>
        <color rgb="FF000000"/>
        <rFont val="Calibri"/>
      </rPr>
      <t>If it does not, this is a finding.</t>
    </r>
  </si>
  <si>
    <t>V-203620</t>
  </si>
  <si>
    <r>
      <rPr>
        <sz val="11"/>
        <rFont val="Calibri"/>
      </rPr>
      <t>The operating system must allow only the ISSM (or individuals or roles appointed by the ISSM) to select which auditable events are to be audited.</t>
    </r>
  </si>
  <si>
    <r>
      <rPr>
        <sz val="11"/>
        <color rgb="FF000000"/>
        <rFont val="Calibri"/>
      </rPr>
      <t>Configure the operating system to allow only the ISSM (or individuals or roles appointed by the ISSM) to select which auditable events are to be audited.</t>
    </r>
  </si>
  <si>
    <r>
      <rPr>
        <sz val="11"/>
        <color rgb="FF000000"/>
        <rFont val="Calibri"/>
      </rPr>
      <t>Without the capability to restrict which roles and individuals can select which events are audited, unauthorized personnel may be able to prevent the auditing of critical events. Misconfigured audits may degrade the system's performance by overwhelming the audit log. Misconfigured audits may also make it more difficult to establish, correlate, and investigate the events relating to an incident or identify those responsible for one.</t>
    </r>
  </si>
  <si>
    <r>
      <rPr>
        <sz val="11"/>
        <color rgb="FF000000"/>
        <rFont val="Calibri"/>
      </rPr>
      <t>Verify the operating system allows only the ISSM (or individuals or roles appointed by the ISSM) to select which auditable events are to be audited. If it does not, this is a finding.</t>
    </r>
  </si>
  <si>
    <t>V-203621</t>
  </si>
  <si>
    <r>
      <rPr>
        <sz val="11"/>
        <rFont val="Calibri"/>
      </rPr>
      <t>The operating system must generate audit records when successful/unsuccessful attempts to access privileges occur.</t>
    </r>
  </si>
  <si>
    <r>
      <rPr>
        <sz val="11"/>
        <color rgb="FF000000"/>
        <rFont val="Calibri"/>
      </rPr>
      <t>Configure the operating system to generate audit records when successful/unsuccessful attempts to access privileges occur.</t>
    </r>
  </si>
  <si>
    <r>
      <rPr>
        <sz val="11"/>
        <color rgb="FF000000"/>
        <rFont val="Calibri"/>
      </rPr>
      <t>Without generating audit records that are specific to the security and mission needs of the organization, it would be difficult to establish, correlate, and investigate the events relating to an incident or identify those responsible for one.</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</si>
  <si>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operating system generates audit records when successful/unsuccessful attempts to access privileges occur. If it does not, this is a finding.</t>
    </r>
  </si>
  <si>
    <t>V-203622</t>
  </si>
  <si>
    <r>
      <rPr>
        <sz val="11"/>
        <rFont val="Calibri"/>
      </rPr>
      <t>The operating system, for PKI-based authentication, must validate certificates by constructing a certification path (which includes status information) to an accepted trust anchor.</t>
    </r>
  </si>
  <si>
    <r>
      <rPr>
        <sz val="11"/>
        <color rgb="FF000000"/>
        <rFont val="Calibri"/>
      </rPr>
      <t>Configure the operating system, for PKI-based authentication, to validate certificates by constructing a certification path (which includes status information) to an accepted trust anchor.</t>
    </r>
  </si>
  <si>
    <r>
      <rPr>
        <sz val="11"/>
        <color rgb="FF000000"/>
        <rFont val="Calibri"/>
      </rPr>
      <t>Without path validation, an informed trust decision by the relying party cannot be made when presented with any certificate not already explicitly trusted.</t>
    </r>
    <r>
      <rPr>
        <sz val="11"/>
        <color rgb="FF000000"/>
        <rFont val="Calibri"/>
      </rPr>
      <t xml:space="preserve">
</t>
    </r>
    <r>
      <rPr>
        <sz val="11"/>
        <color rgb="FF000000"/>
        <rFont val="Calibri"/>
      </rPr>
      <t>A trust anchor is an authoritative entity represented via a public key and associated data. It is used in the context of public key infrastructures, X.509 digital certificates, and DNSSEC.</t>
    </r>
    <r>
      <rPr>
        <sz val="11"/>
        <color rgb="FF000000"/>
        <rFont val="Calibri"/>
      </rPr>
      <t xml:space="preserve">
</t>
    </r>
    <r>
      <rPr>
        <sz val="11"/>
        <color rgb="FF000000"/>
        <rFont val="Calibri"/>
      </rPr>
      <t>When there is a chain of trust, usually the top entity to be trusted becomes the trust anchor; it can be, for example, a Certification Authority (CA). A certification path starts with the subject certificate and proceeds through a number of intermediate certificates up to a trusted root certificate, typically issued by a trusted CA.</t>
    </r>
    <r>
      <rPr>
        <sz val="11"/>
        <color rgb="FF000000"/>
        <rFont val="Calibri"/>
      </rPr>
      <t xml:space="preserve">
</t>
    </r>
    <r>
      <rPr>
        <sz val="11"/>
        <color rgb="FF000000"/>
        <rFont val="Calibri"/>
      </rPr>
      <t>This requirement verifies that a certification path to an accepted trust anchor is used for certificate validation and that the path includes status information. Path validation is necessary for a relying party to make an informed trust decision when presented with any certificate not already explicitly trusted. Status information for certification paths includes certificate revocation lists or online certificate status protocol responses. Validation of the certificate status information is out of scope for this requirement.</t>
    </r>
  </si>
  <si>
    <r>
      <rPr>
        <sz val="11"/>
        <color rgb="FF000000"/>
        <rFont val="Calibri"/>
      </rPr>
      <t>Verify the operating system, for PKI-based authentication, validates certificates by constructing a certification path (which includes status information) to an accepted trust anchor. If it does not, this is a finding.</t>
    </r>
  </si>
  <si>
    <t>V-203623</t>
  </si>
  <si>
    <r>
      <rPr>
        <sz val="11"/>
        <rFont val="Calibri"/>
      </rPr>
      <t>The operating system, for PKI-based authentication, must enforce authorized access to the corresponding private key.</t>
    </r>
  </si>
  <si>
    <r>
      <rPr>
        <sz val="11"/>
        <color rgb="FF000000"/>
        <rFont val="Calibri"/>
      </rPr>
      <t>Configure the operating system, for PKI-based authentication, to enforce authorized access to the corresponding private key.</t>
    </r>
  </si>
  <si>
    <r>
      <rPr>
        <sz val="11"/>
        <color rgb="FF000000"/>
        <rFont val="Calibri"/>
      </rPr>
      <t>If the private key is discovered, an attacker can use the key to authenticate as an authorized user and gain access to the network infrastructure.</t>
    </r>
    <r>
      <rPr>
        <sz val="11"/>
        <color rgb="FF000000"/>
        <rFont val="Calibri"/>
      </rPr>
      <t xml:space="preserve">
</t>
    </r>
    <r>
      <rPr>
        <sz val="11"/>
        <color rgb="FF000000"/>
        <rFont val="Calibri"/>
      </rPr>
      <t>The cornerstone of the PKI is the private key used to encrypt or digitally sign information.</t>
    </r>
    <r>
      <rPr>
        <sz val="11"/>
        <color rgb="FF000000"/>
        <rFont val="Calibri"/>
      </rPr>
      <t xml:space="preserve">
</t>
    </r>
    <r>
      <rPr>
        <sz val="11"/>
        <color rgb="FF000000"/>
        <rFont val="Calibri"/>
      </rPr>
      <t>If the private key is stolen, this will lead to the compromise of the authentication and non-repudiation gained through PKI because the attacker can use the private key to digitally sign documents and pretend to be the authorized user.</t>
    </r>
    <r>
      <rPr>
        <sz val="11"/>
        <color rgb="FF000000"/>
        <rFont val="Calibri"/>
      </rPr>
      <t xml:space="preserve">
</t>
    </r>
    <r>
      <rPr>
        <sz val="11"/>
        <color rgb="FF000000"/>
        <rFont val="Calibri"/>
      </rPr>
      <t>Both the holders of a digital certificate and the issuing authority must protect the computers, storage devices, or whatever they use to keep the private keys.</t>
    </r>
  </si>
  <si>
    <r>
      <rPr>
        <sz val="11"/>
        <color rgb="FF000000"/>
        <rFont val="Calibri"/>
      </rPr>
      <t>Verify the operating system, for PKI-based authentication, enforces authorized access to the corresponding private key. If it does not, this is a finding.</t>
    </r>
  </si>
  <si>
    <t>V-203624</t>
  </si>
  <si>
    <r>
      <rPr>
        <sz val="11"/>
        <rFont val="Calibri"/>
      </rPr>
      <t>The operating system must map the authenticated identity to the user or group account for PKI-based authentication.</t>
    </r>
  </si>
  <si>
    <r>
      <rPr>
        <sz val="11"/>
        <color rgb="FF000000"/>
        <rFont val="Calibri"/>
      </rPr>
      <t>Configure the operating system to map the authenticated identity to the user or group account for PKI-based authentication.</t>
    </r>
  </si>
  <si>
    <r>
      <rPr>
        <sz val="11"/>
        <color rgb="FF000000"/>
        <rFont val="Calibri"/>
      </rPr>
      <t>Without mapping the certificate used to authenticate to the user account, the ability to determine the identity of the individual user or group will not be available for forensic analysis.</t>
    </r>
  </si>
  <si>
    <r>
      <rPr>
        <sz val="11"/>
        <color rgb="FF000000"/>
        <rFont val="Calibri"/>
      </rPr>
      <t>Verify the operating system maps the authenticated identity to the user or group account for PKI-based authentication. If it does not, this is a finding.</t>
    </r>
  </si>
  <si>
    <t>V-203625</t>
  </si>
  <si>
    <r>
      <rPr>
        <sz val="11"/>
        <rFont val="Calibri"/>
      </rPr>
      <t>The operating system must enforce password complexity by requiring that at least one uppercase character be used.</t>
    </r>
  </si>
  <si>
    <r>
      <rPr>
        <sz val="11"/>
        <color rgb="FF000000"/>
        <rFont val="Calibri"/>
      </rPr>
      <t>Configure the operating system to enforce password complexity by requiring that at least one uppercase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</si>
  <si>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of several that determines how long it takes to crack a password. The more complex the password, the greater the number of possible combinations that need to be tested before the password is compromised.</t>
    </r>
  </si>
  <si>
    <r>
      <rPr>
        <sz val="11"/>
        <color rgb="FF000000"/>
        <rFont val="Calibri"/>
      </rPr>
      <t>Verify the operating system enforces password complexity by requiring that at least one uppercase character be used. If it does not, this is a finding.</t>
    </r>
  </si>
  <si>
    <t>V-203626</t>
  </si>
  <si>
    <r>
      <rPr>
        <sz val="11"/>
        <rFont val="Calibri"/>
      </rPr>
      <t>The operating system must enforce password complexity by requiring that at least one lowercase character be used.</t>
    </r>
  </si>
  <si>
    <r>
      <rPr>
        <sz val="11"/>
        <color rgb="FF000000"/>
        <rFont val="Calibri"/>
      </rPr>
      <t>Configure the operating system to enforce password complexity by requiring that at least one lowercase character be used.</t>
    </r>
  </si>
  <si>
    <r>
      <rPr>
        <sz val="11"/>
        <color rgb="FF000000"/>
        <rFont val="Calibri"/>
      </rPr>
      <t>Verify the operating system enforces password complexity by requiring that at least one lowercase character be used. If it does not, this is a finding.</t>
    </r>
  </si>
  <si>
    <t>V-203627</t>
  </si>
  <si>
    <r>
      <rPr>
        <sz val="11"/>
        <rFont val="Calibri"/>
      </rPr>
      <t>The operating system must enforce password complexity by requiring that at least one numeric character be used.</t>
    </r>
  </si>
  <si>
    <r>
      <rPr>
        <sz val="11"/>
        <color rgb="FF000000"/>
        <rFont val="Calibri"/>
      </rPr>
      <t>Configure the operating system to enforce password complexity by requiring that at least one numeric character be used.</t>
    </r>
  </si>
  <si>
    <r>
      <rPr>
        <sz val="11"/>
        <color rgb="FF000000"/>
        <rFont val="Calibri"/>
      </rPr>
      <t>Verify the operating system enforces password complexity by requiring that at least one numeric character be used. If it does not, this is a finding.</t>
    </r>
  </si>
  <si>
    <t>V-203628</t>
  </si>
  <si>
    <r>
      <rPr>
        <sz val="11"/>
        <rFont val="Calibri"/>
      </rPr>
      <t>The operating system must require the change of at least 50 percent of the total number of characters when passwords are changed.</t>
    </r>
  </si>
  <si>
    <r>
      <rPr>
        <sz val="11"/>
        <color rgb="FF000000"/>
        <rFont val="Calibri"/>
      </rPr>
      <t>Configure the operating system to require the change of at least eight of the total number of characters when passwords are changed.</t>
    </r>
  </si>
  <si>
    <r>
      <rPr>
        <sz val="11"/>
        <color rgb="FF000000"/>
        <rFont val="Calibri"/>
      </rPr>
      <t>If the operating system allows the user to consecutively reuse extensive portions of passwords, this increases the chances of password compromise by increasing the window of opportunity for attempts at guessing and brute-force attacks.</t>
    </r>
    <r>
      <rPr>
        <sz val="11"/>
        <color rgb="FF000000"/>
        <rFont val="Calibri"/>
      </rPr>
      <t xml:space="preserve">
</t>
    </r>
    <r>
      <rPr>
        <sz val="11"/>
        <color rgb="FF000000"/>
        <rFont val="Calibri"/>
      </rPr>
      <t>The number of changed characters refers to the number of changes required with respect to the total number of positions in the current password. In other words, characters may be the same within the two passwords; however, the positions of the like characters must be different.</t>
    </r>
    <r>
      <rPr>
        <sz val="11"/>
        <color rgb="FF000000"/>
        <rFont val="Calibri"/>
      </rPr>
      <t xml:space="preserve">
</t>
    </r>
    <r>
      <rPr>
        <sz val="11"/>
        <color rgb="FF000000"/>
        <rFont val="Calibri"/>
      </rPr>
      <t>If the password length is an odd number then number of changed characters must be rounded up. For example, a password length of 15 characters must require the change of at least eight characters.</t>
    </r>
  </si>
  <si>
    <r>
      <rPr>
        <sz val="11"/>
        <color rgb="FF000000"/>
        <rFont val="Calibri"/>
      </rPr>
      <t>Verify the operating system requires the change of at least eight of the total number of characters when passwords are changed. If it does not, this is a finding.</t>
    </r>
  </si>
  <si>
    <t>V-203629</t>
  </si>
  <si>
    <r>
      <rPr>
        <sz val="11"/>
        <rFont val="Calibri"/>
      </rPr>
      <t>The operating system must store only encrypted representations of passwords.</t>
    </r>
  </si>
  <si>
    <r>
      <rPr>
        <sz val="11"/>
        <color rgb="FF000000"/>
        <rFont val="Calibri"/>
      </rPr>
      <t>Configure the operating system to store only encrypted representations of passwords.</t>
    </r>
  </si>
  <si>
    <r>
      <rPr>
        <sz val="11"/>
        <color rgb="FF000000"/>
        <rFont val="Calibri"/>
      </rPr>
      <t>Passwords need to be protected at all times, and encryption is the standard method for protecting passwords. If passwords are not encrypted, they can be plainly read (i.e., clear text) and easily compromised.</t>
    </r>
  </si>
  <si>
    <r>
      <rPr>
        <sz val="11"/>
        <color rgb="FF000000"/>
        <rFont val="Calibri"/>
      </rPr>
      <t>Verify the operating system stores only encrypted representations of passwords. If it does not, this is a finding.</t>
    </r>
  </si>
  <si>
    <t>V-203630</t>
  </si>
  <si>
    <r>
      <rPr>
        <sz val="11"/>
        <rFont val="Calibri"/>
      </rPr>
      <t>The operating system must transmit only encrypted representations of passwords.</t>
    </r>
  </si>
  <si>
    <r>
      <rPr>
        <sz val="11"/>
        <color rgb="FF000000"/>
        <rFont val="Calibri"/>
      </rPr>
      <t>Configure the operating system to transmit only encrypted representations of passwords.</t>
    </r>
  </si>
  <si>
    <r>
      <rPr>
        <sz val="11"/>
        <color rgb="FF000000"/>
        <rFont val="Calibri"/>
      </rPr>
      <t>Verify the operating system transmits only encrypted representations of passwords. If it does not, this is a finding.</t>
    </r>
  </si>
  <si>
    <t>V-203631</t>
  </si>
  <si>
    <r>
      <rPr>
        <sz val="11"/>
        <rFont val="Calibri"/>
      </rPr>
      <t>Operating systems must enforce 24 hours/1 day as the minimum password lifetime.</t>
    </r>
  </si>
  <si>
    <r>
      <rPr>
        <sz val="11"/>
        <color rgb="FF000000"/>
        <rFont val="Calibri"/>
      </rPr>
      <t>Configure operating system to enforce 24 hours/1 day as the minimum password lifetime.</t>
    </r>
  </si>
  <si>
    <r>
      <rPr>
        <sz val="11"/>
        <color rgb="FF000000"/>
        <rFont val="Calibri"/>
      </rPr>
      <t>Enforcing a minimum password lifetime helps to prevent repeated password changes to defeat the password reuse or history enforcement requirement. If users are allowed to immediately and continually change their password, then the password could be repeatedly changed in a short period of time to defeat the organization's policy regarding password reuse.</t>
    </r>
  </si>
  <si>
    <r>
      <rPr>
        <sz val="11"/>
        <color rgb="FF000000"/>
        <rFont val="Calibri"/>
      </rPr>
      <t>Verify operating system enforces 24 hours/1 day as the minimum password lifetime. If it does not, this is a finding.</t>
    </r>
  </si>
  <si>
    <t>V-203632</t>
  </si>
  <si>
    <r>
      <rPr>
        <sz val="11"/>
        <rFont val="Calibri"/>
      </rPr>
      <t>Operating systems must enforce a 60-day maximum password lifetime restriction.</t>
    </r>
  </si>
  <si>
    <r>
      <rPr>
        <sz val="11"/>
        <color rgb="FF000000"/>
        <rFont val="Calibri"/>
      </rPr>
      <t>Configure operating system to enforce a 60-day maximum password lifetime restriction.</t>
    </r>
  </si>
  <si>
    <r>
      <rPr>
        <sz val="11"/>
        <color rgb="FF000000"/>
        <rFont val="Calibri"/>
      </rPr>
      <t>Any password, no matter how complex, can eventually be cracked; therefore, passwords need to be changed periodically. If the operating system does not limit the lifetime of passwords and force users to change their passwords, there is the risk that the operating system passwords could be compromised.</t>
    </r>
  </si>
  <si>
    <r>
      <rPr>
        <sz val="11"/>
        <color rgb="FF000000"/>
        <rFont val="Calibri"/>
      </rPr>
      <t>Verify operating system enforces a 60-day maximum password lifetime restriction. If it does not, this is a finding.</t>
    </r>
  </si>
  <si>
    <t>V-203634</t>
  </si>
  <si>
    <r>
      <rPr>
        <sz val="11"/>
        <rFont val="Calibri"/>
      </rPr>
      <t>The operating system must enforce a minimum 15-character password length.</t>
    </r>
  </si>
  <si>
    <r>
      <rPr>
        <sz val="11"/>
        <color rgb="FF000000"/>
        <rFont val="Calibri"/>
      </rPr>
      <t>Configure the operating system to enforce a minimum 15-character password length.</t>
    </r>
  </si>
  <si>
    <r>
      <rPr>
        <sz val="11"/>
        <color rgb="FF000000"/>
        <rFont val="Calibri"/>
      </rPr>
      <t>The shorter the password, the lower the number of possible combinations that need to be tested before the password is compromised.</t>
    </r>
    <r>
      <rPr>
        <sz val="11"/>
        <color rgb="FF000000"/>
        <rFont val="Calibri"/>
      </rPr>
      <t xml:space="preserve">
</t>
    </r>
    <r>
      <rPr>
        <sz val="11"/>
        <color rgb="FF000000"/>
        <rFont val="Calibri"/>
      </rPr>
      <t>Password complexity, or strength, is a measure of the effectiveness of a password in resisting attempts at guessing and brute-force attacks. Password length is one factor of several that helps to determine strength and how long it takes to crack a password. Use of more characters in a password helps to exponentially increase the time and/or resources required to compromise the password.</t>
    </r>
  </si>
  <si>
    <r>
      <rPr>
        <sz val="11"/>
        <color rgb="FF000000"/>
        <rFont val="Calibri"/>
      </rPr>
      <t>Verify the operating system enforces a minimum 15-character password length. If it does not, this is a finding.</t>
    </r>
  </si>
  <si>
    <t>V-203635</t>
  </si>
  <si>
    <r>
      <rPr>
        <sz val="11"/>
        <rFont val="Calibri"/>
      </rPr>
      <t>The operating system must obscure feedback of authentication information during the authentication process to protect the information from possible exploitation/use by unauthorized individuals.</t>
    </r>
  </si>
  <si>
    <r>
      <rPr>
        <sz val="11"/>
        <color rgb="FF000000"/>
        <rFont val="Calibri"/>
      </rPr>
      <t>Configure the operating system to obscure feedback of authentication information during the authentication process to protect the information from possible exploitation/use by unauthorized individuals.</t>
    </r>
  </si>
  <si>
    <r>
      <rPr>
        <sz val="11"/>
        <color rgb="FF000000"/>
        <rFont val="Calibri"/>
      </rPr>
      <t>To prevent the compromise of authentication information, such as passwords during the authentication process, the feedback from the operating system shall not provide any information allowing an unauthorized user to compromise the authentication mechanism.</t>
    </r>
    <r>
      <rPr>
        <sz val="11"/>
        <color rgb="FF000000"/>
        <rFont val="Calibri"/>
      </rPr>
      <t xml:space="preserve">
</t>
    </r>
    <r>
      <rPr>
        <sz val="11"/>
        <color rgb="FF000000"/>
        <rFont val="Calibri"/>
      </rPr>
      <t>Obfuscation of user-provided information that is typed into the system is a method used when addressing this risk.</t>
    </r>
    <r>
      <rPr>
        <sz val="11"/>
        <color rgb="FF000000"/>
        <rFont val="Calibri"/>
      </rPr>
      <t xml:space="preserve">
</t>
    </r>
    <r>
      <rPr>
        <sz val="11"/>
        <color rgb="FF000000"/>
        <rFont val="Calibri"/>
      </rPr>
      <t>For example, displaying asterisks when a user types in a password is an example of obscuring feedback of authentication information.</t>
    </r>
  </si>
  <si>
    <r>
      <rPr>
        <sz val="11"/>
        <color rgb="FF000000"/>
        <rFont val="Calibri"/>
      </rPr>
      <t>Verify the operating system obscures feedback of authentication information during the authentication process to protect the information from possible exploitation/use by unauthorized individuals. If it does not, this is a finding.</t>
    </r>
  </si>
  <si>
    <t>V-203636</t>
  </si>
  <si>
    <r>
      <rPr>
        <sz val="11"/>
        <rFont val="Calibri"/>
      </rPr>
      <t>The operating system must enforce approved authorizations for logical access to information and system resources in accordance with applicable access control policies.</t>
    </r>
  </si>
  <si>
    <r>
      <rPr>
        <sz val="11"/>
        <color rgb="FF000000"/>
        <rFont val="Calibri"/>
      </rPr>
      <t>Configure the operating system to enforce approved authorizations for logical access to information and system resources in accordance with applicable access control policies.</t>
    </r>
  </si>
  <si>
    <r>
      <rPr>
        <sz val="11"/>
        <color rgb="FF000000"/>
        <rFont val="Calibri"/>
      </rPr>
      <t>To mitigate the risk of unauthorized access to sensitive information by entities that have been issued certificates by DOD-approved PKIs, all DOD systems (e.g., web servers and web portals) must be properly configured to incorporate access control methods that do not rely solely on the possession of a certificate for access. Successful authentication must not automatically give an entity access to an asset or security boundary. Authorization procedures and controls must be implemented to ensure each authenticated entity also has a validated and current authorization. Authorization is the process of determining whether an entity, once authenticated, is permitted to access a specific asset. Information systems use access control policies and enforcement mechanisms to implement this requirement.</t>
    </r>
    <r>
      <rPr>
        <sz val="11"/>
        <color rgb="FF000000"/>
        <rFont val="Calibri"/>
      </rPr>
      <t xml:space="preserve">
</t>
    </r>
    <r>
      <rPr>
        <sz val="11"/>
        <color rgb="FF000000"/>
        <rFont val="Calibri"/>
      </rPr>
      <t>Access control policies include: identity-based policies, role-based policies, and attribute-based policies. Access enforcement mechanisms include: access control lists, access control matrices, and cryptography. These policies and mechanisms must be employed by the application to control access between users (or processes acting on behalf of users) and objects (e.g., devices, files, records, processes, programs, and domains) in the information system.</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</si>
  <si>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enforces approved authorizations for logical access to information and system resources in accordance with applicable access control policies. If it does not, this is a finding.</t>
    </r>
  </si>
  <si>
    <t>V-203637</t>
  </si>
  <si>
    <r>
      <rPr>
        <sz val="11"/>
        <rFont val="Calibri"/>
      </rPr>
      <t>The operating system must be configured to disable non-essential capabilities.</t>
    </r>
  </si>
  <si>
    <r>
      <rPr>
        <sz val="11"/>
        <color rgb="FF000000"/>
        <rFont val="Calibri"/>
      </rPr>
      <t>Configure the operating system to disable non-essential capabilities.</t>
    </r>
  </si>
  <si>
    <r>
      <rPr>
        <sz val="11"/>
        <color rgb="FF000000"/>
        <rFont val="Calibri"/>
      </rPr>
      <t>It is detrimental for operating systems to provide, or install by default, functionality exceeding requirements or mission objectives. These unnecessary capabilities or services are often overlooked and therefore may remain unsecured. They increase the risk to the platform by providing additional attack vectors.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(e.g., key missions, functions).</t>
    </r>
    <r>
      <rPr>
        <sz val="11"/>
        <color rgb="FF000000"/>
        <rFont val="Calibri"/>
      </rPr>
      <t xml:space="preserve">
</t>
    </r>
    <r>
      <rPr>
        <sz val="11"/>
        <color rgb="FF000000"/>
        <rFont val="Calibri"/>
      </rPr>
      <t>Examples of non-essential capabilities include, but are not limited to, games, software packages, tools, and demonstration software, not related to requirements or providing a wide array of functionality not required for every mission, but which cannot be disabled.</t>
    </r>
  </si>
  <si>
    <r>
      <rPr>
        <sz val="11"/>
        <color rgb="FF000000"/>
        <rFont val="Calibri"/>
      </rPr>
      <t>Verify the operating system is configured to disable non-essential capabilities. If it does not, this is a finding.</t>
    </r>
  </si>
  <si>
    <t>V-203638</t>
  </si>
  <si>
    <r>
      <rPr>
        <sz val="11"/>
        <rFont val="Calibri"/>
      </rPr>
      <t>The operating system must be configured to prohibit or restrict the use of functions, ports, protocols, and/or services, as defined in the PPSM CAL and vulnerability assessments.</t>
    </r>
  </si>
  <si>
    <r>
      <rPr>
        <sz val="11"/>
        <color rgb="FF000000"/>
        <rFont val="Calibri"/>
      </rPr>
      <t>Configure the operating system to prohibit or restrict the use of functions, ports, protocols, and/or services, as defined in the PPSM CAL and vulnerability assessments.</t>
    </r>
  </si>
  <si>
    <r>
      <rPr>
        <sz val="11"/>
        <color rgb="FF000000"/>
        <rFont val="Calibri"/>
      </rPr>
      <t>In order to prevent unauthorized connection of devices, unauthorized transfer of information, or unauthorized tunneling (i.e., embedding of data types within data types), organizations must disable or restrict unused or unnecessary physical and logical ports/protocols on information systems.</t>
    </r>
    <r>
      <rPr>
        <sz val="11"/>
        <color rgb="FF000000"/>
        <rFont val="Calibri"/>
      </rPr>
      <t xml:space="preserve">
</t>
    </r>
    <r>
      <rPr>
        <sz val="11"/>
        <color rgb="FF000000"/>
        <rFont val="Calibri"/>
      </rPr>
      <t>Operating systems are capable of providing a wide variety of functions and services. Some of the functions and services provided by default may not be necessary to support essential organizational operations. Additionally, it is sometimes convenient to provide multiple services from a single component (e.g., VPN and IPS); however, doing so increases risk over limiting the services provided by any one component.</t>
    </r>
    <r>
      <rPr>
        <sz val="11"/>
        <color rgb="FF000000"/>
        <rFont val="Calibri"/>
      </rPr>
      <t xml:space="preserve">
</t>
    </r>
    <r>
      <rPr>
        <sz val="11"/>
        <color rgb="FF000000"/>
        <rFont val="Calibri"/>
      </rPr>
      <t>To support the requirements and principles of least functionality, the operating system must support the organizational requirements, providing only essential capabilities and limiting the use of ports, protocols, and/or services to only those required, authorized, and approved to conduct official business or to address authorized quality of life issues.</t>
    </r>
  </si>
  <si>
    <r>
      <rPr>
        <sz val="11"/>
        <color rgb="FF000000"/>
        <rFont val="Calibri"/>
      </rPr>
      <t>Verify the operating system is configured to prohibit or restrict the use of functions, ports, protocols, and/or services, as defined in the PPSM CAL and vulnerability assessments. If it does not, this is a finding.</t>
    </r>
  </si>
  <si>
    <t>V-203639</t>
  </si>
  <si>
    <r>
      <rPr>
        <sz val="11"/>
        <rFont val="Calibri"/>
      </rPr>
      <t>The operating system must uniquely identify and must authenticate organizational users (or processes acting on behalf of organizational users).</t>
    </r>
  </si>
  <si>
    <r>
      <rPr>
        <sz val="11"/>
        <color rgb="FF000000"/>
        <rFont val="Calibri"/>
      </rPr>
      <t>Configure the operating system to uniquely identify and authenticate organizational users (or processes acting on behalf of organizational users).</t>
    </r>
  </si>
  <si>
    <r>
      <rPr>
        <sz val="11"/>
        <color rgb="FF000000"/>
        <rFont val="Calibri"/>
      </rPr>
      <t>To assure accountability and prevent unauthenticated access, organizational users must be identified and authenticated to prevent potential misuse and compromise of the system.</t>
    </r>
    <r>
      <rPr>
        <sz val="11"/>
        <color rgb="FF000000"/>
        <rFont val="Calibri"/>
      </rPr>
      <t xml:space="preserve">
</t>
    </r>
    <r>
      <rPr>
        <sz val="11"/>
        <color rgb="FF000000"/>
        <rFont val="Calibri"/>
      </rPr>
      <t xml:space="preserve">Organizational users include organizational employees or individuals the organization deems to have equivalent status of employees (e.g., contractors). Organizational users (and processes acting on behalf of users) must be uniquely identified and authenticated to all accesses, except for the following: </t>
    </r>
    <r>
      <rPr>
        <sz val="11"/>
        <color rgb="FF000000"/>
        <rFont val="Calibri"/>
      </rPr>
      <t xml:space="preserve">
</t>
    </r>
    <r>
      <rPr>
        <sz val="11"/>
        <color rgb="FF000000"/>
        <rFont val="Calibri"/>
      </rPr>
      <t>1) Accesses explicitly identified and documented by the organization. Organizations document specific user actions that can be performed on the information system without identification or authentication; and</t>
    </r>
    <r>
      <rPr>
        <sz val="11"/>
        <color rgb="FF000000"/>
        <rFont val="Calibri"/>
      </rPr>
      <t xml:space="preserve">
</t>
    </r>
    <r>
      <rPr>
        <sz val="11"/>
        <color rgb="FF000000"/>
        <rFont val="Calibri"/>
      </rPr>
      <t>2) Accesses that occur through authorized use of group authenticators without individual authentication. Organizations may require unique identification of individuals in group accounts (e.g., shared privilege accounts) or for detailed accountability of individual activity.</t>
    </r>
  </si>
  <si>
    <r>
      <rPr>
        <sz val="11"/>
        <color rgb="FF000000"/>
        <rFont val="Calibri"/>
      </rPr>
      <t>Verify the operating system uniquely identifies and authenticates organizational users (or processes acting on behalf of organizational users). If it does not, this is a finding.</t>
    </r>
  </si>
  <si>
    <t>V-203640</t>
  </si>
  <si>
    <r>
      <rPr>
        <sz val="11"/>
        <rFont val="Calibri"/>
      </rPr>
      <t>The operating system must use multifactor authentication for network access to privileged accounts.</t>
    </r>
  </si>
  <si>
    <r>
      <rPr>
        <sz val="11"/>
        <color rgb="FF000000"/>
        <rFont val="Calibri"/>
      </rPr>
      <t>Configure the operating system to use multifactor authentication for network access to privileged accounts.</t>
    </r>
  </si>
  <si>
    <r>
      <rPr>
        <sz val="11"/>
        <color rgb="FF000000"/>
        <rFont val="Calibri"/>
      </rPr>
      <t>Without the use of multifactor authentication, the ease of access to privileged functions is greatly increased.</t>
    </r>
    <r>
      <rPr>
        <sz val="11"/>
        <color rgb="FF000000"/>
        <rFont val="Calibri"/>
      </rPr>
      <t xml:space="preserve">
</t>
    </r>
    <r>
      <rPr>
        <sz val="11"/>
        <color rgb="FF000000"/>
        <rFont val="Calibri"/>
      </rPr>
      <t>Multifactor authentication requires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a user knows (e.g., password/PIN);</t>
    </r>
    <r>
      <rPr>
        <sz val="11"/>
        <color rgb="FF000000"/>
        <rFont val="Calibri"/>
      </rPr>
      <t xml:space="preserve">
</t>
    </r>
    <r>
      <rPr>
        <sz val="11"/>
        <color rgb="FF000000"/>
        <rFont val="Calibri"/>
      </rPr>
      <t>2) something a user has (e.g., cryptographic identification device, token); and</t>
    </r>
    <r>
      <rPr>
        <sz val="11"/>
        <color rgb="FF000000"/>
        <rFont val="Calibri"/>
      </rPr>
      <t xml:space="preserve">
</t>
    </r>
    <r>
      <rPr>
        <sz val="11"/>
        <color rgb="FF000000"/>
        <rFont val="Calibri"/>
      </rPr>
      <t>3) something a user is (e.g., biometric).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Network access is defined as access to an information system by a user (or a process acting on behalf of a user) communicating through a network (e.g., local area network, wide area network, or the Internet).</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</si>
  <si>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operating system uses multifactor authentication for network access to privileged accounts. If it does not, this is a finding.</t>
    </r>
  </si>
  <si>
    <t>V-203641</t>
  </si>
  <si>
    <r>
      <rPr>
        <sz val="11"/>
        <rFont val="Calibri"/>
      </rPr>
      <t>The operating system must use multifactor authentication for network access to non-privileged accounts.</t>
    </r>
  </si>
  <si>
    <r>
      <rPr>
        <sz val="11"/>
        <color rgb="FF000000"/>
        <rFont val="Calibri"/>
      </rPr>
      <t>Configure the operating system to use multifactor authentication for network access to non-privileged accounts.</t>
    </r>
  </si>
  <si>
    <r>
      <rPr>
        <sz val="11"/>
        <color rgb="FF000000"/>
        <rFont val="Calibri"/>
      </rPr>
      <t>To assure accountability and prevent unauthenticated access, non-privileged users must utilize multifactor authentication to prevent potential misuse and compromise of the system.</t>
    </r>
    <r>
      <rPr>
        <sz val="11"/>
        <color rgb="FF000000"/>
        <rFont val="Calibri"/>
      </rPr>
      <t xml:space="preserve">
</t>
    </r>
    <r>
      <rPr>
        <sz val="11"/>
        <color rgb="FF000000"/>
        <rFont val="Calibri"/>
      </rPr>
      <t>Multifactor authentication uses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1) Something you know (e.g., password/PIN);</t>
    </r>
    <r>
      <rPr>
        <sz val="11"/>
        <color rgb="FF000000"/>
        <rFont val="Calibri"/>
      </rPr>
      <t xml:space="preserve">
</t>
    </r>
    <r>
      <rPr>
        <sz val="11"/>
        <color rgb="FF000000"/>
        <rFont val="Calibri"/>
      </rPr>
      <t>2) Something you have (e.g., cryptographic identification device, token); and</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A non-privileged account is any information system account with authorizations of a non-privileged user.</t>
    </r>
    <r>
      <rPr>
        <sz val="11"/>
        <color rgb="FF000000"/>
        <rFont val="Calibri"/>
      </rPr>
      <t xml:space="preserve">
</t>
    </r>
    <r>
      <rPr>
        <sz val="11"/>
        <color rgb="FF000000"/>
        <rFont val="Calibri"/>
      </rPr>
      <t>Network access is any access to an application by a user (or process acting on behalf of a user) where said access is obtained through a network connection.</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</si>
  <si>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operating system uses multifactor authentication for network access to non-privileged accounts. If it does not, this is a finding.</t>
    </r>
  </si>
  <si>
    <t>V-203642</t>
  </si>
  <si>
    <r>
      <rPr>
        <sz val="11"/>
        <rFont val="Calibri"/>
      </rPr>
      <t>The operating system must use multifactor authentication for local access to privileged accounts.</t>
    </r>
  </si>
  <si>
    <r>
      <rPr>
        <sz val="11"/>
        <color rgb="FF000000"/>
        <rFont val="Calibri"/>
      </rPr>
      <t>Configure the operating system to use multifactor authentication for local access to privileged accounts.</t>
    </r>
  </si>
  <si>
    <r>
      <rPr>
        <sz val="11"/>
        <color rgb="FF000000"/>
        <rFont val="Calibri"/>
      </rPr>
      <t>To ensure accountability and prevent unauthenticated access, privileged users must utilize multifactor authentication to prevent potential misuse and compromise of the system.</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2) Something you have (e.g., cryptographic identification device, token); and</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A privileged account is defined as an operating system account with authorizations of a 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</si>
  <si>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operating system uses multifactor authentication for local access to privileged accounts. If it does not, this is a finding.</t>
    </r>
  </si>
  <si>
    <t>V-203643</t>
  </si>
  <si>
    <r>
      <rPr>
        <sz val="11"/>
        <rFont val="Calibri"/>
      </rPr>
      <t>The operating system must use multifactor authentication for local access to nonprivileged accounts.</t>
    </r>
  </si>
  <si>
    <r>
      <rPr>
        <sz val="11"/>
        <color rgb="FF000000"/>
        <rFont val="Calibri"/>
      </rPr>
      <t>Configure the operating system to use multifactor authentication for local access to nonprivileged accounts.</t>
    </r>
  </si>
  <si>
    <r>
      <rPr>
        <sz val="11"/>
        <color rgb="FF000000"/>
        <rFont val="Calibri"/>
      </rPr>
      <t>To ensure accountability, prevent unauthenticated access, and prevent misuse of the system, nonprivileged users must utilize multifactor authentication for local access.</t>
    </r>
    <r>
      <rPr>
        <sz val="11"/>
        <color rgb="FF000000"/>
        <rFont val="Calibri"/>
      </rPr>
      <t xml:space="preserve">
</t>
    </r>
    <r>
      <rPr>
        <sz val="11"/>
        <color rgb="FF000000"/>
        <rFont val="Calibri"/>
      </rPr>
      <t>Multifactor authentication is defined as using two or more factors to achieve authentication.</t>
    </r>
    <r>
      <rPr>
        <sz val="11"/>
        <color rgb="FF000000"/>
        <rFont val="Calibri"/>
      </rPr>
      <t xml:space="preserve">
</t>
    </r>
    <r>
      <rPr>
        <sz val="11"/>
        <color rgb="FF000000"/>
        <rFont val="Calibri"/>
      </rPr>
      <t xml:space="preserve">Factors include: </t>
    </r>
    <r>
      <rPr>
        <sz val="11"/>
        <color rgb="FF000000"/>
        <rFont val="Calibri"/>
      </rPr>
      <t xml:space="preserve">
</t>
    </r>
    <r>
      <rPr>
        <sz val="11"/>
        <color rgb="FF000000"/>
        <rFont val="Calibri"/>
      </rPr>
      <t xml:space="preserve">1) Something you know (e.g., password/PIN); </t>
    </r>
    <r>
      <rPr>
        <sz val="11"/>
        <color rgb="FF000000"/>
        <rFont val="Calibri"/>
      </rPr>
      <t xml:space="preserve">
</t>
    </r>
    <r>
      <rPr>
        <sz val="11"/>
        <color rgb="FF000000"/>
        <rFont val="Calibri"/>
      </rPr>
      <t>2) Something you have (e.g., cryptographic identification device or token); and</t>
    </r>
    <r>
      <rPr>
        <sz val="11"/>
        <color rgb="FF000000"/>
        <rFont val="Calibri"/>
      </rPr>
      <t xml:space="preserve">
</t>
    </r>
    <r>
      <rPr>
        <sz val="11"/>
        <color rgb="FF000000"/>
        <rFont val="Calibri"/>
      </rPr>
      <t>3) Something you are (e.g., biometric).</t>
    </r>
    <r>
      <rPr>
        <sz val="11"/>
        <color rgb="FF000000"/>
        <rFont val="Calibri"/>
      </rPr>
      <t xml:space="preserve">
</t>
    </r>
    <r>
      <rPr>
        <sz val="11"/>
        <color rgb="FF000000"/>
        <rFont val="Calibri"/>
      </rPr>
      <t>A nonprivileged account is defined as an operating system account with authorizations of a regular or nonprivileged user.</t>
    </r>
    <r>
      <rPr>
        <sz val="11"/>
        <color rgb="FF000000"/>
        <rFont val="Calibri"/>
      </rPr>
      <t xml:space="preserve">
</t>
    </r>
    <r>
      <rPr>
        <sz val="11"/>
        <color rgb="FF000000"/>
        <rFont val="Calibri"/>
      </rPr>
      <t>Local access is defined as access to an organizational information system by a user (or process acting on behalf of a user) communicating through a direct connection without the use of a network.</t>
    </r>
    <r>
      <rPr>
        <sz val="11"/>
        <color rgb="FF000000"/>
        <rFont val="Calibri"/>
      </rPr>
      <t xml:space="preserve">
</t>
    </r>
    <r>
      <rPr>
        <sz val="11"/>
        <color rgb="FF000000"/>
        <rFont val="Calibri"/>
      </rPr>
      <t>The DOD CAC with DOD-approved PKI is an example of multifactor authentication.</t>
    </r>
  </si>
  <si>
    <r>
      <rPr>
        <sz val="11"/>
        <color rgb="FF000000"/>
        <rFont val="Calibri"/>
      </rPr>
      <t>Verify the operating system uses multifactor authentication for local access to nonprivileged accounts. If it does not, this is a finding.</t>
    </r>
  </si>
  <si>
    <t>V-203644</t>
  </si>
  <si>
    <r>
      <rPr>
        <sz val="11"/>
        <rFont val="Calibri"/>
      </rPr>
      <t>The operating system must require individuals to be authenticated with an individual authenticator prior to using a group authenticator.</t>
    </r>
  </si>
  <si>
    <r>
      <rPr>
        <sz val="11"/>
        <color rgb="FF000000"/>
        <rFont val="Calibri"/>
      </rPr>
      <t>Configure the operating system to require individuals to be authenticated with an individual authenticator prior to using a group authenticator.</t>
    </r>
  </si>
  <si>
    <r>
      <rPr>
        <sz val="11"/>
        <color rgb="FF000000"/>
        <rFont val="Calibri"/>
      </rPr>
      <t>To ensure individual accountability and prevent unauthorized access, organizational users must be individually identified and authenticated.</t>
    </r>
    <r>
      <rPr>
        <sz val="11"/>
        <color rgb="FF000000"/>
        <rFont val="Calibri"/>
      </rPr>
      <t xml:space="preserve">
</t>
    </r>
    <r>
      <rPr>
        <sz val="11"/>
        <color rgb="FF000000"/>
        <rFont val="Calibri"/>
      </rPr>
      <t>A group authenticator is a generic account used by multiple individuals. Use of a group authenticator alone does not uniquely identify individual users. Examples of the group authenticator is the Unix OS "root" user account, the Windows "Administrator" account, the "sa" account, or a "helpdesk" account.</t>
    </r>
    <r>
      <rPr>
        <sz val="11"/>
        <color rgb="FF000000"/>
        <rFont val="Calibri"/>
      </rPr>
      <t xml:space="preserve">
</t>
    </r>
    <r>
      <rPr>
        <sz val="11"/>
        <color rgb="FF000000"/>
        <rFont val="Calibri"/>
      </rPr>
      <t>For example, the Unix and Windows operating systems offer a "switch user" capability allowing users to authenticate with their individual credentials and, when needed, "switch" to the administrator role. This method provides for unique individual authentication prior to using a group authenticator.</t>
    </r>
    <r>
      <rPr>
        <sz val="11"/>
        <color rgb="FF000000"/>
        <rFont val="Calibri"/>
      </rPr>
      <t xml:space="preserve">
</t>
    </r>
    <r>
      <rPr>
        <sz val="11"/>
        <color rgb="FF000000"/>
        <rFont val="Calibri"/>
      </rPr>
      <t>Users (and any processes acting on behalf of users) need to be uniquely identified and authenticated for all accesses other than those accesses explicitly identified and documented by the organization, which outlines specific user actions that can be performed on the operating system without identification or authentication.</t>
    </r>
    <r>
      <rPr>
        <sz val="11"/>
        <color rgb="FF000000"/>
        <rFont val="Calibri"/>
      </rPr>
      <t xml:space="preserve">
</t>
    </r>
    <r>
      <rPr>
        <sz val="11"/>
        <color rgb="FF000000"/>
        <rFont val="Calibri"/>
      </rPr>
      <t>Requiring individuals to be authenticated with an individual authenticator prior to using a group authenticator allows for traceability of actions, as well as adding an additional level of protection of the actions that can be taken with group account knowledge.</t>
    </r>
  </si>
  <si>
    <r>
      <rPr>
        <sz val="11"/>
        <color rgb="FF000000"/>
        <rFont val="Calibri"/>
      </rPr>
      <t>Verify the operating system requires individuals to be authenticated with an individual authenticator prior to using a group authenticator. If it does not, this is a finding.</t>
    </r>
  </si>
  <si>
    <t>V-203645</t>
  </si>
  <si>
    <r>
      <rPr>
        <sz val="11"/>
        <rFont val="Calibri"/>
      </rPr>
      <t>The operating system must implement replay-resistant authentication mechanisms for network access to privileged accounts.</t>
    </r>
  </si>
  <si>
    <r>
      <rPr>
        <sz val="11"/>
        <color rgb="FF000000"/>
        <rFont val="Calibri"/>
      </rPr>
      <t>Configure the operating system to implement replay-resistant authentication mechanisms for network access to privileged accounts.</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</si>
  <si>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privileged account is any information system account with authorizations of a 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</si>
  <si>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the operating system implements replay-resistant authentication mechanisms for network access to privileged accounts. If it does not, this is a finding.</t>
    </r>
  </si>
  <si>
    <t>V-203646</t>
  </si>
  <si>
    <r>
      <rPr>
        <sz val="11"/>
        <rFont val="Calibri"/>
      </rPr>
      <t>The operating system must implement replay-resistant authentication mechanisms for network access to nonprivileged accounts.</t>
    </r>
  </si>
  <si>
    <r>
      <rPr>
        <sz val="11"/>
        <color rgb="FF000000"/>
        <rFont val="Calibri"/>
      </rPr>
      <t>Configure the operating system to implement replay-resistant authentication mechanisms for network access to nonprivileged accounts.</t>
    </r>
  </si>
  <si>
    <r>
      <rPr>
        <sz val="11"/>
        <color rgb="FF000000"/>
        <rFont val="Calibri"/>
      </rPr>
      <t>A replay attack may enable an unauthorized user to gain access to the operating system. Authentication sessions between the authenticator and the operating system validating the user credentials must not be vulnerable to a replay attack.</t>
    </r>
    <r>
      <rPr>
        <sz val="11"/>
        <color rgb="FF000000"/>
        <rFont val="Calibri"/>
      </rPr>
      <t xml:space="preserve">
</t>
    </r>
    <r>
      <rPr>
        <sz val="11"/>
        <color rgb="FF000000"/>
        <rFont val="Calibri"/>
      </rPr>
      <t>An authentication process resists replay attacks if it is impractical to achieve a successful authentication by recording and replaying a previous authentication message.</t>
    </r>
    <r>
      <rPr>
        <sz val="11"/>
        <color rgb="FF000000"/>
        <rFont val="Calibri"/>
      </rPr>
      <t xml:space="preserve">
</t>
    </r>
    <r>
      <rPr>
        <sz val="11"/>
        <color rgb="FF000000"/>
        <rFont val="Calibri"/>
      </rPr>
      <t>A nonprivileged account is any operating system account with authorizations of a nonprivileged user.</t>
    </r>
    <r>
      <rPr>
        <sz val="11"/>
        <color rgb="FF000000"/>
        <rFont val="Calibri"/>
      </rPr>
      <t xml:space="preserve">
</t>
    </r>
    <r>
      <rPr>
        <sz val="11"/>
        <color rgb="FF000000"/>
        <rFont val="Calibri"/>
      </rPr>
      <t>Techniques used to address this include protocols using nonces (e.g., numbers generated for a specific one-time use) or challenges (e.g., TLS, WS_Security). Additional techniques include time-synchronous or challenge-response one-time authenticators.</t>
    </r>
  </si>
  <si>
    <r>
      <rPr>
        <sz val="11"/>
        <color rgb="FF000000"/>
        <rFont val="Calibri"/>
      </rPr>
      <t>Verify the operating system implements replay-resistant authentication mechanisms for network access to nonprivileged accounts. If it does not, this is a finding.</t>
    </r>
  </si>
  <si>
    <t>V-203647</t>
  </si>
  <si>
    <r>
      <rPr>
        <sz val="11"/>
        <rFont val="Calibri"/>
      </rPr>
      <t>The operating system must uniquely identify peripherals before establishing a connection.</t>
    </r>
  </si>
  <si>
    <r>
      <rPr>
        <sz val="11"/>
        <color rgb="FF000000"/>
        <rFont val="Calibri"/>
      </rPr>
      <t>Configure the operating system to uniquely identify peripherals before establishing a connection.</t>
    </r>
  </si>
  <si>
    <r>
      <rPr>
        <sz val="11"/>
        <color rgb="FF000000"/>
        <rFont val="Calibri"/>
      </rPr>
      <t>Without identifying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</si>
  <si>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the operating system uniquely identifies peripherals before establishing a connection. If it does not, this is a finding.</t>
    </r>
  </si>
  <si>
    <t>V-203648</t>
  </si>
  <si>
    <r>
      <rPr>
        <sz val="11"/>
        <rFont val="Calibri"/>
      </rPr>
      <t>The operating system must disable account identifiers (individuals, groups, roles, and devices) after 35 days of inactivity.</t>
    </r>
  </si>
  <si>
    <r>
      <rPr>
        <sz val="11"/>
        <color rgb="FF000000"/>
        <rFont val="Calibri"/>
      </rPr>
      <t>Configure the operating system to disable account identifiers (individuals, groups, roles, and devices) after 35 days of inactivity.</t>
    </r>
  </si>
  <si>
    <r>
      <rPr>
        <sz val="11"/>
        <color rgb="FF000000"/>
        <rFont val="Calibri"/>
      </rPr>
      <t>Inactive identifiers pose a risk to systems and applications because attackers may exploit an inactive identifier and potentially obtain undetected access to the system. Owners of inactive accounts will not notice if unauthorized access to their user account has been obtained.</t>
    </r>
    <r>
      <rPr>
        <sz val="11"/>
        <color rgb="FF000000"/>
        <rFont val="Calibri"/>
      </rPr>
      <t xml:space="preserve">
</t>
    </r>
    <r>
      <rPr>
        <sz val="11"/>
        <color rgb="FF000000"/>
        <rFont val="Calibri"/>
      </rPr>
      <t>Operating systems need to track periods of inactivity and disable application identifiers after 35 days of inactivity.</t>
    </r>
  </si>
  <si>
    <r>
      <rPr>
        <sz val="11"/>
        <color rgb="FF000000"/>
        <rFont val="Calibri"/>
      </rPr>
      <t>Verify the operating system disables account identifiers (individuals, groups, roles, and devices) after 35 days of inactivity. If it does not, this is a finding.</t>
    </r>
  </si>
  <si>
    <t>V-203649</t>
  </si>
  <si>
    <r>
      <rPr>
        <sz val="11"/>
        <rFont val="Calibri"/>
      </rPr>
      <t>The operating system must use mechanisms meeting the requirements of applicable federal laws, Executive orders, directives, policies, regulations, standards, and guidance for authentication to a cryptographic module.</t>
    </r>
  </si>
  <si>
    <r>
      <rPr>
        <sz val="11"/>
        <color rgb="FF000000"/>
        <rFont val="Calibri"/>
      </rPr>
      <t>Configure the operating system to use mechanisms meeting the requirements of applicable federal laws, Executive orders, directives, policies, regulations, standards, and guidance for authentication to a cryptographic module.</t>
    </r>
  </si>
  <si>
    <r>
      <rPr>
        <sz val="11"/>
        <color rgb="FF000000"/>
        <rFont val="Calibri"/>
      </rPr>
      <t>Unapproved mechanisms that are used for authentication to the cryptographic module are not verified and therefore cannot be relied upon to provide confidentiality or integrity, and DoD data may be compromised.</t>
    </r>
    <r>
      <rPr>
        <sz val="11"/>
        <color rgb="FF000000"/>
        <rFont val="Calibri"/>
      </rPr>
      <t xml:space="preserve">
</t>
    </r>
    <r>
      <rPr>
        <sz val="11"/>
        <color rgb="FF000000"/>
        <rFont val="Calibri"/>
      </rPr>
      <t xml:space="preserve">Operating systems utilizing encryption are required to use FIPS-compliant mechanisms for authenticating to cryptographic modules. </t>
    </r>
    <r>
      <rPr>
        <sz val="11"/>
        <color rgb="FF000000"/>
        <rFont val="Calibri"/>
      </rPr>
      <t xml:space="preserve">
</t>
    </r>
    <r>
      <rPr>
        <sz val="11"/>
        <color rgb="FF000000"/>
        <rFont val="Calibri"/>
      </rPr>
      <t>FIPS 140-2/140-3 is the current standard for validating that mechanisms used to access cryptographic modules utilize authentication that meets DoD requirements. This allows for Security Levels 1, 2, 3, or 4 for use on a general purpose computing system.</t>
    </r>
  </si>
  <si>
    <r>
      <rPr>
        <sz val="11"/>
        <color rgb="FF000000"/>
        <rFont val="Calibri"/>
      </rPr>
      <t>Verify the operating system uses mechanisms meeting the requirements of applicable federal laws, Executive orders, directives, policies, regulations, standards, and guidance for authentication to a cryptographic module. If it does not, this is a finding.</t>
    </r>
  </si>
  <si>
    <t>V-203650</t>
  </si>
  <si>
    <r>
      <rPr>
        <sz val="11"/>
        <rFont val="Calibri"/>
      </rPr>
      <t>The operating system must uniquely identify and must authenticate non-organizational users (or processes acting on behalf of non-organizational users).</t>
    </r>
  </si>
  <si>
    <r>
      <rPr>
        <sz val="11"/>
        <color rgb="FF000000"/>
        <rFont val="Calibri"/>
      </rPr>
      <t>Configure the operating system to uniquely identify and authenticate non-organizational users (or processes acting on behalf of non-organizational users).</t>
    </r>
  </si>
  <si>
    <r>
      <rPr>
        <sz val="11"/>
        <color rgb="FF000000"/>
        <rFont val="Calibri"/>
      </rPr>
      <t>Lack of authentication and identification enables non-organizational users to gain access to the application or possibly other information systems and provides an opportunity for intruders to compromise resources within the application or information system.</t>
    </r>
    <r>
      <rPr>
        <sz val="11"/>
        <color rgb="FF000000"/>
        <rFont val="Calibri"/>
      </rPr>
      <t xml:space="preserve">
</t>
    </r>
    <r>
      <rPr>
        <sz val="11"/>
        <color rgb="FF000000"/>
        <rFont val="Calibri"/>
      </rPr>
      <t>Non-organizational users include all information system users other than organizational users, which include organizational employees or individuals the organization deems to have equivalent status of an employee (e.g., contractors and guest researchers).</t>
    </r>
    <r>
      <rPr>
        <sz val="11"/>
        <color rgb="FF000000"/>
        <rFont val="Calibri"/>
      </rPr>
      <t xml:space="preserve">
</t>
    </r>
    <r>
      <rPr>
        <sz val="11"/>
        <color rgb="FF000000"/>
        <rFont val="Calibri"/>
      </rPr>
      <t>Non-organizational users shall be uniquely identified and authenticated for all accesses other than those accesses explicitly identified and documented by the organization when related to the use of anonymous access.</t>
    </r>
  </si>
  <si>
    <r>
      <rPr>
        <sz val="11"/>
        <color rgb="FF000000"/>
        <rFont val="Calibri"/>
      </rPr>
      <t>Verify the operating system uniquely identifies and authenticates non-organizational users (or processes acting on behalf of non-organizational users). If it does not, this is a finding.</t>
    </r>
  </si>
  <si>
    <t>V-203651</t>
  </si>
  <si>
    <r>
      <rPr>
        <sz val="11"/>
        <rFont val="Calibri"/>
      </rPr>
      <t>The operating system must provide an audit reduction capability that supports on-demand reporting requirements.</t>
    </r>
  </si>
  <si>
    <r>
      <rPr>
        <sz val="11"/>
        <color rgb="FF000000"/>
        <rFont val="Calibri"/>
      </rPr>
      <t>Configure the operating system to provide an audit reduction capability that supports on-demand reporting requirements.</t>
    </r>
  </si>
  <si>
    <r>
      <rPr>
        <sz val="11"/>
        <color rgb="FF000000"/>
        <rFont val="Calibri"/>
      </rPr>
      <t>The ability to generate on-demand reports,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The report generation capability provided by the application must support on-demand (i.e., customizable, ad hoc, and as-needed) reports.</t>
    </r>
  </si>
  <si>
    <r>
      <rPr>
        <sz val="11"/>
        <color rgb="FF000000"/>
        <rFont val="Calibri"/>
      </rPr>
      <t>Verify the operating system provides an audit reduction capability that supports on-demand reporting requirements. If it does not, this is a finding.</t>
    </r>
  </si>
  <si>
    <t>V-203652</t>
  </si>
  <si>
    <r>
      <rPr>
        <sz val="11"/>
        <rFont val="Calibri"/>
      </rPr>
      <t>The information system must automatically remove or disable emergency accounts after the crisis is resolved or 72 hours.</t>
    </r>
  </si>
  <si>
    <r>
      <rPr>
        <sz val="11"/>
        <color rgb="FF000000"/>
        <rFont val="Calibri"/>
      </rPr>
      <t>Configure the operating system such that emergency administrator accounts are automatically removed or disabled within 72 hours.</t>
    </r>
  </si>
  <si>
    <r>
      <rPr>
        <sz val="11"/>
        <color rgb="FF000000"/>
        <rFont val="Calibri"/>
      </rPr>
      <t xml:space="preserve">Emergency accounts are privileged accounts that are established in response to crisis situations where the need for rapid account activation is required. Therefore, emergency account activation may bypass normal account authorization processes. If these accounts are automatically disabled, system maintenance during emergencies may not be possible, thus adversely affecting system availability. </t>
    </r>
    <r>
      <rPr>
        <sz val="11"/>
        <color rgb="FF000000"/>
        <rFont val="Calibri"/>
      </rPr>
      <t xml:space="preserve">
</t>
    </r>
    <r>
      <rPr>
        <sz val="11"/>
        <color rgb="FF000000"/>
        <rFont val="Calibri"/>
      </rPr>
      <t>Emergency accounts are different from infrequently used accounts (i.e., local logon accounts used by the organization's system administrators when network or normal logon/access is not available). Infrequently used accounts are not subject to automatic termination dates.  Emergency accounts are accounts created in response to crisis situations, usually for use by maintenance personnel. The automatic expiration or disabling time period may be extended as needed until the crisis is resolved; however, it must not be extended indefinitely. A permanent account should be established for privileged users who need long-term maintenance accounts.</t>
    </r>
    <r>
      <rPr>
        <sz val="11"/>
        <color rgb="FF000000"/>
        <rFont val="Calibri"/>
      </rPr>
      <t xml:space="preserve">
</t>
    </r>
    <r>
      <rPr>
        <sz val="11"/>
        <color rgb="FF000000"/>
        <rFont val="Calibri"/>
      </rPr>
      <t>To address access requirements, many operating systems can be integrated with enterprise-level authentication/access mechanisms that meet or exceed access control policy requirements.</t>
    </r>
  </si>
  <si>
    <r>
      <rPr>
        <sz val="11"/>
        <color rgb="FF000000"/>
        <rFont val="Calibri"/>
      </rPr>
      <t>Verify the operating system is configured such that emergency administrator accounts are automatically removed or disabled within 72 hours. If it is not, this is a finding.</t>
    </r>
  </si>
  <si>
    <t>V-203653</t>
  </si>
  <si>
    <r>
      <rPr>
        <sz val="11"/>
        <rFont val="Calibri"/>
      </rPr>
      <t>The operating system must employ strong authenticators in the establishment of nonlocal maintenance and diagnostic sessions.</t>
    </r>
  </si>
  <si>
    <r>
      <rPr>
        <sz val="11"/>
        <color rgb="FF000000"/>
        <rFont val="Calibri"/>
      </rPr>
      <t>Configure the operating system to employ strong authenticators in the establishment of nonlocal maintenance and diagnostic sessions.</t>
    </r>
  </si>
  <si>
    <r>
      <rPr>
        <sz val="11"/>
        <color rgb="FF000000"/>
        <rFont val="Calibri"/>
      </rPr>
      <t>If maintenance tools are used by unauthorized personnel, they may accidentally or intentionally damage or compromise the system. The act of managing systems and applications includes the ability to access sensitive application information, such as system configuration details, diagnostic information, user information, and potentially sensitive application data.</t>
    </r>
    <r>
      <rPr>
        <sz val="11"/>
        <color rgb="FF000000"/>
        <rFont val="Calibri"/>
      </rPr>
      <t xml:space="preserve">
</t>
    </r>
    <r>
      <rPr>
        <sz val="11"/>
        <color rgb="FF000000"/>
        <rFont val="Calibri"/>
      </rPr>
      <t>Some maintenance and test tools are either standalone devices with their own operating systems or are applications bundled with an operating system.</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Typically, strong authentication requires authenticators that are resistant to replay attacks and employ multifactor authentication. Strong authenticators include, for example, PKI where certificates are stored on a token protected by a password, passphrase, or biometric.</t>
    </r>
  </si>
  <si>
    <r>
      <rPr>
        <sz val="11"/>
        <color rgb="FF000000"/>
        <rFont val="Calibri"/>
      </rPr>
      <t>Verify the operating system employs strong authenticators in the establishment of nonlocal maintenance and diagnostic sessions. If it does not, this is a finding.</t>
    </r>
  </si>
  <si>
    <t>V-203655</t>
  </si>
  <si>
    <r>
      <rPr>
        <sz val="11"/>
        <rFont val="Calibri"/>
      </rPr>
      <t>The operating system must separate user functionality (including user interface services) from operating system management functionality.</t>
    </r>
  </si>
  <si>
    <r>
      <rPr>
        <sz val="11"/>
        <color rgb="FF000000"/>
        <rFont val="Calibri"/>
      </rPr>
      <t>Configure the operating system to separate user functionality (including user interface services) from operating system management functionality.</t>
    </r>
  </si>
  <si>
    <r>
      <rPr>
        <sz val="11"/>
        <color rgb="FF000000"/>
        <rFont val="Calibri"/>
      </rPr>
      <t>Operating system management functionality includes functions necessary for administration and requires privileged user access. Allowing non-privileged users to access operating system management functionality capabilities increases the risk that non-privileged users may obtain elevated privileges.</t>
    </r>
    <r>
      <rPr>
        <sz val="11"/>
        <color rgb="FF000000"/>
        <rFont val="Calibri"/>
      </rPr>
      <t xml:space="preserve">
</t>
    </r>
    <r>
      <rPr>
        <sz val="11"/>
        <color rgb="FF000000"/>
        <rFont val="Calibri"/>
      </rPr>
      <t>Operating system management functionality includes functions necessary to administer console, network components, workstations, or servers and typically requires privileged user access.</t>
    </r>
    <r>
      <rPr>
        <sz val="11"/>
        <color rgb="FF000000"/>
        <rFont val="Calibri"/>
      </rPr>
      <t xml:space="preserve">
</t>
    </r>
    <r>
      <rPr>
        <sz val="11"/>
        <color rgb="FF000000"/>
        <rFont val="Calibri"/>
      </rPr>
      <t>The separation of user functionality from information system management functionality is either physical or logical and is accomplished by using different computers, different central processing units, different instances of the operating system, different network addresses, different TCP/UDP ports, virtualization techniques, combinations of these methods, or other methods, as appropriate.</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 This may include isolating the administrative interface on a different security domain and with additional access controls.</t>
    </r>
  </si>
  <si>
    <r>
      <rPr>
        <sz val="11"/>
        <color rgb="FF000000"/>
        <rFont val="Calibri"/>
      </rPr>
      <t>Verify the operating system separates user functionality (including user interface services) from operating system management functionality. If it does not, this is a finding.</t>
    </r>
  </si>
  <si>
    <t>V-203656</t>
  </si>
  <si>
    <r>
      <rPr>
        <sz val="11"/>
        <rFont val="Calibri"/>
      </rPr>
      <t>The operating system must isolate security functions from nonsecurity functions.</t>
    </r>
  </si>
  <si>
    <r>
      <rPr>
        <sz val="11"/>
        <color rgb="FF000000"/>
        <rFont val="Calibri"/>
      </rPr>
      <t>Configure the operating system to isolate security functions from nonsecurity functions.</t>
    </r>
  </si>
  <si>
    <r>
      <rPr>
        <sz val="11"/>
        <color rgb="FF000000"/>
        <rFont val="Calibri"/>
      </rPr>
      <t>An isolation boundary provides access control and protects the integrity of the hardware, software, and firmware that perform security functions.</t>
    </r>
    <r>
      <rPr>
        <sz val="11"/>
        <color rgb="FF000000"/>
        <rFont val="Calibri"/>
      </rPr>
      <t xml:space="preserve">
</t>
    </r>
    <r>
      <rPr>
        <sz val="11"/>
        <color rgb="FF000000"/>
        <rFont val="Calibri"/>
      </rPr>
      <t>Security functions are the hardware, software, and/or firmware of the information system responsible for enforcing the system security policy and supporting the isolation of code and data on which the protection is based. Operating systems implement code separation (i.e., separation of security functions from nonsecurity functions) in a number of ways, including through the provision of security kernels via processor rings or processor modes. For non-kernel code, security function isolation is often achieved through file system protections that serve to protect the code on disk and address space protections that protect executing code.</t>
    </r>
    <r>
      <rPr>
        <sz val="11"/>
        <color rgb="FF000000"/>
        <rFont val="Calibri"/>
      </rPr>
      <t xml:space="preserve">
</t>
    </r>
    <r>
      <rPr>
        <sz val="11"/>
        <color rgb="FF000000"/>
        <rFont val="Calibri"/>
      </rPr>
      <t>Developers and implementers can increase the assurance in security functions by employing well-defined security policy models; structured, disciplined, and rigorous hardware and software development techniques; and sound system/security engineering principles. Implementation may include isolation of memory space and libraries. Operating systems restrict access to security functions through the use of access control mechanisms and by implementing least privilege capabilities.</t>
    </r>
  </si>
  <si>
    <r>
      <rPr>
        <sz val="11"/>
        <color rgb="FF000000"/>
        <rFont val="Calibri"/>
      </rPr>
      <t>Verify the operating system isolates security functions from nonsecurity functions. If it does not, this is a finding.</t>
    </r>
  </si>
  <si>
    <t>V-203657</t>
  </si>
  <si>
    <r>
      <rPr>
        <sz val="11"/>
        <rFont val="Calibri"/>
      </rPr>
      <t>Operating systems must prevent unauthorized and unintended information transfer via shared system resources.</t>
    </r>
  </si>
  <si>
    <r>
      <rPr>
        <sz val="11"/>
        <color rgb="FF000000"/>
        <rFont val="Calibri"/>
      </rPr>
      <t>Configure operating systems to prevent unauthorized and unintended information transfer via shared system resources.</t>
    </r>
  </si>
  <si>
    <r>
      <rPr>
        <sz val="11"/>
        <color rgb="FF000000"/>
        <rFont val="Calibri"/>
      </rPr>
      <t>Preventing unauthorized information transfers mitigates the risk of information, including encrypted representations of information, produced by the actions of prior users/roles (or the actions of processes acting on behalf of prior users/roles) from being available to any current users/roles (or current processes) that obtain access to shared system resources (e.g., registers, main memory, hard disks) after those resources have been released back to information systems. The control of information in shared resources is also commonly referred to as object reuse and residual information protection.</t>
    </r>
    <r>
      <rPr>
        <sz val="11"/>
        <color rgb="FF000000"/>
        <rFont val="Calibri"/>
      </rPr>
      <t xml:space="preserve">
</t>
    </r>
    <r>
      <rPr>
        <sz val="11"/>
        <color rgb="FF000000"/>
        <rFont val="Calibri"/>
      </rPr>
      <t>This requirement generally applies to the design of an information technology product, but it can also apply to the configuration of particular information system components that are, or use, such products. This can be verified by acceptance/validation processes in DOD or other government agencies.</t>
    </r>
    <r>
      <rPr>
        <sz val="11"/>
        <color rgb="FF000000"/>
        <rFont val="Calibri"/>
      </rPr>
      <t xml:space="preserve">
</t>
    </r>
    <r>
      <rPr>
        <sz val="11"/>
        <color rgb="FF000000"/>
        <rFont val="Calibri"/>
      </rPr>
      <t>There may be shared resources with configurable protections (e.g., files in storage) that may be assessed on specific information system components.</t>
    </r>
    <r>
      <rPr>
        <sz val="11"/>
        <color rgb="FF000000"/>
        <rFont val="Calibri"/>
      </rPr>
      <t xml:space="preserve">
</t>
    </r>
    <r>
      <rPr>
        <sz val="11"/>
        <color rgb="FF000000"/>
        <rFont val="Calibri"/>
      </rPr>
      <t>This requirement also applies to Zero Trust initiatives.</t>
    </r>
  </si>
  <si>
    <r>
      <rPr>
        <sz val="11"/>
        <color rgb="FF000000"/>
        <rFont val="Calibri"/>
      </rPr>
      <t>Verify operating systems prevents unauthorized and unintended information transfer via shared system resources. If it does not, this is a finding.</t>
    </r>
  </si>
  <si>
    <t>V-203658</t>
  </si>
  <si>
    <r>
      <rPr>
        <sz val="11"/>
        <rFont val="Calibri"/>
      </rPr>
      <t>The operating system must manage excess capacity, bandwidth, or other redundancy to limit the effects of information flooding types of Denial of Service (DoS) attacks.</t>
    </r>
  </si>
  <si>
    <r>
      <rPr>
        <sz val="11"/>
        <color rgb="FF000000"/>
        <rFont val="Calibri"/>
      </rPr>
      <t>Configure the operating system to manage excess capacity, bandwidth, or other redundancy to limit the effects of information flooding types of Denial of Service (DoS) attacks.</t>
    </r>
  </si>
  <si>
    <r>
      <rPr>
        <sz val="11"/>
        <color rgb="FF000000"/>
        <rFont val="Calibri"/>
      </rPr>
      <t xml:space="preserve">DoS is a condition when a resource is not available for legitimate users. When this occurs, the organization either cannot accomplish its mission or must operate at degraded capacity. </t>
    </r>
    <r>
      <rPr>
        <sz val="11"/>
        <color rgb="FF000000"/>
        <rFont val="Calibri"/>
      </rPr>
      <t xml:space="preserve">
</t>
    </r>
    <r>
      <rPr>
        <sz val="11"/>
        <color rgb="FF000000"/>
        <rFont val="Calibri"/>
      </rPr>
      <t>Managing excess capacity ensures that sufficient capacity is available to counter flooding attacks. Employing increased capacity and service redundancy may reduce the susceptibility to some DoS attacks. Managing excess capacity may include, for example, establishing selected usage priorities, quotas, or partitioning.</t>
    </r>
  </si>
  <si>
    <r>
      <rPr>
        <sz val="11"/>
        <color rgb="FF000000"/>
        <rFont val="Calibri"/>
      </rPr>
      <t>Verify the operating system manages excess capacity, bandwidth, or other redundancy to limit the effects of information flooding types of Denial of Service (DoS) attacks. If it does not, this is a finding.</t>
    </r>
  </si>
  <si>
    <t>V-203659</t>
  </si>
  <si>
    <r>
      <rPr>
        <sz val="11"/>
        <rFont val="Calibri"/>
      </rPr>
      <t>The operating system must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</si>
  <si>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Configure the operating system to terminate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t>
    </r>
  </si>
  <si>
    <r>
      <rPr>
        <sz val="11"/>
        <color rgb="FF000000"/>
        <rFont val="Calibri"/>
      </rPr>
      <t xml:space="preserve">Terminating an idle session within a short time period reduces the window of opportunity for unauthorized personnel to take control of a management session enabled on the console or console port that has been left unattended. In addition, quickly terminating an idle session will also free up resources committed by the managed network element. </t>
    </r>
    <r>
      <rPr>
        <sz val="11"/>
        <color rgb="FF000000"/>
        <rFont val="Calibri"/>
      </rPr>
      <t xml:space="preserve">
</t>
    </r>
    <r>
      <rPr>
        <sz val="11"/>
        <color rgb="FF000000"/>
        <rFont val="Calibri"/>
      </rPr>
      <t>Terminating network connections associated with communications sessions includes, for example, de-allocating associated TCP/IP address/port pairs at the operating system level, and de-allocating networking assignments at the application level if multiple application sessions are using a single operating system-level network connection. This does not mean that the operating system terminates all sessions or network access; it only ends the inactive session and releases the resources associated with that session.</t>
    </r>
  </si>
  <si>
    <r>
      <rPr>
        <sz val="11"/>
        <color rgb="FF000000"/>
        <rFont val="Calibri"/>
      </rPr>
      <t xml:space="preserve">Verify the operating system terminates all network connections associated with a communications session at the end of the session, or as follows: for in-band management sessions (privileged sessions), the session must be terminated after 10 minutes of inactivity; and for user sessions (non-privileged session), the session must be terminated after 15 minutes of inactivity, except to fulfill documented and validated mission requirements. </t>
    </r>
    <r>
      <rPr>
        <sz val="11"/>
        <color rgb="FF000000"/>
        <rFont val="Calibri"/>
      </rPr>
      <t xml:space="preserve">
</t>
    </r>
    <r>
      <rPr>
        <sz val="11"/>
        <color rgb="FF000000"/>
        <rFont val="Calibri"/>
      </rPr>
      <t>If it does not, this is a finding.</t>
    </r>
  </si>
  <si>
    <t>V-203660</t>
  </si>
  <si>
    <r>
      <rPr>
        <sz val="11"/>
        <rFont val="Calibri"/>
      </rPr>
      <t>The operating system must fail to a secure state if system initialization fails, shutdown fails, or aborts fail.</t>
    </r>
  </si>
  <si>
    <r>
      <rPr>
        <sz val="11"/>
        <color rgb="FF000000"/>
        <rFont val="Calibri"/>
      </rPr>
      <t>Configure the operating system to fail to a secure state if system initialization fails, shutdown fails, or aborts fail.</t>
    </r>
  </si>
  <si>
    <r>
      <rPr>
        <sz val="11"/>
        <color rgb="FF000000"/>
        <rFont val="Calibri"/>
      </rPr>
      <t xml:space="preserve">Failure to a known safe state helps prevent systems from failing to a state that may cause loss of data or unauthorized access to system resources. Operating systems that fail suddenly and with no incorporated failure state planning may leave the system available but with a reduced security protection capability. Preserving operating system state information also facilitates system restart and return to the operational mode of the organization with less disruption to mission-essential processes. </t>
    </r>
    <r>
      <rPr>
        <sz val="11"/>
        <color rgb="FF000000"/>
        <rFont val="Calibri"/>
      </rPr>
      <t xml:space="preserve">
</t>
    </r>
    <r>
      <rPr>
        <sz val="11"/>
        <color rgb="FF000000"/>
        <rFont val="Calibri"/>
      </rPr>
      <t>Abort refers to stopping a program or function before it has finished naturally. The term abort refers to both requested and unexpected terminations.</t>
    </r>
  </si>
  <si>
    <r>
      <rPr>
        <sz val="11"/>
        <color rgb="FF000000"/>
        <rFont val="Calibri"/>
      </rPr>
      <t>Verify the operating system fails to a secure state if system initialization fails, shutdown fails, or aborts fail. If it does not, this is a finding.</t>
    </r>
  </si>
  <si>
    <t>V-203661</t>
  </si>
  <si>
    <r>
      <rPr>
        <sz val="11"/>
        <rFont val="Calibri"/>
      </rPr>
      <t>The operating system must protect the confidentiality and integrity of all information at rest.</t>
    </r>
  </si>
  <si>
    <r>
      <rPr>
        <sz val="11"/>
        <color rgb="FF000000"/>
        <rFont val="Calibri"/>
      </rPr>
      <t>Configure the operating system to protect the confidentiality and integrity of all information at rest.</t>
    </r>
  </si>
  <si>
    <r>
      <rPr>
        <sz val="11"/>
        <color rgb="FF000000"/>
        <rFont val="Calibri"/>
      </rPr>
      <t>Information at rest refers to the state of information when it is located on a secondary storage device (e.g., disk drive and tape drive, when used for backups) within an operating system.</t>
    </r>
    <r>
      <rPr>
        <sz val="11"/>
        <color rgb="FF000000"/>
        <rFont val="Calibri"/>
      </rPr>
      <t xml:space="preserve">
</t>
    </r>
    <r>
      <rPr>
        <sz val="11"/>
        <color rgb="FF000000"/>
        <rFont val="Calibri"/>
      </rPr>
      <t>This requirement addresses protection of user-generated data, as well as operating system-specific configuration data. Organizations may choose to employ different mechanisms to achieve confidentiality and integrity protections, as appropriate, in accordance with the security category and/or classification of the information.</t>
    </r>
  </si>
  <si>
    <r>
      <rPr>
        <sz val="11"/>
        <color rgb="FF000000"/>
        <rFont val="Calibri"/>
      </rPr>
      <t>Verify the operating system protects the confidentiality and integrity of all information at rest. If it does not, this is a finding.</t>
    </r>
  </si>
  <si>
    <t>V-203663</t>
  </si>
  <si>
    <r>
      <rPr>
        <sz val="11"/>
        <rFont val="Calibri"/>
      </rPr>
      <t>The operating system must generate error messages that provide information necessary for corrective actions without revealing information that could be exploited by adversaries.</t>
    </r>
  </si>
  <si>
    <r>
      <rPr>
        <sz val="11"/>
        <color rgb="FF000000"/>
        <rFont val="Calibri"/>
      </rPr>
      <t>Configure the operating system to generate error messages that provide information necessary for corrective actions without revealing information that could be exploited by adversaries.</t>
    </r>
  </si>
  <si>
    <r>
      <rPr>
        <sz val="11"/>
        <color rgb="FF000000"/>
        <rFont val="Calibri"/>
      </rPr>
      <t>Any operating system providing too much information in error messages risks compromising the data and security of the structure, and content of error messages needs to be carefully considered by the organization.</t>
    </r>
    <r>
      <rPr>
        <sz val="11"/>
        <color rgb="FF000000"/>
        <rFont val="Calibri"/>
      </rPr>
      <t xml:space="preserve">
</t>
    </r>
    <r>
      <rPr>
        <sz val="11"/>
        <color rgb="FF000000"/>
        <rFont val="Calibri"/>
      </rPr>
      <t>Organizations carefully consider the structure/content of error messages. The extent to which information systems are able to identify and handle error conditions is guided by organizational policy and operational requirements. Information that could be exploited by adversaries includes, for example, erroneous logon attempts with passwords entered by mistake as the username, mission/business information that can be derived from (if not stated explicitly by) information recorded, and personal information, such as account numbers, social security numbers, and credit card numbers.</t>
    </r>
  </si>
  <si>
    <r>
      <rPr>
        <sz val="11"/>
        <color rgb="FF000000"/>
        <rFont val="Calibri"/>
      </rPr>
      <t>Verify the operating system generates error messages that provide information necessary for corrective actions without revealing information that could be exploited by adversaries. If it does not, this is a finding.</t>
    </r>
  </si>
  <si>
    <t>V-203664</t>
  </si>
  <si>
    <r>
      <rPr>
        <sz val="11"/>
        <rFont val="Calibri"/>
      </rPr>
      <t>The operating system must reveal error messages only to authorized users.</t>
    </r>
  </si>
  <si>
    <r>
      <rPr>
        <sz val="11"/>
        <color rgb="FF000000"/>
        <rFont val="Calibri"/>
      </rPr>
      <t>Configure the operating system to reveal error messages only to authorized users.</t>
    </r>
  </si>
  <si>
    <r>
      <rPr>
        <sz val="11"/>
        <color rgb="FF000000"/>
        <rFont val="Calibri"/>
      </rPr>
      <t>Only authorized personnel should be aware of errors and the details of the errors. Error messages are an indicator of an organization's operational state or can identify the operating system or platform. Additionally, Personally Identifiable Information (PII) and operational information must not be revealed through error messages to unauthorized personnel or their designated representatives.</t>
    </r>
    <r>
      <rPr>
        <sz val="11"/>
        <color rgb="FF000000"/>
        <rFont val="Calibri"/>
      </rPr>
      <t xml:space="preserve">
</t>
    </r>
    <r>
      <rPr>
        <sz val="11"/>
        <color rgb="FF000000"/>
        <rFont val="Calibri"/>
      </rPr>
      <t>The structure and content of error messages must be carefully considered by the organization and development team. The extent to which the information system is able to identify and handle error conditions is guided by organizational policy and operational requirements.</t>
    </r>
  </si>
  <si>
    <r>
      <rPr>
        <sz val="11"/>
        <color rgb="FF000000"/>
        <rFont val="Calibri"/>
      </rPr>
      <t>Verify the operating system reveals error messages only to authorized users. If it does not, this is a finding.</t>
    </r>
  </si>
  <si>
    <t>V-203665</t>
  </si>
  <si>
    <r>
      <rPr>
        <sz val="11"/>
        <rFont val="Calibri"/>
      </rPr>
      <t>Any publically accessible connection to the operating system must display the Standard Mandatory DoD Notice and Consent Banner before granting access to the system.</t>
    </r>
  </si>
  <si>
    <r>
      <rPr>
        <sz val="11"/>
        <color rgb="FF000000"/>
        <rFont val="Calibri"/>
      </rPr>
      <t>Configure any publically accessible connection to the operating system to display the Standard Mandatory DoD Notice and Consent Banner before granting access to the system.</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</si>
  <si>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Display of a standardized and approved use notification before granting access to the publicly accessible operating system ensures privacy and security notification verbiage used is consistent with applicable federal laws, Executive Orders, directives, policies, regulations, standards, and guidance.</t>
    </r>
    <r>
      <rPr>
        <sz val="11"/>
        <color rgb="FF000000"/>
        <rFont val="Calibri"/>
      </rPr>
      <t xml:space="preserve">
</t>
    </r>
    <r>
      <rPr>
        <sz val="11"/>
        <color rgb="FF000000"/>
        <rFont val="Calibri"/>
      </rPr>
      <t>System use notifications are required only for access via logon interfaces with human users and are not required when such human interfaces do not exist.</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</si>
  <si>
    <r>
      <rPr>
        <sz val="11"/>
        <color rgb="FF000000"/>
        <rFont val="Calibri"/>
      </rPr>
      <t xml:space="preserve">Verify any publically accessible connection to the operating system displays the Standard Mandatory DoD Notice and Consent Banner before granting access to the system. </t>
    </r>
    <r>
      <rPr>
        <sz val="11"/>
        <color rgb="FF000000"/>
        <rFont val="Calibri"/>
      </rPr>
      <t xml:space="preserve">
</t>
    </r>
    <r>
      <rPr>
        <sz val="11"/>
        <color rgb="FF000000"/>
        <rFont val="Calibri"/>
      </rPr>
      <t>The banner must be formatted in accordance with applicable DoD policy. Use the following verbiage for operating systems that can accommodate banners of 1300 characters:</t>
    </r>
    <r>
      <rPr>
        <sz val="11"/>
        <color rgb="FF000000"/>
        <rFont val="Calibri"/>
      </rPr>
      <t xml:space="preserve">
</t>
    </r>
    <r>
      <rPr>
        <sz val="11"/>
        <color rgb="FF000000"/>
        <rFont val="Calibri"/>
      </rPr>
      <t>"You are accessing a U.S. Government (USG) Information System (IS) that is provided for USG-authorized use only.</t>
    </r>
    <r>
      <rPr>
        <sz val="11"/>
        <color rgb="FF000000"/>
        <rFont val="Calibri"/>
      </rPr>
      <t xml:space="preserve">
</t>
    </r>
    <r>
      <rPr>
        <sz val="11"/>
        <color rgb="FF000000"/>
        <rFont val="Calibri"/>
      </rPr>
      <t>By using this IS (which includes any device attached to this IS), you consent to the following conditions:</t>
    </r>
    <r>
      <rPr>
        <sz val="11"/>
        <color rgb="FF000000"/>
        <rFont val="Calibri"/>
      </rPr>
      <t xml:space="preserve">
</t>
    </r>
    <r>
      <rPr>
        <sz val="11"/>
        <color rgb="FF000000"/>
        <rFont val="Calibri"/>
      </rPr>
      <t>-The USG routinely intercepts and monitors communications on this IS for purposes including, but not limited to, penetration testing, COMSEC monitoring, network operations and defense, personnel misconduct (PM), law enforcement (LE), and counterintelligence (CI) investigations.</t>
    </r>
    <r>
      <rPr>
        <sz val="11"/>
        <color rgb="FF000000"/>
        <rFont val="Calibri"/>
      </rPr>
      <t xml:space="preserve">
</t>
    </r>
    <r>
      <rPr>
        <sz val="11"/>
        <color rgb="FF000000"/>
        <rFont val="Calibri"/>
      </rPr>
      <t>-At any time, the USG may inspect and seize data stored on this IS.</t>
    </r>
    <r>
      <rPr>
        <sz val="11"/>
        <color rgb="FF000000"/>
        <rFont val="Calibri"/>
      </rPr>
      <t xml:space="preserve">
</t>
    </r>
    <r>
      <rPr>
        <sz val="11"/>
        <color rgb="FF000000"/>
        <rFont val="Calibri"/>
      </rPr>
      <t>-Communications using, or data stored on, this IS are not private, are subject to routine monitoring, interception, and search, and may be disclosed or used for any USG-authorized purpose.</t>
    </r>
    <r>
      <rPr>
        <sz val="11"/>
        <color rgb="FF000000"/>
        <rFont val="Calibri"/>
      </rPr>
      <t xml:space="preserve">
</t>
    </r>
    <r>
      <rPr>
        <sz val="11"/>
        <color rgb="FF000000"/>
        <rFont val="Calibri"/>
      </rPr>
      <t>-This IS includes security measures (e.g., authentication and access controls) to protect USG interests--not for your personal benefit or privacy.</t>
    </r>
    <r>
      <rPr>
        <sz val="11"/>
        <color rgb="FF000000"/>
        <rFont val="Calibri"/>
      </rPr>
      <t xml:space="preserve">
</t>
    </r>
    <r>
      <rPr>
        <sz val="11"/>
        <color rgb="FF000000"/>
        <rFont val="Calibri"/>
      </rPr>
      <t>-Notwithstanding the above, using this IS does not constitute consent to PM, LE or CI investigative searching or monitoring of the content of privileged communications, or work product, related to personal representation or services by attorneys, psychotherapists, or clergy, and their assistants. Such communications and work product are private and confidential. See User Agreement for details."</t>
    </r>
    <r>
      <rPr>
        <sz val="11"/>
        <color rgb="FF000000"/>
        <rFont val="Calibri"/>
      </rPr>
      <t xml:space="preserve">
</t>
    </r>
    <r>
      <rPr>
        <sz val="11"/>
        <color rgb="FF000000"/>
        <rFont val="Calibri"/>
      </rPr>
      <t>Use the following verbiage for operating systems that have severe limitations on the number of characters that can be displayed in the banner:</t>
    </r>
    <r>
      <rPr>
        <sz val="11"/>
        <color rgb="FF000000"/>
        <rFont val="Calibri"/>
      </rPr>
      <t xml:space="preserve">
</t>
    </r>
    <r>
      <rPr>
        <sz val="11"/>
        <color rgb="FF000000"/>
        <rFont val="Calibri"/>
      </rPr>
      <t>"I've read &amp; consent to terms in IS user agreem't."</t>
    </r>
    <r>
      <rPr>
        <sz val="11"/>
        <color rgb="FF000000"/>
        <rFont val="Calibri"/>
      </rPr>
      <t xml:space="preserve">
</t>
    </r>
    <r>
      <rPr>
        <sz val="11"/>
        <color rgb="FF000000"/>
        <rFont val="Calibri"/>
      </rPr>
      <t>If it does not, this is a finding.</t>
    </r>
  </si>
  <si>
    <t>V-203666</t>
  </si>
  <si>
    <r>
      <rPr>
        <sz val="11"/>
        <rFont val="Calibri"/>
      </rPr>
      <t>The operating system must audit all account modifications.</t>
    </r>
  </si>
  <si>
    <r>
      <rPr>
        <sz val="11"/>
        <color rgb="FF000000"/>
        <rFont val="Calibri"/>
      </rPr>
      <t>Configure the operating system to automatically audit account modification.</t>
    </r>
  </si>
  <si>
    <r>
      <rPr>
        <sz val="11"/>
        <color rgb="FF000000"/>
        <rFont val="Calibri"/>
      </rPr>
      <t xml:space="preserve">Once an attacker establishes access to a system, the attacker often attempts to create a persistent method of reestablishing access.  One way to accomplish this is for the attacker to modify an existing account.  Auditing account modification actions provides logging that can be used for forensic purposes.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</si>
  <si>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automatically audits account modification. If it does not, this is a finding.</t>
    </r>
  </si>
  <si>
    <t>V-203667</t>
  </si>
  <si>
    <r>
      <rPr>
        <sz val="11"/>
        <rFont val="Calibri"/>
      </rPr>
      <t>The operating system must audit all account disabling actions.</t>
    </r>
  </si>
  <si>
    <r>
      <rPr>
        <sz val="11"/>
        <color rgb="FF000000"/>
        <rFont val="Calibri"/>
      </rPr>
      <t>Configure the operating system to automatically audit account disabling actions.</t>
    </r>
  </si>
  <si>
    <r>
      <rPr>
        <sz val="11"/>
        <color rgb="FF000000"/>
        <rFont val="Calibri"/>
      </rPr>
      <t>When operating system accounts are disabled, user accessibility is affected. Accounts are utilized for identifying individual users or for identifying the operating system processes themselves. In order to detect and respond to events affecting user accessibility and system processing, operating systems must audit account disabling actions and, as required, notify the appropriate individuals so they can investigate the event. Such a capability greatly reduces the risk that operating system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</si>
  <si>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automatically audits account disabling actions. If it does not, this is a finding.</t>
    </r>
  </si>
  <si>
    <t>V-203668</t>
  </si>
  <si>
    <r>
      <rPr>
        <sz val="11"/>
        <rFont val="Calibri"/>
      </rPr>
      <t>The operating system must audit all account removal actions.</t>
    </r>
  </si>
  <si>
    <r>
      <rPr>
        <sz val="11"/>
        <color rgb="FF000000"/>
        <rFont val="Calibri"/>
      </rPr>
      <t>Configure the operating system to automatically audit account removal actions.</t>
    </r>
  </si>
  <si>
    <r>
      <rPr>
        <sz val="11"/>
        <color rgb="FF000000"/>
        <rFont val="Calibri"/>
      </rPr>
      <t>When operating system accounts are removed, user accessibility is affected. Accounts are utilized for identifying individual users or for identifying the operating system processes themselves. In order to detect and respond to events affecting user accessibility and system processing, operating systems must audit account removal actions and, as required, notify the appropriate individuals so they can investigate the event. Such a capability greatly reduces the risk that operating system accessibility will be negatively affected for extended periods of time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</si>
  <si>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automatically audits account removal actions. If it does not, this is a finding.</t>
    </r>
  </si>
  <si>
    <t>V-203669</t>
  </si>
  <si>
    <r>
      <rPr>
        <sz val="11"/>
        <rFont val="Calibri"/>
      </rPr>
      <t>The operating system must implement cryptography to protect the integrity of remote access sessions.</t>
    </r>
  </si>
  <si>
    <r>
      <rPr>
        <sz val="11"/>
        <color rgb="FF000000"/>
        <rFont val="Calibri"/>
      </rPr>
      <t>Configure the operating system to implement cryptography to protect the integrity of remote access sessions.</t>
    </r>
  </si>
  <si>
    <r>
      <rPr>
        <sz val="11"/>
        <color rgb="FF000000"/>
        <rFont val="Calibri"/>
      </rPr>
      <t>Without cryptographic integrity protections, information can be altered by unauthorized users without detection.</t>
    </r>
    <r>
      <rPr>
        <sz val="11"/>
        <color rgb="FF000000"/>
        <rFont val="Calibri"/>
      </rPr>
      <t xml:space="preserve">
</t>
    </r>
    <r>
      <rPr>
        <sz val="11"/>
        <color rgb="FF000000"/>
        <rFont val="Calibri"/>
      </rPr>
      <t>Remote access (e.g., RDP)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Cryptographic mechanisms used for protecting the integrity of information include, for example, signed hash functions using asymmetric cryptography enabling distribution of the public key to verify the hash information while maintaining the confidentiality of the secret key used to generate the hash.</t>
    </r>
  </si>
  <si>
    <r>
      <rPr>
        <sz val="11"/>
        <color rgb="FF000000"/>
        <rFont val="Calibri"/>
      </rPr>
      <t>Verify the operating system implements cryptography to protect the integrity of remote access sessions. If it does not, this is a finding.</t>
    </r>
  </si>
  <si>
    <t>V-203670</t>
  </si>
  <si>
    <r>
      <rPr>
        <sz val="11"/>
        <rFont val="Calibri"/>
      </rPr>
      <t>The operating system must initiate session audits at system start-up.</t>
    </r>
  </si>
  <si>
    <r>
      <rPr>
        <sz val="11"/>
        <color rgb="FF000000"/>
        <rFont val="Calibri"/>
      </rPr>
      <t>Configure the operating system to initiate session audits at system start-up.</t>
    </r>
  </si>
  <si>
    <r>
      <rPr>
        <sz val="11"/>
        <color rgb="FF000000"/>
        <rFont val="Calibri"/>
      </rPr>
      <t>If auditing is enabled late in the start-up process, the actions of some start-up processes may not be audited. Some audit systems also maintain state information only available if auditing is enabled before a given process is created.</t>
    </r>
  </si>
  <si>
    <r>
      <rPr>
        <sz val="11"/>
        <color rgb="FF000000"/>
        <rFont val="Calibri"/>
      </rPr>
      <t>Verify the operating system initiates session audits at system start-up. If it does not, this is a finding.</t>
    </r>
  </si>
  <si>
    <t>V-203671</t>
  </si>
  <si>
    <r>
      <rPr>
        <sz val="11"/>
        <rFont val="Calibri"/>
      </rPr>
      <t>The operating system must produce audit records containing information to establish the identity of any individual or process associated with the event.</t>
    </r>
  </si>
  <si>
    <r>
      <rPr>
        <sz val="11"/>
        <color rgb="FF000000"/>
        <rFont val="Calibri"/>
      </rPr>
      <t>Configure the operating system to produce audit records containing information to establish the identity of any individual or process associated with the event.</t>
    </r>
  </si>
  <si>
    <r>
      <rPr>
        <sz val="11"/>
        <color rgb="FF000000"/>
        <rFont val="Calibri"/>
      </rPr>
      <t>Without information that establishes the identity of the subjects (i.e., users or processes acting on behalf of users) associated with the events, security personnel cannot determine responsibility for the potentially harmful event.</t>
    </r>
  </si>
  <si>
    <r>
      <rPr>
        <sz val="11"/>
        <color rgb="FF000000"/>
        <rFont val="Calibri"/>
      </rPr>
      <t>Verify the operating system produces audit records containing information to establish the identity of any individual or process associated with the event. If it does not, this is a finding.</t>
    </r>
  </si>
  <si>
    <t>V-203672</t>
  </si>
  <si>
    <r>
      <rPr>
        <sz val="11"/>
        <rFont val="Calibri"/>
      </rPr>
      <t>The operating system must protect audit tools from unauthorized access.</t>
    </r>
  </si>
  <si>
    <r>
      <rPr>
        <sz val="11"/>
        <color rgb="FF000000"/>
        <rFont val="Calibri"/>
      </rPr>
      <t>Configure the operating system to protect audit tools from unauthorized access.</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</si>
  <si>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enjoys in order to make access decisions regarding the access to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</si>
  <si>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operating system protects audit tools from unauthorized access. If it does not, this is a finding.</t>
    </r>
  </si>
  <si>
    <t>V-203673</t>
  </si>
  <si>
    <r>
      <rPr>
        <sz val="11"/>
        <rFont val="Calibri"/>
      </rPr>
      <t>The operating system must protect audit tools from unauthorized modification.</t>
    </r>
  </si>
  <si>
    <r>
      <rPr>
        <sz val="11"/>
        <color rgb="FF000000"/>
        <rFont val="Calibri"/>
      </rPr>
      <t>Configure the operating system to protect audit tools from unauthorized modification.</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</si>
  <si>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in order to make access decisions regarding the modification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</si>
  <si>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operating system protects audit tools from unauthorized modification. If it does not, this is a finding.</t>
    </r>
  </si>
  <si>
    <t>V-203674</t>
  </si>
  <si>
    <r>
      <rPr>
        <sz val="11"/>
        <rFont val="Calibri"/>
      </rPr>
      <t>The operating system must protect audit tools from unauthorized deletion.</t>
    </r>
  </si>
  <si>
    <r>
      <rPr>
        <sz val="11"/>
        <color rgb="FF000000"/>
        <rFont val="Calibri"/>
      </rPr>
      <t>Configure the operating system to protect audit tools from unauthorized deletion.</t>
    </r>
  </si>
  <si>
    <r>
      <rPr>
        <sz val="11"/>
        <color rgb="FF000000"/>
        <rFont val="Calibri"/>
      </rPr>
      <t>Protecting audit information also includes identifying and protecting the tools used to view and manipulate log data. Therefore, protecting audit tools is necessary to prevent unauthorized operation on audit information.</t>
    </r>
    <r>
      <rPr>
        <sz val="11"/>
        <color rgb="FF000000"/>
        <rFont val="Calibri"/>
      </rPr>
      <t xml:space="preserve">
</t>
    </r>
    <r>
      <rPr>
        <sz val="11"/>
        <color rgb="FF000000"/>
        <rFont val="Calibri"/>
      </rPr>
      <t>Operating systems providing tools to interface with audit information will leverage user permissions and roles identifying the user accessing the tools and the corresponding rights the user has in order to make access decisions regarding the deletion of audit tools.</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</si>
  <si>
    <r>
      <rPr>
        <sz val="11"/>
        <color rgb="FF000000"/>
        <rFont val="Calibri"/>
      </rPr>
      <t>Verify the operating system protects audit tools from unauthorized deletion. If it does not, this is a finding.</t>
    </r>
  </si>
  <si>
    <t>V-203675</t>
  </si>
  <si>
    <r>
      <rPr>
        <sz val="11"/>
        <rFont val="Calibri"/>
      </rPr>
      <t>The operating system must limit privileges to change software resident within software libraries.</t>
    </r>
  </si>
  <si>
    <r>
      <rPr>
        <sz val="11"/>
        <color rgb="FF000000"/>
        <rFont val="Calibri"/>
      </rPr>
      <t>Configure the operating system to limit privileges to change software resident within software libraries.</t>
    </r>
  </si>
  <si>
    <r>
      <rPr>
        <sz val="11"/>
        <color rgb="FF000000"/>
        <rFont val="Calibri"/>
      </rPr>
      <t>If the operating system were to allow any user to make changes to software libraries, then those changes might be implemented without undergoing the appropriate testing and approvals that are part of a robust change management process.</t>
    </r>
    <r>
      <rPr>
        <sz val="11"/>
        <color rgb="FF000000"/>
        <rFont val="Calibri"/>
      </rPr>
      <t xml:space="preserve">
</t>
    </r>
    <r>
      <rPr>
        <sz val="11"/>
        <color rgb="FF000000"/>
        <rFont val="Calibri"/>
      </rPr>
      <t>This requirement applies to operating systems with software libraries that are accessible and configurable, as in the case of interpreted languages. Software libraries also include privileged programs which execute with escalated privileges. Only qualified and authorized individuals shall be allowed to obtain access to information system components for purposes of initiating changes, including upgrades and modifications.</t>
    </r>
  </si>
  <si>
    <r>
      <rPr>
        <sz val="11"/>
        <color rgb="FF000000"/>
        <rFont val="Calibri"/>
      </rPr>
      <t>Verify the operating system limits privileges to change software resident within software libraries. If it does not, this is a finding.</t>
    </r>
  </si>
  <si>
    <t>V-203676</t>
  </si>
  <si>
    <r>
      <rPr>
        <sz val="11"/>
        <rFont val="Calibri"/>
      </rPr>
      <t>The operating system must enforce password complexity by requiring that at least one special character be used.</t>
    </r>
  </si>
  <si>
    <r>
      <rPr>
        <sz val="11"/>
        <color rgb="FF000000"/>
        <rFont val="Calibri"/>
      </rPr>
      <t>Configure the operating system to enforce password complexity by requiring that at least one special character be used.</t>
    </r>
  </si>
  <si>
    <r>
      <rPr>
        <sz val="11"/>
        <color rgb="FF000000"/>
        <rFont val="Calibri"/>
      </rPr>
      <t>Use of a complex password helps to increase the time and resources required to compromise the password. Password complexity or strength is a measure of the effectiveness of a password in resisting attempts at guessing and brute-force attacks.</t>
    </r>
    <r>
      <rPr>
        <sz val="11"/>
        <color rgb="FF000000"/>
        <rFont val="Calibri"/>
      </rPr>
      <t xml:space="preserve">
</t>
    </r>
    <r>
      <rPr>
        <sz val="11"/>
        <color rgb="FF000000"/>
        <rFont val="Calibri"/>
      </rPr>
      <t>Password complexity is one factor in determining how long it takes to crack a password. The more complex the password, the greater the number of possible combinations that need to be tested before the password is compromised.</t>
    </r>
    <r>
      <rPr>
        <sz val="11"/>
        <color rgb="FF000000"/>
        <rFont val="Calibri"/>
      </rPr>
      <t xml:space="preserve">
</t>
    </r>
    <r>
      <rPr>
        <sz val="11"/>
        <color rgb="FF000000"/>
        <rFont val="Calibri"/>
      </rPr>
      <t>Special characters are those characters that are not alphanumeric. Examples include: ~ ! @ # $ % ^ *.</t>
    </r>
  </si>
  <si>
    <r>
      <rPr>
        <sz val="11"/>
        <color rgb="FF000000"/>
        <rFont val="Calibri"/>
      </rPr>
      <t>Verify the operating system enforces password complexity by requiring that at least one special character be used. If it does not, this is a finding.</t>
    </r>
  </si>
  <si>
    <t>V-203677</t>
  </si>
  <si>
    <r>
      <rPr>
        <sz val="11"/>
        <rFont val="Calibri"/>
      </rPr>
      <t>In the event of a system failure, the operating system must preserve any information necessary to determine cause of failure and any information necessary to return to operations with least disruption to mission processes.</t>
    </r>
  </si>
  <si>
    <r>
      <rPr>
        <sz val="11"/>
        <color rgb="FF000000"/>
        <rFont val="Calibri"/>
      </rPr>
      <t>Configure the operating system to preserve any information necessary to determine cause of failure and any information necessary to return to operations with least disruption to mission processes, in the event of a system failure.</t>
    </r>
  </si>
  <si>
    <r>
      <rPr>
        <sz val="11"/>
        <color rgb="FF000000"/>
        <rFont val="Calibri"/>
      </rPr>
      <t xml:space="preserve">Failure to a known state can address safety or security in accordance with the mission/business needs of the organization. Failure to a known secure state helps prevent a loss of confidentiality, integrity, or availability in the event of a failure of the information system or a component of the system. </t>
    </r>
    <r>
      <rPr>
        <sz val="11"/>
        <color rgb="FF000000"/>
        <rFont val="Calibri"/>
      </rPr>
      <t xml:space="preserve">
</t>
    </r>
    <r>
      <rPr>
        <sz val="11"/>
        <color rgb="FF000000"/>
        <rFont val="Calibri"/>
      </rPr>
      <t>Preserving operating system state information helps to facilitate operating system restart and return to the operational mode of the organization with least disruption to mission/business processes.</t>
    </r>
  </si>
  <si>
    <r>
      <rPr>
        <sz val="11"/>
        <color rgb="FF000000"/>
        <rFont val="Calibri"/>
      </rPr>
      <t>Verify, in the event of a system failure, the operating system preserves any information necessary to determine cause of failure and any information necessary to return to operations with least disruption to mission processes. If it does not, this is a finding.</t>
    </r>
  </si>
  <si>
    <t>V-203678</t>
  </si>
  <si>
    <r>
      <rPr>
        <sz val="11"/>
        <rFont val="Calibri"/>
      </rPr>
      <t>The operating system must notify system administrators and ISSOs when accounts are created.</t>
    </r>
  </si>
  <si>
    <r>
      <rPr>
        <sz val="11"/>
        <color rgb="FF000000"/>
        <rFont val="Calibri"/>
      </rPr>
      <t>Configure the operating system to notify System Administrators and Information System Security Officers when accounts are created.</t>
    </r>
  </si>
  <si>
    <r>
      <rPr>
        <sz val="11"/>
        <color rgb="FF000000"/>
        <rFont val="Calibri"/>
      </rPr>
      <t>Once an attacker establishes access to a system, the attacker often attempts to create a persistent method of reestablishing access.  One way to accomplish this is for the attacker to create a new account.  Notification of account creation is one method for mitigating this risk. A comprehensive account management process will ensure an audit trail which documents the creation of operating system user accounts and notifies administrators and ISSOs that it exists.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</si>
  <si>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notifies System Administrators and Information System Security Officers when accounts are created. If it does not, this is a finding.</t>
    </r>
  </si>
  <si>
    <t>V-203679</t>
  </si>
  <si>
    <r>
      <rPr>
        <sz val="11"/>
        <rFont val="Calibri"/>
      </rPr>
      <t>The operating system must notify system administrators and ISSOs when accounts are modified.</t>
    </r>
  </si>
  <si>
    <r>
      <rPr>
        <sz val="11"/>
        <color rgb="FF000000"/>
        <rFont val="Calibri"/>
      </rPr>
      <t>Configure the operating system to notify System Administrators and Information System Security Officers when accounts are modified.</t>
    </r>
  </si>
  <si>
    <r>
      <rPr>
        <sz val="11"/>
        <color rgb="FF000000"/>
        <rFont val="Calibri"/>
      </rPr>
      <t>Once an attacker establishes access to a system, the attacker often attempts to create a persistent method of reestablishing access.  One way to accomplish this is for the attacker to modify an existing account. Notification of account modification is one method for mitigating this risk. A comprehensive account management process will ensure an audit trail which documents the modification of operating system user accounts and notifies the system administrator and ISSO of changes. Such a process greatly reduces the risk that accounts will be surreptitiously created and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</si>
  <si>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notifies System Administrators and Information System Security Officers when accounts are modified. If it does not, this is a finding.</t>
    </r>
  </si>
  <si>
    <t>V-203680</t>
  </si>
  <si>
    <r>
      <rPr>
        <sz val="11"/>
        <rFont val="Calibri"/>
      </rPr>
      <t>The operating system must notify system administrators and ISSOs when accounts are disabled.</t>
    </r>
  </si>
  <si>
    <r>
      <rPr>
        <sz val="11"/>
        <color rgb="FF000000"/>
        <rFont val="Calibri"/>
      </rPr>
      <t>Configure the operating system to notify System Administrators and Information System Security Officers when accounts are disabled.</t>
    </r>
  </si>
  <si>
    <r>
      <rPr>
        <sz val="11"/>
        <color rgb="FF000000"/>
        <rFont val="Calibri"/>
      </rPr>
      <t xml:space="preserve">When operating system accounts are disabled, user accessibility is affected. Accounts are utilized for identifying individual operating system users or for identifying the operating system processes themselves.  Sending notification of account disabling events to the system administrator and ISSO is one method for mitigating this risk. Such a capability greatly reduces the risk that operating system accessibility will be negatively affected for extended periods of time and also provides logging that can be used for forensic purposes.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</si>
  <si>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notifies System Administrators and Information System Security Officers when accounts are disabled. If it does not, this is a finding.</t>
    </r>
  </si>
  <si>
    <t>V-203681</t>
  </si>
  <si>
    <r>
      <rPr>
        <sz val="11"/>
        <rFont val="Calibri"/>
      </rPr>
      <t>The operating system must notify system administrators and ISSOs when accounts are removed.</t>
    </r>
  </si>
  <si>
    <r>
      <rPr>
        <sz val="11"/>
        <color rgb="FF000000"/>
        <rFont val="Calibri"/>
      </rPr>
      <t>Configure the operating system to notify System Administrators and Information System Security Officers for account removal actions.</t>
    </r>
  </si>
  <si>
    <r>
      <rPr>
        <sz val="11"/>
        <color rgb="FF000000"/>
        <rFont val="Calibri"/>
      </rPr>
      <t>When operating system accounts are removed, user accessibility is affected. Accounts are utilized for identifying individual operating system users or for identifying the operating system processes themselves. Sending notification of account removal events to the system administrator and ISSO is one method for mitigating this risk. Such a capability greatly reduces the risk that operating system accessibility will be negatively affected for extended periods of time and also provides logging that can be used for forensic purposes.</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</si>
  <si>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notifies System Administrators and Information System Security Officers for account removal actions. If it does not, this is a finding.</t>
    </r>
  </si>
  <si>
    <t>V-203682</t>
  </si>
  <si>
    <r>
      <rPr>
        <sz val="11"/>
        <rFont val="Calibri"/>
      </rPr>
      <t>The operating system must use cryptographic mechanisms to protect the integrity of audit tools.</t>
    </r>
  </si>
  <si>
    <r>
      <rPr>
        <sz val="11"/>
        <color rgb="FF000000"/>
        <rFont val="Calibri"/>
      </rPr>
      <t>Configure the operating system to use cryptographic mechanisms to protect the integrity of audit tools.</t>
    </r>
  </si>
  <si>
    <r>
      <rPr>
        <sz val="11"/>
        <color rgb="FF000000"/>
        <rFont val="Calibri"/>
      </rPr>
      <t>Protecting the integrity of the tools used for auditing purposes is a critical step toward ensuring the integrity of audit information. Audit information includes all information (e.g., audit records, audit settings, and audit reports) needed to successfully audit information system activity.</t>
    </r>
    <r>
      <rPr>
        <sz val="11"/>
        <color rgb="FF000000"/>
        <rFont val="Calibri"/>
      </rPr>
      <t xml:space="preserve">
</t>
    </r>
    <r>
      <rPr>
        <sz val="11"/>
        <color rgb="FF000000"/>
        <rFont val="Calibri"/>
      </rPr>
      <t>Audit tools include, but are not limited to, vendor-provided and open source audit tools needed to successfully view and manipulate audit information system activity and records. Audit tools include custom queries and report generators.</t>
    </r>
    <r>
      <rPr>
        <sz val="11"/>
        <color rgb="FF000000"/>
        <rFont val="Calibri"/>
      </rPr>
      <t xml:space="preserve">
</t>
    </r>
    <r>
      <rPr>
        <sz val="11"/>
        <color rgb="FF000000"/>
        <rFont val="Calibri"/>
      </rPr>
      <t>It is not uncommon for attackers to replace the audit tools or inject code into the existing tools with the purpose of providing the capability to hide or erase system activity from the audit logs.</t>
    </r>
    <r>
      <rPr>
        <sz val="11"/>
        <color rgb="FF000000"/>
        <rFont val="Calibri"/>
      </rPr>
      <t xml:space="preserve">
</t>
    </r>
    <r>
      <rPr>
        <sz val="11"/>
        <color rgb="FF000000"/>
        <rFont val="Calibri"/>
      </rPr>
      <t>To address this risk, audit tools must be cryptographically signed in order to provide the capability to identify when the audit tools have been modified, manipulated, or replaced. An example is a checksum hash of the file or files.</t>
    </r>
  </si>
  <si>
    <r>
      <rPr>
        <sz val="11"/>
        <color rgb="FF000000"/>
        <rFont val="Calibri"/>
      </rPr>
      <t>Verify the operating system uses cryptographic mechanisms to protect the integrity of audit tools. If it does not, this is a finding.</t>
    </r>
  </si>
  <si>
    <t>V-203683</t>
  </si>
  <si>
    <r>
      <rPr>
        <sz val="11"/>
        <rFont val="Calibri"/>
      </rPr>
      <t>The operating system must automatically terminate a user session after inactivity time-outs have expired or at shutdown.</t>
    </r>
  </si>
  <si>
    <r>
      <rPr>
        <sz val="11"/>
        <color rgb="FF000000"/>
        <rFont val="Calibri"/>
      </rPr>
      <t>Configure the operating system to automatically terminate a user session after inactivity time-outs have expired or at shutdown.</t>
    </r>
  </si>
  <si>
    <r>
      <rPr>
        <sz val="11"/>
        <color rgb="FF000000"/>
        <rFont val="Calibri"/>
      </rPr>
      <t>Automatic session termination addresses the termination of user-initiated logical sessions in contrast to the termination of network connections that are associated with communications sessions (i.e., network disconnect). A logical session (for local, network, and remote access) is initiated whenever a user (or process acting on behalf of a user) accesses an organizational information system. Such user sessions can be terminated (and thus terminate user access) without terminating network sessions.</t>
    </r>
    <r>
      <rPr>
        <sz val="11"/>
        <color rgb="FF000000"/>
        <rFont val="Calibri"/>
      </rPr>
      <t xml:space="preserve">
</t>
    </r>
    <r>
      <rPr>
        <sz val="11"/>
        <color rgb="FF000000"/>
        <rFont val="Calibri"/>
      </rPr>
      <t>Session termination terminates all processes associated with a user's logical session except those processes that are specifically created by the user (i.e., session owner) to continue after the session is terminated.</t>
    </r>
    <r>
      <rPr>
        <sz val="11"/>
        <color rgb="FF000000"/>
        <rFont val="Calibri"/>
      </rPr>
      <t xml:space="preserve">
</t>
    </r>
    <r>
      <rPr>
        <sz val="11"/>
        <color rgb="FF000000"/>
        <rFont val="Calibri"/>
      </rPr>
      <t>Conditions or trigger events requiring automatic session termination can include, for example, organization-defined periods of user inactivity, targeted responses to certain types of incidents, and time-of-day restrictions on information system use.</t>
    </r>
    <r>
      <rPr>
        <sz val="11"/>
        <color rgb="FF000000"/>
        <rFont val="Calibri"/>
      </rPr>
      <t xml:space="preserve">
</t>
    </r>
    <r>
      <rPr>
        <sz val="11"/>
        <color rgb="FF000000"/>
        <rFont val="Calibri"/>
      </rPr>
      <t>This capability is typically reserved for specific operating system functionality where the system owner, data owner, or organization requires additional assurance.</t>
    </r>
  </si>
  <si>
    <r>
      <rPr>
        <sz val="11"/>
        <color rgb="FF000000"/>
        <rFont val="Calibri"/>
      </rPr>
      <t>Verify the operating system automatically terminates a user session after inactivity time-outs have expired or at shutdown. If it does not, this is a finding.</t>
    </r>
  </si>
  <si>
    <t>V-203684</t>
  </si>
  <si>
    <r>
      <rPr>
        <sz val="11"/>
        <rFont val="Calibri"/>
      </rPr>
      <t>The operating system must provide a logoff capability for user-initiated communications sessions when requiring user access authentication.</t>
    </r>
  </si>
  <si>
    <r>
      <rPr>
        <sz val="11"/>
        <color rgb="FF000000"/>
        <rFont val="Calibri"/>
      </rPr>
      <t>Configure the operating system to provide a logoff capability for user-initiated communications sessions when requiring user access authentication.</t>
    </r>
  </si>
  <si>
    <r>
      <rPr>
        <sz val="11"/>
        <color rgb="FF000000"/>
        <rFont val="Calibri"/>
      </rPr>
      <t>If a user cannot explicitly end an operating system session, the session may remain open and be exploited by an attacker; this is referred to as a zombie session.</t>
    </r>
    <r>
      <rPr>
        <sz val="11"/>
        <color rgb="FF000000"/>
        <rFont val="Calibri"/>
      </rPr>
      <t xml:space="preserve">
</t>
    </r>
    <r>
      <rPr>
        <sz val="11"/>
        <color rgb="FF000000"/>
        <rFont val="Calibri"/>
      </rPr>
      <t>Information resources to which users gain access via authentication include, for example, local workstations and remote services. For some types of interactive sessions, including, for example, remote logon, information systems typically send logoff messages as final messages prior to terminating sessions.</t>
    </r>
  </si>
  <si>
    <r>
      <rPr>
        <sz val="11"/>
        <color rgb="FF000000"/>
        <rFont val="Calibri"/>
      </rPr>
      <t>Verify the operating system provides a logoff capability for user-initiated communications sessions when requiring user access authentication. If it does not, this is a finding.</t>
    </r>
  </si>
  <si>
    <t>V-203685</t>
  </si>
  <si>
    <r>
      <rPr>
        <sz val="11"/>
        <rFont val="Calibri"/>
      </rPr>
      <t>The operating system must display an explicit logoff message to users indicating the reliable termination of authenticated communications sessions.</t>
    </r>
  </si>
  <si>
    <r>
      <rPr>
        <sz val="11"/>
        <color rgb="FF000000"/>
        <rFont val="Calibri"/>
      </rPr>
      <t>Configure the operating system to display an explicit logoff message to users indicating the reliable termination of authenticated communications sessions.</t>
    </r>
  </si>
  <si>
    <r>
      <rPr>
        <sz val="11"/>
        <color rgb="FF000000"/>
        <rFont val="Calibri"/>
      </rPr>
      <t>If a user cannot explicitly end an operating system session, the session may remain open and be exploited by an attacker; this is referred to as a zombie session. Users need to be aware of whether or not the session has been terminated.</t>
    </r>
    <r>
      <rPr>
        <sz val="11"/>
        <color rgb="FF000000"/>
        <rFont val="Calibri"/>
      </rPr>
      <t xml:space="preserve">
</t>
    </r>
    <r>
      <rPr>
        <sz val="11"/>
        <color rgb="FF000000"/>
        <rFont val="Calibri"/>
      </rPr>
      <t>Information resources to which users gain access via authentication include, for example, local workstations and remote services. Logoff messages can be displayed after authenticated sessions have been terminated. However, for some types of interactive sessions, including, for example, remote logon, information systems typically send logoff messages as final messages prior to terminating sessions.</t>
    </r>
  </si>
  <si>
    <r>
      <rPr>
        <sz val="11"/>
        <color rgb="FF000000"/>
        <rFont val="Calibri"/>
      </rPr>
      <t>Verify the operating system displays an explicit logoff message to users indicating the reliable termination of authenticated communications sessions. If it does not, this is a finding.</t>
    </r>
  </si>
  <si>
    <t>V-203686</t>
  </si>
  <si>
    <r>
      <rPr>
        <sz val="11"/>
        <rFont val="Calibri"/>
      </rPr>
      <t>The operating system must control remote access methods.</t>
    </r>
  </si>
  <si>
    <r>
      <rPr>
        <sz val="11"/>
        <color rgb="FF000000"/>
        <rFont val="Calibri"/>
      </rPr>
      <t>Configure the operating system to control remote access methods.</t>
    </r>
  </si>
  <si>
    <r>
      <rPr>
        <sz val="11"/>
        <color rgb="FF000000"/>
        <rFont val="Calibri"/>
      </rPr>
      <t>Remote access services, such as those providing remote access to network devices and information systems, which lack automated control capabilities, increase risk and make remote user access management difficult at best.</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Operating system functionality (e.g., RDP) must be capable of taking enforcement action if the audit reveals unauthorized activity. Automated control of remote access sessions allows organizations to ensure ongoing compliance with remote access policies by enforcing connection rules of remote access applications on a variety of information system components (e.g., servers, workstations, notebook computers, smartphones, and tablets).</t>
    </r>
  </si>
  <si>
    <r>
      <rPr>
        <sz val="11"/>
        <color rgb="FF000000"/>
        <rFont val="Calibri"/>
      </rPr>
      <t>Verify the operating system controls remote access methods. If it does not, this is a finding.</t>
    </r>
  </si>
  <si>
    <t>V-203687</t>
  </si>
  <si>
    <r>
      <rPr>
        <sz val="11"/>
        <rFont val="Calibri"/>
      </rPr>
      <t>The operating system must provide the capability to immediately disconnect or disable remote access to the operating system.</t>
    </r>
  </si>
  <si>
    <r>
      <rPr>
        <sz val="11"/>
        <color rgb="FF000000"/>
        <rFont val="Calibri"/>
      </rPr>
      <t>Configure the operating system to provide the capability to immediately disconnect or disable remote access to the operating system.</t>
    </r>
  </si>
  <si>
    <r>
      <rPr>
        <sz val="11"/>
        <color rgb="FF000000"/>
        <rFont val="Calibri"/>
      </rPr>
      <t>Without the ability to immediately disconnect or disable remote access, an attack or other compromise taking place would not be immediately stopped.</t>
    </r>
    <r>
      <rPr>
        <sz val="11"/>
        <color rgb="FF000000"/>
        <rFont val="Calibri"/>
      </rPr>
      <t xml:space="preserve">
</t>
    </r>
    <r>
      <rPr>
        <sz val="11"/>
        <color rgb="FF000000"/>
        <rFont val="Calibri"/>
      </rPr>
      <t>Operating system remote access functionality must have the capability to immediately disconnect current users remotely accessing the information system and/or disable further remote access. The speed of disconnect or disablement varies based on the criticality of missions functions and the need to eliminate immediate or future remote access to organizational information systems.</t>
    </r>
    <r>
      <rPr>
        <sz val="11"/>
        <color rgb="FF000000"/>
        <rFont val="Calibri"/>
      </rPr>
      <t xml:space="preserve">
</t>
    </r>
    <r>
      <rPr>
        <sz val="11"/>
        <color rgb="FF000000"/>
        <rFont val="Calibri"/>
      </rPr>
      <t>The remote access functionality (e.g., RDP) may implement features such as automatic disconnect (or user-initiated disconnect) in case of adverse information based on an indicator of compromise or attack.</t>
    </r>
  </si>
  <si>
    <r>
      <rPr>
        <sz val="11"/>
        <color rgb="FF000000"/>
        <rFont val="Calibri"/>
      </rPr>
      <t>Verify the operating system provides the capability to immediately disconnect or disable remote access to the operating system. If it does not, this is a finding.</t>
    </r>
  </si>
  <si>
    <t>V-203688</t>
  </si>
  <si>
    <r>
      <rPr>
        <sz val="11"/>
        <rFont val="Calibri"/>
      </rPr>
      <t>The operating system must protect wireless access to and from the system using encryption.</t>
    </r>
  </si>
  <si>
    <r>
      <rPr>
        <sz val="11"/>
        <color rgb="FF000000"/>
        <rFont val="Calibri"/>
      </rPr>
      <t>Configure the operating system to protect wireless access to and from the system using encryption.</t>
    </r>
  </si>
  <si>
    <r>
      <rPr>
        <sz val="11"/>
        <color rgb="FF000000"/>
        <rFont val="Calibri"/>
      </rPr>
      <t>Allowing devices and users to connect to or from the system without first authenticating them allows untrusted access and can lead to a compromise or attack. Since wireless communications can be intercepted, it is necessary to use encryption to protect the confidentiality of information in transit.</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those operating systems that control wireless devices.</t>
    </r>
  </si>
  <si>
    <r>
      <rPr>
        <sz val="11"/>
        <color rgb="FF000000"/>
        <rFont val="Calibri"/>
      </rPr>
      <t>Verify the operating system protects wireless access to and from the system using encryption. If it does not, this is a finding.</t>
    </r>
  </si>
  <si>
    <t>V-203689</t>
  </si>
  <si>
    <r>
      <rPr>
        <sz val="11"/>
        <rFont val="Calibri"/>
      </rPr>
      <t>The operating system must protect wireless access to the system using authentication of users and/or devices.</t>
    </r>
  </si>
  <si>
    <r>
      <rPr>
        <sz val="11"/>
        <color rgb="FF000000"/>
        <rFont val="Calibri"/>
      </rPr>
      <t>Configure the operating system to protect wireless access to the system using authentication of users and/or devices.</t>
    </r>
  </si>
  <si>
    <r>
      <rPr>
        <sz val="11"/>
        <color rgb="FF000000"/>
        <rFont val="Calibri"/>
      </rPr>
      <t>Allowing devices and users to connect to the system without first authenticating them allows untrusted access and can lead to a compromise or attack.</t>
    </r>
    <r>
      <rPr>
        <sz val="11"/>
        <color rgb="FF000000"/>
        <rFont val="Calibri"/>
      </rPr>
      <t xml:space="preserve">
</t>
    </r>
    <r>
      <rPr>
        <sz val="11"/>
        <color rgb="FF000000"/>
        <rFont val="Calibri"/>
      </rPr>
      <t>Wireless technologies include, for example, microwave, packet radio (UHF/VHF), 802.11x, and Bluetooth. Wireless networks use authentication protocols (e.g., EAP/TLS, PEAP), which provide credential protection and mutual authentication.</t>
    </r>
    <r>
      <rPr>
        <sz val="11"/>
        <color rgb="FF000000"/>
        <rFont val="Calibri"/>
      </rPr>
      <t xml:space="preserve">
</t>
    </r>
    <r>
      <rPr>
        <sz val="11"/>
        <color rgb="FF000000"/>
        <rFont val="Calibri"/>
      </rPr>
      <t>This requirement applies to those operating systems that control wireless devices.</t>
    </r>
  </si>
  <si>
    <r>
      <rPr>
        <sz val="11"/>
        <color rgb="FF000000"/>
        <rFont val="Calibri"/>
      </rPr>
      <t>Verify the operating system protects wireless access to the system using authentication of users and/or devices. If it does not, this is a finding.</t>
    </r>
  </si>
  <si>
    <t>V-203690</t>
  </si>
  <si>
    <r>
      <rPr>
        <sz val="11"/>
        <rFont val="Calibri"/>
      </rPr>
      <t>The operating system must audit all account enabling actions.</t>
    </r>
  </si>
  <si>
    <r>
      <rPr>
        <sz val="11"/>
        <color rgb="FF000000"/>
        <rFont val="Calibri"/>
      </rPr>
      <t>Configure the operating system to automatically audit account enabling actions.</t>
    </r>
  </si>
  <si>
    <r>
      <rPr>
        <sz val="11"/>
        <color rgb="FF000000"/>
        <rFont val="Calibri"/>
      </rPr>
      <t xml:space="preserve">Once an attacker establishes access to a system, the attacker often attempts to create a persistent method of reestablishing access.  One way to accomplish this is for the attacker to enable a new or disabled account.  Auditing account modification actions provides logging that can be used for forensic purposes. </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</si>
  <si>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automatically audits account enabling actions. If it does not, this is a finding.</t>
    </r>
  </si>
  <si>
    <t>V-203691</t>
  </si>
  <si>
    <r>
      <rPr>
        <sz val="11"/>
        <rFont val="Calibri"/>
      </rPr>
      <t>The operating system must notify system administrators (SAs) and information system security officers (ISSOs) of account enabling actions.</t>
    </r>
  </si>
  <si>
    <r>
      <rPr>
        <sz val="11"/>
        <color rgb="FF000000"/>
        <rFont val="Calibri"/>
      </rPr>
      <t>Configure the operating system to notify the SA(s) and ISSO(s) when accounts are created, or enabled when previously disabled.</t>
    </r>
  </si>
  <si>
    <r>
      <rPr>
        <sz val="11"/>
        <color rgb="FF000000"/>
        <rFont val="Calibri"/>
      </rPr>
      <t>Once an attacker establishes access to a system, the attacker often attempts to create a persistent method of reestablishing access. One way to accomplish this is for the attacker to enable an existing disabled account. Sending notification of account enabling actions to the SA and ISSO is one method for mitigating this risk. Such a capability greatly reduces the risk that operating system accessibility will be negatively affected for extended periods of time and also provides logging that can be used for forensic purposes.</t>
    </r>
    <r>
      <rPr>
        <sz val="11"/>
        <color rgb="FF000000"/>
        <rFont val="Calibri"/>
      </rPr>
      <t xml:space="preserve">
</t>
    </r>
    <r>
      <rPr>
        <sz val="11"/>
        <color rgb="FF000000"/>
        <rFont val="Calibri"/>
      </rPr>
      <t>To detect and respond to events that affect user accessibility and application processing, operating systems must audit account enabling actions and, as required, notify the appropriate individuals so they can investigate the event.</t>
    </r>
    <r>
      <rPr>
        <sz val="11"/>
        <color rgb="FF000000"/>
        <rFont val="Calibri"/>
      </rPr>
      <t xml:space="preserve">
</t>
    </r>
    <r>
      <rPr>
        <sz val="11"/>
        <color rgb="FF000000"/>
        <rFont val="Calibri"/>
      </rPr>
      <t>To address access requirements, many operating systems can be integrated with enterprise-level authentication/access/auditing mechanisms that meet or exceed access control policy requirements.</t>
    </r>
  </si>
  <si>
    <r>
      <rPr>
        <sz val="11"/>
        <color rgb="FF000000"/>
        <rFont val="Calibri"/>
      </rPr>
      <t>Verify the operating system notifies the SA(s) and ISSO(s) when accounts are created, or enabled when previously disabled. If it does not, this is a finding.</t>
    </r>
  </si>
  <si>
    <t>V-203692</t>
  </si>
  <si>
    <r>
      <rPr>
        <sz val="11"/>
        <rFont val="Calibri"/>
      </rPr>
      <t>The operating system must allow operating system admins to pass information to any other operating system admin or user.</t>
    </r>
  </si>
  <si>
    <r>
      <rPr>
        <sz val="11"/>
        <color rgb="FF000000"/>
        <rFont val="Calibri"/>
      </rPr>
      <t>Configure the operating system to allow operating system admins to pass information to any other operating system admin or user.</t>
    </r>
  </si>
  <si>
    <r>
      <rPr>
        <sz val="11"/>
        <color rgb="FF000000"/>
        <rFont val="Calibri"/>
      </rPr>
      <t>Discretionary Access Control (DAC) is based on the notion that individual users are "owners" of objects and therefore have discretion over who should be authorized to access the object and in which mode (e.g., read or write). Ownership is usually acquired as a consequence of creating the object or via specified ownership assignment. DAC allows the owner to determine who will have access to objects they control. An example of DAC includes user-controlled file permissions.</t>
    </r>
    <r>
      <rPr>
        <sz val="11"/>
        <color rgb="FF000000"/>
        <rFont val="Calibri"/>
      </rPr>
      <t xml:space="preserve">
</t>
    </r>
    <r>
      <rPr>
        <sz val="11"/>
        <color rgb="FF000000"/>
        <rFont val="Calibri"/>
      </rPr>
      <t>When discretionary access control policies are implemented, subjects are not constrained with regard to what actions they can take with information for which they have already been granted access. Thus, subjects that have been granted access to information are not prevented from passing (i.e., the subjects have the discretion to pass) the information to other subjects or objects. A subject that is constrained in its operation by Mandatory Access Control policies is still able to operate under the less rigorous constraints of this requirement. Thus, while Mandatory Access Control imposes constraints preventing a subject from passing information to another subject operating at a different sensitivity level, this requirement permits the subject to pass the information to any subject at the same sensitivity level. The policy is bounded by the information system boundary. Once the information is passed outside the control of the information system, additional means may be required to ensure the constraints remain in effect. While the older, more traditional definitions of discretionary access control require identity-based access control, that limitation is not required for this use of discretionary access control.</t>
    </r>
  </si>
  <si>
    <r>
      <rPr>
        <sz val="11"/>
        <color rgb="FF000000"/>
        <rFont val="Calibri"/>
      </rPr>
      <t>Verify the operating system allows operating system admins to pass information to any other operating system admin or user. If it does not, this is a finding.</t>
    </r>
  </si>
  <si>
    <t>V-203693</t>
  </si>
  <si>
    <r>
      <rPr>
        <sz val="11"/>
        <rFont val="Calibri"/>
      </rPr>
      <t>The operating system must allow operating system admins to grant their privileges to other operating system admins.</t>
    </r>
  </si>
  <si>
    <r>
      <rPr>
        <sz val="11"/>
        <color rgb="FF000000"/>
        <rFont val="Calibri"/>
      </rPr>
      <t>Configure the operating system to allow operating system admins to grant their privileges to other operating system admins.</t>
    </r>
  </si>
  <si>
    <r>
      <rPr>
        <sz val="11"/>
        <color rgb="FF000000"/>
        <rFont val="Calibri"/>
      </rPr>
      <t>Verify the operating system allows operating system admins to grant their privileges to other operating system admins. If it does not, this is a finding.</t>
    </r>
  </si>
  <si>
    <t>V-203694</t>
  </si>
  <si>
    <r>
      <rPr>
        <sz val="11"/>
        <rFont val="Calibri"/>
      </rPr>
      <t>The operating system must allow operating system admins to change security attributes on users, the operating system, or the operating systems components.</t>
    </r>
  </si>
  <si>
    <r>
      <rPr>
        <sz val="11"/>
        <color rgb="FF000000"/>
        <rFont val="Calibri"/>
      </rPr>
      <t>Configure the operating system to allow operating system admins to change security attributes on users, the operating system, or the operating system's components.</t>
    </r>
  </si>
  <si>
    <r>
      <rPr>
        <sz val="11"/>
        <color rgb="FF000000"/>
        <rFont val="Calibri"/>
      </rPr>
      <t>Verify the operating system allows operating system admins to change security attributes on users, the operating system, or the operating system's components. If it does not, this is a finding.</t>
    </r>
  </si>
  <si>
    <t>V-203695</t>
  </si>
  <si>
    <r>
      <rPr>
        <sz val="11"/>
        <rFont val="Calibri"/>
      </rPr>
      <t>The operating system must prevent nonprivileged users from executing privileged functions to include disabling, circumventing, or altering implemented security safeguards/countermeasures.</t>
    </r>
  </si>
  <si>
    <r>
      <rPr>
        <sz val="11"/>
        <color rgb="FF000000"/>
        <rFont val="Calibri"/>
      </rPr>
      <t>Configure the operating system to prevent non-privileged users from executing privileged functions to include disabling, circumventing, or altering implemented security safeguards/countermeasures.</t>
    </r>
  </si>
  <si>
    <r>
      <rPr>
        <sz val="11"/>
        <color rgb="FF000000"/>
        <rFont val="Calibri"/>
      </rPr>
      <t>Preventing non-privileged users from executing privileged functions mitigates the risk that unauthorized individuals or processes may gain unnecessary access to information or privileges.</t>
    </r>
    <r>
      <rPr>
        <sz val="11"/>
        <color rgb="FF000000"/>
        <rFont val="Calibri"/>
      </rPr>
      <t xml:space="preserve">
</t>
    </r>
    <r>
      <rPr>
        <sz val="11"/>
        <color rgb="FF000000"/>
        <rFont val="Calibri"/>
      </rPr>
      <t>Privileged functions include, for example, establishing accounts, performing system integrity checks, or administering cryptographic key management activities. Non-privileged users are individuals that do not possess appropriate authorizations. Circumventing intrusion detection and prevention mechanisms or malicious code protection mechanisms are examples of privileged functions that require protection from non-privileged users.</t>
    </r>
  </si>
  <si>
    <r>
      <rPr>
        <sz val="11"/>
        <color rgb="FF000000"/>
        <rFont val="Calibri"/>
      </rPr>
      <t>Verify that the operating system prevents non-privileged users from executing privileged functions to include disabling, circumventing, or altering implemented security safeguards/countermeasures. If it does not, this is a finding.</t>
    </r>
  </si>
  <si>
    <t>V-203696</t>
  </si>
  <si>
    <r>
      <rPr>
        <sz val="11"/>
        <rFont val="Calibri"/>
      </rPr>
      <t>The operating system must prevent all software from executing at higher privilege levels than users executing the software.</t>
    </r>
  </si>
  <si>
    <r>
      <rPr>
        <sz val="11"/>
        <color rgb="FF000000"/>
        <rFont val="Calibri"/>
      </rPr>
      <t>Configure the operating system to prevent all software from executing at higher privilege levels than users executing the software.</t>
    </r>
  </si>
  <si>
    <r>
      <rPr>
        <sz val="11"/>
        <color rgb="FF000000"/>
        <rFont val="Calibri"/>
      </rPr>
      <t>In certain situations, software applications/programs need to execute with elevated privileges to perform required functions. However, if the privileges required for execution are at a higher level than the privileges assigned to organizational users invoking such applications/programs, those users are indirectly provided with greater privileges than assigned by the organizations.</t>
    </r>
    <r>
      <rPr>
        <sz val="11"/>
        <color rgb="FF000000"/>
        <rFont val="Calibri"/>
      </rPr>
      <t xml:space="preserve">
</t>
    </r>
    <r>
      <rPr>
        <sz val="11"/>
        <color rgb="FF000000"/>
        <rFont val="Calibri"/>
      </rPr>
      <t>Some programs and processes are required to operate at a higher privilege level and therefore should be excluded from the organization-defined software list after review.</t>
    </r>
  </si>
  <si>
    <r>
      <rPr>
        <sz val="11"/>
        <color rgb="FF000000"/>
        <rFont val="Calibri"/>
      </rPr>
      <t>Verify that the operating system prevents all software from executing at higher privilege levels than users executing the software. If it does not, this is a finding.</t>
    </r>
  </si>
  <si>
    <t>V-203697</t>
  </si>
  <si>
    <r>
      <rPr>
        <sz val="11"/>
        <rFont val="Calibri"/>
      </rPr>
      <t>The operating system must audit the execution of privileged functions.</t>
    </r>
  </si>
  <si>
    <r>
      <rPr>
        <sz val="11"/>
        <color rgb="FF000000"/>
        <rFont val="Calibri"/>
      </rPr>
      <t>Configure the operating system to audit the execution of privileged functions.</t>
    </r>
  </si>
  <si>
    <r>
      <rPr>
        <sz val="11"/>
        <color rgb="FF000000"/>
        <rFont val="Calibri"/>
      </rPr>
      <t>Misuse of privileged functions, either intentionally or unintentionally by authorized users, or by unauthorized external entities that have compromised information system accounts, is a serious and ongoing concern and can have significant adverse impacts on organizations. Auditing the use of privileged functions is one way to detect such misuse and identify the risk from insider threats and the advanced persistent threat.</t>
    </r>
  </si>
  <si>
    <r>
      <rPr>
        <sz val="11"/>
        <color rgb="FF000000"/>
        <rFont val="Calibri"/>
      </rPr>
      <t>Verify that the operating system audits the execution of privileged functions. If it does not, this is a finding.</t>
    </r>
  </si>
  <si>
    <t>V-203698</t>
  </si>
  <si>
    <r>
      <rPr>
        <sz val="11"/>
        <rFont val="Calibri"/>
      </rPr>
      <t>The operating system must automatically lock an account until the locked account is released by an administrator when three unsuccessful logon attempts in 15 minutes occur.</t>
    </r>
  </si>
  <si>
    <r>
      <rPr>
        <sz val="11"/>
        <color rgb="FF000000"/>
        <rFont val="Calibri"/>
      </rPr>
      <t>Configure the operating system to automatically lock an account until the locked account is released by an administrator when three unsuccessful logon attempts in 15 minutes are made.</t>
    </r>
  </si>
  <si>
    <r>
      <rPr>
        <sz val="11"/>
        <color rgb="FF000000"/>
        <rFont val="Calibri"/>
      </rPr>
      <t>By limiting the number of failed logon attempts, the risk of unauthorized system access via user password guessing, otherwise known as brute-forcing, is reduced. Limits are imposed by locking the account.</t>
    </r>
  </si>
  <si>
    <r>
      <rPr>
        <sz val="11"/>
        <color rgb="FF000000"/>
        <rFont val="Calibri"/>
      </rPr>
      <t>Verify the operating system automatically locks an account until the locked account is released by an administrator when three unsuccessful logon attempts in 15 minutes are made. If it does not, this is a finding.</t>
    </r>
  </si>
  <si>
    <t>V-203699</t>
  </si>
  <si>
    <r>
      <rPr>
        <sz val="11"/>
        <rFont val="Calibri"/>
      </rPr>
      <t>The operating system must provide the capability for assigned IMOs/ISSOs or designated SAs to change the auditing to be performed on all operating system components, based on all selectable event criteria in near real time.</t>
    </r>
  </si>
  <si>
    <r>
      <rPr>
        <sz val="11"/>
        <color rgb="FF000000"/>
        <rFont val="Calibri"/>
      </rPr>
      <t>Configure the operating system to provide the capability for assigned IMOs/ISSOs or designated SAs to change the auditing to be performed on all operating system components, based on all selectable event criteria in near real time.</t>
    </r>
  </si>
  <si>
    <r>
      <rPr>
        <sz val="11"/>
        <color rgb="FF000000"/>
        <rFont val="Calibri"/>
      </rPr>
      <t>If authorized individuals do not have the ability to modify auditing parameters in response to a changing threat environment, the organization may not be able to effectively respond, and important forensic information may be lost.</t>
    </r>
    <r>
      <rPr>
        <sz val="11"/>
        <color rgb="FF000000"/>
        <rFont val="Calibri"/>
      </rPr>
      <t xml:space="preserve">
</t>
    </r>
    <r>
      <rPr>
        <sz val="11"/>
        <color rgb="FF000000"/>
        <rFont val="Calibri"/>
      </rPr>
      <t>This requirement enables organizations to extend or limit auditing as necessary to meet organizational requirements. Auditing that is limited to conserve information system resources may be extended to address certain threat situations. In addition, auditing may be limited to a specific set of events to facilitate audit reduction, analysis, and reporting.</t>
    </r>
  </si>
  <si>
    <r>
      <rPr>
        <sz val="11"/>
        <color rgb="FF000000"/>
        <rFont val="Calibri"/>
      </rPr>
      <t>Verify the operating system provides the capability for assigned IMOs/ISSOs or designated SAs to change the auditing to be performed on all operating system components, based on all selectable event criteria in near real time. If it does not, this is a finding.</t>
    </r>
  </si>
  <si>
    <t>V-203700</t>
  </si>
  <si>
    <r>
      <rPr>
        <sz val="11"/>
        <rFont val="Calibri"/>
      </rPr>
      <t>The operating system must allocate audit record storage capacity to store at least one week</t>
    </r>
    <r>
      <rPr>
        <sz val="11"/>
        <color rgb="FF000000"/>
        <rFont val="Calibri"/>
      </rPr>
      <t>'</t>
    </r>
    <r>
      <rPr>
        <sz val="11"/>
        <color rgb="FF000000"/>
        <rFont val="Calibri"/>
      </rPr>
      <t>s worth of audit records, when audit records are not immediately sent to a central audit record storage facility.</t>
    </r>
  </si>
  <si>
    <r>
      <rPr>
        <sz val="11"/>
        <color rgb="FF000000"/>
        <rFont val="Calibri"/>
      </rPr>
      <t>Configure the operating system to allocate audit record storage capacity to store at least one week's worth of audit records, when audit records are not immediately sent to a central audit record storage facility.</t>
    </r>
  </si>
  <si>
    <r>
      <rPr>
        <sz val="11"/>
        <color rgb="FF000000"/>
        <rFont val="Calibri"/>
      </rPr>
      <t>In order to ensure operating systems have a sufficient storage capacity in which to write the audit logs, operating systems need to be able to allocate audit record storage capacity.</t>
    </r>
    <r>
      <rPr>
        <sz val="11"/>
        <color rgb="FF000000"/>
        <rFont val="Calibri"/>
      </rPr>
      <t xml:space="preserve">
</t>
    </r>
    <r>
      <rPr>
        <sz val="11"/>
        <color rgb="FF000000"/>
        <rFont val="Calibri"/>
      </rPr>
      <t>The task of allocating audit record storage capacity is usually performed during initial installation of the operating system.</t>
    </r>
  </si>
  <si>
    <r>
      <rPr>
        <sz val="11"/>
        <color rgb="FF000000"/>
        <rFont val="Calibri"/>
      </rPr>
      <t>Verify the operating system allocates audit record storage capacity to store at least one week's worth of audit records, when audit records are not immediately sent to a central audit record storage facility. If it does not, this is a finding.</t>
    </r>
  </si>
  <si>
    <t>V-203701</t>
  </si>
  <si>
    <r>
      <rPr>
        <sz val="11"/>
        <rFont val="Calibri"/>
      </rPr>
      <t>The operating system must offload audit records onto a different system or media from the system being audited.</t>
    </r>
  </si>
  <si>
    <r>
      <rPr>
        <sz val="11"/>
        <color rgb="FF000000"/>
        <rFont val="Calibri"/>
      </rPr>
      <t>Configure the operating system to off-load audit records onto a different system or media from the system being audited.</t>
    </r>
  </si>
  <si>
    <r>
      <rPr>
        <sz val="11"/>
        <color rgb="FF000000"/>
        <rFont val="Calibri"/>
      </rPr>
      <t>Information stored in one location is vulnerable to accidental or incidental deletion or alteration.</t>
    </r>
    <r>
      <rPr>
        <sz val="11"/>
        <color rgb="FF000000"/>
        <rFont val="Calibri"/>
      </rPr>
      <t xml:space="preserve">
</t>
    </r>
    <r>
      <rPr>
        <sz val="11"/>
        <color rgb="FF000000"/>
        <rFont val="Calibri"/>
      </rPr>
      <t>Off-loading is a common process in information systems with limited audit storage capacity.</t>
    </r>
  </si>
  <si>
    <r>
      <rPr>
        <sz val="11"/>
        <color rgb="FF000000"/>
        <rFont val="Calibri"/>
      </rPr>
      <t>Verify the operating system off-loads audit records onto a different system or media from the system being audited. If it does not, this is a finding.</t>
    </r>
  </si>
  <si>
    <t>V-203702</t>
  </si>
  <si>
    <r>
      <rPr>
        <sz val="11"/>
        <rFont val="Calibri"/>
      </rPr>
      <t>The operating system must immediately notify the SA and ISSO (at a minimum) when allocated audit record storage volume reaches 75 percent of the repository maximum audit record storage capacity.</t>
    </r>
  </si>
  <si>
    <r>
      <rPr>
        <sz val="11"/>
        <color rgb="FF000000"/>
        <rFont val="Calibri"/>
      </rPr>
      <t>Configure the operating system to immediately notify the SA and ISSO (at a minimum) when allocated audit record storage volume reaches 75% of the repository maximum audit record storage capacity.</t>
    </r>
  </si>
  <si>
    <r>
      <rPr>
        <sz val="11"/>
        <color rgb="FF000000"/>
        <rFont val="Calibri"/>
      </rPr>
      <t>If security personnel are not notified immediately when storage volume reaches 75% utilization, they are unable to plan for audit record storage capacity expansion.</t>
    </r>
  </si>
  <si>
    <r>
      <rPr>
        <sz val="11"/>
        <color rgb="FF000000"/>
        <rFont val="Calibri"/>
      </rPr>
      <t>Verify the operating system immediately notifies the SA and ISSO (at a minimum) when allocated audit record storage volume reaches 75% of the repository maximum audit record storage capacity. If it does not, this is a finding.</t>
    </r>
  </si>
  <si>
    <t>V-203703</t>
  </si>
  <si>
    <r>
      <rPr>
        <sz val="11"/>
        <rFont val="Calibri"/>
      </rPr>
      <t>The operating system must provide an immediate real-time alert to the SA and ISSO, at a minimum, of all audit failure events requiring real-time alerts.</t>
    </r>
  </si>
  <si>
    <r>
      <rPr>
        <sz val="11"/>
        <color rgb="FF000000"/>
        <rFont val="Calibri"/>
      </rPr>
      <t>Configure the operating system to provide an immediate real-time alert to the SA and ISSO, at a minimum, of all audit failure events requiring real-time alerts.</t>
    </r>
  </si>
  <si>
    <r>
      <rPr>
        <sz val="11"/>
        <color rgb="FF000000"/>
        <rFont val="Calibri"/>
      </rPr>
      <t>It is critical for the appropriate personnel to be aware if a system is at risk of failing to process audit logs as required. Without a real-time alert, security personnel may be unaware of an impending failure of the audit capability and system operation may be adversely affected.</t>
    </r>
    <r>
      <rPr>
        <sz val="11"/>
        <color rgb="FF000000"/>
        <rFont val="Calibri"/>
      </rPr>
      <t xml:space="preserve">
</t>
    </r>
    <r>
      <rPr>
        <sz val="11"/>
        <color rgb="FF000000"/>
        <rFont val="Calibri"/>
      </rPr>
      <t>Alerts provide organizations with urgent messages. Real-time alerts provide these messages immediately (i.e., the time from event detection to alert occurs in seconds or less).</t>
    </r>
  </si>
  <si>
    <r>
      <rPr>
        <sz val="11"/>
        <color rgb="FF000000"/>
        <rFont val="Calibri"/>
      </rPr>
      <t>Verify the operating system provides an immediate real-time alert to the SA and ISSO, at a minimum, of all audit failure events requiring real-time alerts. If it does not, this is a finding.</t>
    </r>
  </si>
  <si>
    <t>V-203704</t>
  </si>
  <si>
    <r>
      <rPr>
        <sz val="11"/>
        <rFont val="Calibri"/>
      </rPr>
      <t>The operating system must provide an audit reduction capability that supports on-demand audit review and analysis.</t>
    </r>
  </si>
  <si>
    <r>
      <rPr>
        <sz val="11"/>
        <color rgb="FF000000"/>
        <rFont val="Calibri"/>
      </rPr>
      <t>Configure the operating system to provide an audit reduction capability that supports on-demand audit review and analysis.</t>
    </r>
  </si>
  <si>
    <r>
      <rPr>
        <sz val="11"/>
        <color rgb="FF000000"/>
        <rFont val="Calibri"/>
      </rPr>
      <t>The ability to perform on-demand audit review and analysis, including after the audit data has been subjected to audit reduction, greatly facilitates the organization's ability to generate incident reports, as needed, to better handle larger-scale or more complex security incidents.</t>
    </r>
    <r>
      <rPr>
        <sz val="11"/>
        <color rgb="FF000000"/>
        <rFont val="Calibri"/>
      </rPr>
      <t xml:space="preserve">
</t>
    </r>
    <r>
      <rPr>
        <sz val="11"/>
        <color rgb="FF000000"/>
        <rFont val="Calibri"/>
      </rPr>
      <t>Audit reduction is a technique used to reduce the volume of audit records in order to facilitate a manual review. Audit reduction does not alter original audit records. The report generation capability provided by the application must support on-demand (i.e., customizable, ad hoc, and as-needed) reports.</t>
    </r>
  </si>
  <si>
    <r>
      <rPr>
        <sz val="11"/>
        <color rgb="FF000000"/>
        <rFont val="Calibri"/>
      </rPr>
      <t>Verify the operating system provides an audit reduction capability that supports on-demand audit review and analysis. If it does not, this is a finding.</t>
    </r>
  </si>
  <si>
    <t>V-203705</t>
  </si>
  <si>
    <r>
      <rPr>
        <sz val="11"/>
        <rFont val="Calibri"/>
      </rPr>
      <t>The operating system must provide an audit reduction capability that supports after-the-fact investigations of security incidents.</t>
    </r>
  </si>
  <si>
    <r>
      <rPr>
        <sz val="11"/>
        <color rgb="FF000000"/>
        <rFont val="Calibri"/>
      </rPr>
      <t>Configure the operating system to provide an audit reduction capability that supports after-the-fact investigations of security incidents.</t>
    </r>
  </si>
  <si>
    <r>
      <rPr>
        <sz val="11"/>
        <color rgb="FF000000"/>
        <rFont val="Calibri"/>
      </rPr>
      <t>If the audit reduction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Audit reduction capability must support after-the-fact investigations of security incidents either natively or through the use of third-party tools.</t>
    </r>
    <r>
      <rPr>
        <sz val="11"/>
        <color rgb="FF000000"/>
        <rFont val="Calibri"/>
      </rPr>
      <t xml:space="preserve">
</t>
    </r>
    <r>
      <rPr>
        <sz val="11"/>
        <color rgb="FF000000"/>
        <rFont val="Calibri"/>
      </rPr>
      <t>This requirement is specific to operating systems with audit reduction capabilities.</t>
    </r>
  </si>
  <si>
    <r>
      <rPr>
        <sz val="11"/>
        <color rgb="FF000000"/>
        <rFont val="Calibri"/>
      </rPr>
      <t>Verify the operating system provides an audit reduction capability that supports after-the-fact investigations of security incidents. If it does not, this is a finding.</t>
    </r>
  </si>
  <si>
    <t>V-203706</t>
  </si>
  <si>
    <r>
      <rPr>
        <sz val="11"/>
        <rFont val="Calibri"/>
      </rPr>
      <t>The operating system must provide a report generation capability that supports on-demand audit review and analysis.</t>
    </r>
  </si>
  <si>
    <r>
      <rPr>
        <sz val="11"/>
        <color rgb="FF000000"/>
        <rFont val="Calibri"/>
      </rPr>
      <t>Configure the operating system to provide a report generation capability that supports on-demand audit review and analysis.</t>
    </r>
  </si>
  <si>
    <r>
      <rPr>
        <sz val="11"/>
        <color rgb="FF000000"/>
        <rFont val="Calibri"/>
      </rPr>
      <t>The report generation capability must support on-demand review and analysis in order to facilitate the organization's ability to generate incident reports, as needed, to better handle larger-scale or more complex security incidents.</t>
    </r>
    <r>
      <rPr>
        <sz val="11"/>
        <color rgb="FF000000"/>
        <rFont val="Calibri"/>
      </rPr>
      <t xml:space="preserve">
</t>
    </r>
    <r>
      <rPr>
        <sz val="11"/>
        <color rgb="FF000000"/>
        <rFont val="Calibri"/>
      </rPr>
      <t>Report generation must be capable of generating on-demand (i.e., customizable, ad hoc, and as-needed) reports. On-demand reporting allows personnel to report issues more rapidly to more effectively meet reporting requirements. Collecting log data and aggregating it to present the data in a single, consolidated report achieves this objective.</t>
    </r>
  </si>
  <si>
    <r>
      <rPr>
        <sz val="11"/>
        <color rgb="FF000000"/>
        <rFont val="Calibri"/>
      </rPr>
      <t>Verify the operating system provides a report generation capability that supports on-demand audit review and analysis. If it does not, this is a finding.</t>
    </r>
  </si>
  <si>
    <t>V-203707</t>
  </si>
  <si>
    <r>
      <rPr>
        <sz val="11"/>
        <rFont val="Calibri"/>
      </rPr>
      <t>The operating system must provide a report generation capability that supports on-demand reporting requirements.</t>
    </r>
  </si>
  <si>
    <r>
      <rPr>
        <sz val="11"/>
        <color rgb="FF000000"/>
        <rFont val="Calibri"/>
      </rPr>
      <t>Ensure the operating system provides a report generation capability that supports on-demand reporting requirements.</t>
    </r>
  </si>
  <si>
    <r>
      <rPr>
        <sz val="11"/>
        <color rgb="FF000000"/>
        <rFont val="Calibri"/>
      </rPr>
      <t>The report generation capability must support on-demand reporting in order to facilitate the organization's ability to generate incident reports, as needed, to better handle larger-scale or more complex security incidents.</t>
    </r>
    <r>
      <rPr>
        <sz val="11"/>
        <color rgb="FF000000"/>
        <rFont val="Calibri"/>
      </rPr>
      <t xml:space="preserve">
</t>
    </r>
    <r>
      <rPr>
        <sz val="11"/>
        <color rgb="FF000000"/>
        <rFont val="Calibri"/>
      </rPr>
      <t>Report generation must be capable of generating on-demand (i.e., customizable, ad hoc, and as-needed) reports. On-demand reporting allows personnel to report issues more rapidly to more effectively meet reporting requirements. Collecting log data and aggregating it to present the data in a single, consolidated report achieves this objective.</t>
    </r>
  </si>
  <si>
    <r>
      <rPr>
        <sz val="11"/>
        <color rgb="FF000000"/>
        <rFont val="Calibri"/>
      </rPr>
      <t>Verify the operating system provides a report generation capability that supports on-demand reporting requirements. If it does not, this is a finding.</t>
    </r>
  </si>
  <si>
    <t>V-203708</t>
  </si>
  <si>
    <r>
      <rPr>
        <sz val="11"/>
        <rFont val="Calibri"/>
      </rPr>
      <t>The operating system must provide a report generation capability that supports after-the-fact investigations of security incidents.</t>
    </r>
  </si>
  <si>
    <r>
      <rPr>
        <sz val="11"/>
        <color rgb="FF000000"/>
        <rFont val="Calibri"/>
      </rPr>
      <t>Ensure the operating system provides a report generation capability that supports after-the-fact investigations of security incidents.</t>
    </r>
  </si>
  <si>
    <r>
      <rPr>
        <sz val="11"/>
        <color rgb="FF000000"/>
        <rFont val="Calibri"/>
      </rPr>
      <t>If the report generation capability does not support after-the-fact investigations, it is difficult to establish, correlate, and investigate the events leading up to an outage or attack or identify those responses for one. This capability is also required to comply with applicable Federal laws and DoD policies.</t>
    </r>
    <r>
      <rPr>
        <sz val="11"/>
        <color rgb="FF000000"/>
        <rFont val="Calibri"/>
      </rPr>
      <t xml:space="preserve">
</t>
    </r>
    <r>
      <rPr>
        <sz val="11"/>
        <color rgb="FF000000"/>
        <rFont val="Calibri"/>
      </rPr>
      <t>The report generation capability must support after-the-fact investigations of security incidents either natively or through the use of third-party tools.</t>
    </r>
  </si>
  <si>
    <r>
      <rPr>
        <sz val="11"/>
        <color rgb="FF000000"/>
        <rFont val="Calibri"/>
      </rPr>
      <t>Verify the operating system provides a report generation capability that supports after-the-fact investigations of security incidents. If it does not, this is a finding.</t>
    </r>
  </si>
  <si>
    <t>V-203709</t>
  </si>
  <si>
    <r>
      <rPr>
        <sz val="11"/>
        <rFont val="Calibri"/>
      </rPr>
      <t>The operating system must not alter original content or time ordering of audit records when it provides an audit reduction capability.</t>
    </r>
  </si>
  <si>
    <r>
      <rPr>
        <sz val="11"/>
        <color rgb="FF000000"/>
        <rFont val="Calibri"/>
      </rPr>
      <t>Configure the operating system to not alter original content or time ordering of audit records when it provides an audit reduction capability.</t>
    </r>
  </si>
  <si>
    <r>
      <rPr>
        <sz val="11"/>
        <color rgb="FF000000"/>
        <rFont val="Calibri"/>
      </rPr>
      <t>If the audit reduction capability alters the content or time ordering of audit records, the integrity of the audit records is compromised, and the records are no longer usable for forensic analysis.</t>
    </r>
    <r>
      <rPr>
        <sz val="11"/>
        <color rgb="FF000000"/>
        <rFont val="Calibri"/>
      </rPr>
      <t xml:space="preserve">
</t>
    </r>
    <r>
      <rPr>
        <sz val="11"/>
        <color rgb="FF000000"/>
        <rFont val="Calibri"/>
      </rPr>
      <t>Audit reduction is a process that manipulates collected audit information and organizes such information in a summary format that is more meaningful to analysts. Time ordering refers to the chronological organization of records based on time stamps. The degree of time stamp precision can affect this.</t>
    </r>
    <r>
      <rPr>
        <sz val="11"/>
        <color rgb="FF000000"/>
        <rFont val="Calibri"/>
      </rPr>
      <t xml:space="preserve">
</t>
    </r>
    <r>
      <rPr>
        <sz val="11"/>
        <color rgb="FF000000"/>
        <rFont val="Calibri"/>
      </rPr>
      <t>This requirement is specific to operating systems providing audit reduction capabilities. The audit reduction capability can be met either natively or through the use of third-party tools.</t>
    </r>
  </si>
  <si>
    <r>
      <rPr>
        <sz val="11"/>
        <color rgb="FF000000"/>
        <rFont val="Calibri"/>
      </rPr>
      <t>Verify the operating system does not alter original content or time ordering of audit records when it provides an audit reduction capability. If it does not, this is a finding.</t>
    </r>
  </si>
  <si>
    <t>V-203710</t>
  </si>
  <si>
    <r>
      <rPr>
        <sz val="11"/>
        <rFont val="Calibri"/>
      </rPr>
      <t>The operating system must not alter original content or time ordering of audit records when it provides a report generation capability.</t>
    </r>
  </si>
  <si>
    <r>
      <rPr>
        <sz val="11"/>
        <color rgb="FF000000"/>
        <rFont val="Calibri"/>
      </rPr>
      <t>Configure the operating system to not alter original content or time ordering of audit records when it provides a report generation capability.</t>
    </r>
  </si>
  <si>
    <r>
      <rPr>
        <sz val="11"/>
        <color rgb="FF000000"/>
        <rFont val="Calibri"/>
      </rPr>
      <t>If the report generation capability alters the content or time ordering of audit records, the integrity of the audit records is compromised, and the records are no longer usable for forensic analysis.</t>
    </r>
    <r>
      <rPr>
        <sz val="11"/>
        <color rgb="FF000000"/>
        <rFont val="Calibri"/>
      </rPr>
      <t xml:space="preserve">
</t>
    </r>
    <r>
      <rPr>
        <sz val="11"/>
        <color rgb="FF000000"/>
        <rFont val="Calibri"/>
      </rPr>
      <t>Time ordering refers to the chronological organization of records based on time stamps. The degree of time stamp precision can affect this.</t>
    </r>
    <r>
      <rPr>
        <sz val="11"/>
        <color rgb="FF000000"/>
        <rFont val="Calibri"/>
      </rPr>
      <t xml:space="preserve">
</t>
    </r>
    <r>
      <rPr>
        <sz val="11"/>
        <color rgb="FF000000"/>
        <rFont val="Calibri"/>
      </rPr>
      <t>This requirement is specific to operating systems providing report generation capabilities. The report generation capability can be met either natively or through the use of third-party tools.</t>
    </r>
  </si>
  <si>
    <r>
      <rPr>
        <sz val="11"/>
        <color rgb="FF000000"/>
        <rFont val="Calibri"/>
      </rPr>
      <t>Verify the operating system does not alter original content or time ordering of audit records when it provides a report generation capability. If it does not, this is a finding.</t>
    </r>
  </si>
  <si>
    <t>V-203711</t>
  </si>
  <si>
    <r>
      <rPr>
        <sz val="11"/>
        <rFont val="Calibri"/>
      </rPr>
      <t>The operating system must, for networked systems, compare internal information system clocks at least every 24 hours with an authoritative time source.</t>
    </r>
  </si>
  <si>
    <r>
      <rPr>
        <sz val="11"/>
        <color rgb="FF000000"/>
        <rFont val="Calibri"/>
      </rPr>
      <t>Configure the operating system to, for networked systems, compare internal information system clocks at least every 24 hours with an authoritative time source.</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</si>
  <si>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 Sources outside the configured acceptable allowance (drift) may be inaccurate.</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t>
    </r>
    <r>
      <rPr>
        <sz val="11"/>
        <color rgb="FF000000"/>
        <rFont val="Calibri"/>
      </rPr>
      <t xml:space="preserve">
</t>
    </r>
    <r>
      <rPr>
        <sz val="11"/>
        <color rgb="FF000000"/>
        <rFont val="Calibri"/>
      </rPr>
      <t>Organizations should consider endpoints that may not have regular access to the authoritative time server (e.g., mobile, teleworking, and tactical endpoints).</t>
    </r>
  </si>
  <si>
    <r>
      <rPr>
        <sz val="11"/>
        <color rgb="FF000000"/>
        <rFont val="Calibri"/>
      </rPr>
      <t xml:space="preserve">Verify the operating system, for networked systems, compares internal information system clocks at least every 24 hours with an authoritative time source. </t>
    </r>
    <r>
      <rPr>
        <sz val="11"/>
        <color rgb="FF000000"/>
        <rFont val="Calibri"/>
      </rPr>
      <t xml:space="preserve">
</t>
    </r>
    <r>
      <rPr>
        <sz val="11"/>
        <color rgb="FF000000"/>
        <rFont val="Calibri"/>
      </rPr>
      <t>If it does not, this is a finding.</t>
    </r>
  </si>
  <si>
    <t>V-203712</t>
  </si>
  <si>
    <r>
      <rPr>
        <sz val="11"/>
        <rFont val="Calibri"/>
      </rPr>
      <t>The operating system must synchronize internal information system clocks to the authoritative time source when the time difference is greater than one second.</t>
    </r>
  </si>
  <si>
    <r>
      <rPr>
        <sz val="11"/>
        <color rgb="FF000000"/>
        <rFont val="Calibri"/>
      </rPr>
      <t>Configure the operating system to synchronize internal information system clocks to the authoritative time source when the time difference is greater than the organization-defined time period.</t>
    </r>
  </si>
  <si>
    <r>
      <rPr>
        <sz val="11"/>
        <color rgb="FF000000"/>
        <rFont val="Calibri"/>
      </rPr>
      <t>Inaccurate time stamps make it more difficult to correlate events and can lead to an inaccurate analysis. Determining the correct time a particular event occurred on a system is critical when conducting forensic analysis and investigating system events.</t>
    </r>
    <r>
      <rPr>
        <sz val="11"/>
        <color rgb="FF000000"/>
        <rFont val="Calibri"/>
      </rPr>
      <t xml:space="preserve">
</t>
    </r>
    <r>
      <rPr>
        <sz val="11"/>
        <color rgb="FF000000"/>
        <rFont val="Calibri"/>
      </rPr>
      <t>Synchronizing internal information system clocks provides uniformity of time stamps for information systems with multiple system clocks and systems connected over a network. Organizations should consider setting time periods for different types of systems (e.g., financial, legal, or mission-critical systems).</t>
    </r>
    <r>
      <rPr>
        <sz val="11"/>
        <color rgb="FF000000"/>
        <rFont val="Calibri"/>
      </rPr>
      <t xml:space="preserve">
</t>
    </r>
    <r>
      <rPr>
        <sz val="11"/>
        <color rgb="FF000000"/>
        <rFont val="Calibri"/>
      </rPr>
      <t>Organizations should also consider endpoints that may not have regular access to the authoritative time server (e.g., mobile, teleworking, and tactical endpoints). This requirement is related to the comparison done every 24 hours in SRG-OS-000355 because a comparison must be done in order to determine the time difference.</t>
    </r>
  </si>
  <si>
    <r>
      <rPr>
        <sz val="11"/>
        <color rgb="FF000000"/>
        <rFont val="Calibri"/>
      </rPr>
      <t>Verify the operating system synchronizes internal information system clocks to the authoritative time source when the time difference is greater than one second. If it does not, this is a finding.</t>
    </r>
  </si>
  <si>
    <t>V-203713</t>
  </si>
  <si>
    <r>
      <rPr>
        <sz val="11"/>
        <rFont val="Calibri"/>
      </rPr>
      <t>The operating system must record time stamps for audit records that meet a minimum granularity of one second for a minimum degree of precision.</t>
    </r>
  </si>
  <si>
    <r>
      <rPr>
        <sz val="11"/>
        <color rgb="FF000000"/>
        <rFont val="Calibri"/>
      </rPr>
      <t>Configure the operating system to record time stamps for audit records that meet a minimum granularity of one second for a minimum degree of precision.</t>
    </r>
  </si>
  <si>
    <r>
      <rPr>
        <sz val="11"/>
        <color rgb="FF000000"/>
        <rFont val="Calibri"/>
      </rPr>
      <t>Without sufficient granularity of time stamps, it is not possible to adequately determine the chronological order of records.</t>
    </r>
    <r>
      <rPr>
        <sz val="11"/>
        <color rgb="FF000000"/>
        <rFont val="Calibri"/>
      </rPr>
      <t xml:space="preserve">
</t>
    </r>
    <r>
      <rPr>
        <sz val="11"/>
        <color rgb="FF000000"/>
        <rFont val="Calibri"/>
      </rPr>
      <t>Time stamps generated by the operating system include date and time. Granularity of time measurements refers to the degree of synchronization between information system clocks and reference clocks.</t>
    </r>
  </si>
  <si>
    <r>
      <rPr>
        <sz val="11"/>
        <color rgb="FF000000"/>
        <rFont val="Calibri"/>
      </rPr>
      <t>Verify the operating system records time stamps for audit records that meet a minimum granularity of one second for a minimum degree of precision. If it does not, this is a finding.</t>
    </r>
  </si>
  <si>
    <t>V-203714</t>
  </si>
  <si>
    <r>
      <rPr>
        <sz val="11"/>
        <rFont val="Calibri"/>
      </rPr>
      <t>The operating system must record time stamps for audit records that can be mapped to Coordinated Universal Time (UTC) or Greenwich Mean Time (GMT).</t>
    </r>
  </si>
  <si>
    <r>
      <rPr>
        <sz val="11"/>
        <color rgb="FF000000"/>
        <rFont val="Calibri"/>
      </rPr>
      <t>Configure the operating system to record time stamps for audit records that can be mapped to Coordinated Universal Time (UTC) or Greenwich Mean Time (GMT).</t>
    </r>
  </si>
  <si>
    <r>
      <rPr>
        <sz val="11"/>
        <color rgb="FF000000"/>
        <rFont val="Calibri"/>
      </rPr>
      <t>If time stamps are not consistently applied and there is no common time reference, it is difficult to perform forensic analysis.</t>
    </r>
    <r>
      <rPr>
        <sz val="11"/>
        <color rgb="FF000000"/>
        <rFont val="Calibri"/>
      </rPr>
      <t xml:space="preserve">
</t>
    </r>
    <r>
      <rPr>
        <sz val="11"/>
        <color rgb="FF000000"/>
        <rFont val="Calibri"/>
      </rPr>
      <t>Time stamps generated by the operating system include date and time. Time is commonly expressed in Coordinated Universal Time (UTC), a modern continuation of Greenwich Mean Time (GMT), or local time with an offset from UTC.</t>
    </r>
  </si>
  <si>
    <r>
      <rPr>
        <sz val="11"/>
        <color rgb="FF000000"/>
        <rFont val="Calibri"/>
      </rPr>
      <t>Verify the operating system records time stamps for audit records that can be mapped to Coordinated Universal Time (UTC) or Greenwich Mean Time (GMT). If it does not, this is a finding.</t>
    </r>
  </si>
  <si>
    <t>V-203715</t>
  </si>
  <si>
    <r>
      <rPr>
        <sz val="11"/>
        <rFont val="Calibri"/>
      </rPr>
      <t>The operating system must enforce dual authorization for movement and/or deletion of all audit information, when such movement or deletion is not part of an authorized automatic process.</t>
    </r>
  </si>
  <si>
    <r>
      <rPr>
        <sz val="11"/>
        <color rgb="FF000000"/>
        <rFont val="Calibri"/>
      </rPr>
      <t>Configure the operating system to enforce dual authorization for movement and/or deletion of all audit information, when such movement or deletion is not part of an authorized automatic process.</t>
    </r>
  </si>
  <si>
    <r>
      <rPr>
        <sz val="11"/>
        <color rgb="FF000000"/>
        <rFont val="Calibri"/>
      </rPr>
      <t>An authorized user may intentionally or accidentally move or delete audit records without those specific actions being authorized.</t>
    </r>
    <r>
      <rPr>
        <sz val="11"/>
        <color rgb="FF000000"/>
        <rFont val="Calibri"/>
      </rPr>
      <t xml:space="preserve">
</t>
    </r>
    <r>
      <rPr>
        <sz val="11"/>
        <color rgb="FF000000"/>
        <rFont val="Calibri"/>
      </rPr>
      <t>All bulk manipulation of audit information must be authorized via automatic processes. Any manual manipulation of audit information must require dual authorization. Dual authorization mechanisms require the approval of two authorized individuals to execute.</t>
    </r>
  </si>
  <si>
    <r>
      <rPr>
        <sz val="11"/>
        <color rgb="FF000000"/>
        <rFont val="Calibri"/>
      </rPr>
      <t>Verify the operating system enforces dual authorization for movement and/or deletion of all audit information, when such movement or deletion is not part of an authorized automatic process. If it does not, this is a finding.</t>
    </r>
  </si>
  <si>
    <t>V-203716</t>
  </si>
  <si>
    <r>
      <rPr>
        <sz val="11"/>
        <rFont val="Calibri"/>
      </rPr>
      <t>The operating system must prohibit user installation of system software without explicit privileged status.</t>
    </r>
  </si>
  <si>
    <r>
      <rPr>
        <sz val="11"/>
        <color rgb="FF000000"/>
        <rFont val="Calibri"/>
      </rPr>
      <t>Configure the operating system to prohibit user installation of system software without explicit privileged status.</t>
    </r>
  </si>
  <si>
    <r>
      <rPr>
        <sz val="11"/>
        <color rgb="FF000000"/>
        <rFont val="Calibri"/>
      </rPr>
      <t>Allowing regular users to install software, without explicit privileges, creates the risk that untested or potentially malicious software will be installed on the system. Explicit privileges (escalated or administrative privileges) provide the regular user with explicit capabilities and control that exceeds the rights of a regular user.</t>
    </r>
    <r>
      <rPr>
        <sz val="11"/>
        <color rgb="FF000000"/>
        <rFont val="Calibri"/>
      </rPr>
      <t xml:space="preserve">
</t>
    </r>
    <r>
      <rPr>
        <sz val="11"/>
        <color rgb="FF000000"/>
        <rFont val="Calibri"/>
      </rPr>
      <t>Operating system functionality will vary, and while users are not permitted to install unapproved software, there may be instances where the organization allows the user to install approved software packages, such as from an approved software repository.</t>
    </r>
    <r>
      <rPr>
        <sz val="11"/>
        <color rgb="FF000000"/>
        <rFont val="Calibri"/>
      </rPr>
      <t xml:space="preserve">
</t>
    </r>
    <r>
      <rPr>
        <sz val="11"/>
        <color rgb="FF000000"/>
        <rFont val="Calibri"/>
      </rPr>
      <t>The operating system or software configuration management utility must enforce control of software installation by users based upon what types of software installations are permitted (e.g., updates and security patches to existing software) and what types of installations are prohibited (e.g., software whose pedigree with regard to being potentially malicious is unknown or suspect) by the organization.</t>
    </r>
  </si>
  <si>
    <r>
      <rPr>
        <sz val="11"/>
        <color rgb="FF000000"/>
        <rFont val="Calibri"/>
      </rPr>
      <t>Verify the operating system prohibits user installation of system software without explicit privileged status. If it does not, this is a finding.</t>
    </r>
  </si>
  <si>
    <t>V-203717</t>
  </si>
  <si>
    <r>
      <rPr>
        <sz val="11"/>
        <rFont val="Calibri"/>
      </rPr>
      <t>The operating system must notify designated personnel if baseline configurations are changed in an unauthorized manner.</t>
    </r>
  </si>
  <si>
    <r>
      <rPr>
        <sz val="11"/>
        <color rgb="FF000000"/>
        <rFont val="Calibri"/>
      </rPr>
      <t>Configure the operating system to notify designated personnel if baseline configurations are changed in an unauthorized manner.</t>
    </r>
  </si>
  <si>
    <r>
      <rPr>
        <sz val="11"/>
        <color rgb="FF000000"/>
        <rFont val="Calibri"/>
      </rPr>
      <t>Unauthorized changes to the baseline configuration could make the system vulnerable to various attacks or allow unauthorized access to the operating system. Changes to operating system configurations can have unintended side effects, some of which may be relevant to security.</t>
    </r>
    <r>
      <rPr>
        <sz val="11"/>
        <color rgb="FF000000"/>
        <rFont val="Calibri"/>
      </rPr>
      <t xml:space="preserve">
</t>
    </r>
    <r>
      <rPr>
        <sz val="11"/>
        <color rgb="FF000000"/>
        <rFont val="Calibri"/>
      </rPr>
      <t>Detecting such changes and providing an automated response can help avoid unintended, negative consequences that could ultimately affect the security state of the operating system. The operating system's IMO/ISSO and SAs must be notified via email and/or monitoring system trap when there is an unauthorized modification of a configuration item.</t>
    </r>
  </si>
  <si>
    <r>
      <rPr>
        <sz val="11"/>
        <color rgb="FF000000"/>
        <rFont val="Calibri"/>
      </rPr>
      <t>Verify the operating system notifies designated personnel if baseline configurations are changed in an unauthorized manner. If it does not, this is a finding.</t>
    </r>
  </si>
  <si>
    <t>V-203718</t>
  </si>
  <si>
    <r>
      <rPr>
        <sz val="11"/>
        <rFont val="Calibri"/>
      </rPr>
      <t>The operating system must enforce access restrictions.</t>
    </r>
  </si>
  <si>
    <r>
      <rPr>
        <sz val="11"/>
        <color rgb="FF000000"/>
        <rFont val="Calibri"/>
      </rPr>
      <t>Configure the operating system to enforce access restrictions.</t>
    </r>
  </si>
  <si>
    <r>
      <rPr>
        <sz val="11"/>
        <color rgb="FF000000"/>
        <rFont val="Calibri"/>
      </rPr>
      <t>Failure to provide logical access restrictions associated with changes to system configuration may have significant effects on the overall security of the system.</t>
    </r>
    <r>
      <rPr>
        <sz val="11"/>
        <color rgb="FF000000"/>
        <rFont val="Calibri"/>
      </rPr>
      <t xml:space="preserve">
</t>
    </r>
    <r>
      <rPr>
        <sz val="11"/>
        <color rgb="FF000000"/>
        <rFont val="Calibri"/>
      </rPr>
      <t>When dealing with access restrictions pertaining to change control, it should be noted that any changes to the hardware, software, and/or firmware components of the operating system can have significant effects on the overall security of the system.</t>
    </r>
    <r>
      <rPr>
        <sz val="11"/>
        <color rgb="FF000000"/>
        <rFont val="Calibri"/>
      </rPr>
      <t xml:space="preserve">
</t>
    </r>
    <r>
      <rPr>
        <sz val="11"/>
        <color rgb="FF000000"/>
        <rFont val="Calibri"/>
      </rPr>
      <t>Accordingly, only qualified and authorized individuals should be allowed to obtain access to operating system components for the purposes of initiating changes, including upgrades and modifications.</t>
    </r>
    <r>
      <rPr>
        <sz val="11"/>
        <color rgb="FF000000"/>
        <rFont val="Calibri"/>
      </rPr>
      <t xml:space="preserve">
</t>
    </r>
    <r>
      <rPr>
        <sz val="11"/>
        <color rgb="FF000000"/>
        <rFont val="Calibri"/>
      </rPr>
      <t>Logical access restrictions include, for example, controls that restrict access to workflow automation, media libraries, abstract layers (e.g., changes implemented into third-party interfaces rather than directly into information systems), and change windows (e.g., changes occur only during specified times, making unauthorized changes easy to discover).</t>
    </r>
  </si>
  <si>
    <r>
      <rPr>
        <sz val="11"/>
        <color rgb="FF000000"/>
        <rFont val="Calibri"/>
      </rPr>
      <t>Verify the operating system enforces access restrictions. If it does not, this is a finding.</t>
    </r>
  </si>
  <si>
    <t>V-203719</t>
  </si>
  <si>
    <r>
      <rPr>
        <sz val="11"/>
        <rFont val="Calibri"/>
      </rPr>
      <t>The operating system must audit the enforcement actions used to restrict access associated with changes to the system.</t>
    </r>
  </si>
  <si>
    <r>
      <rPr>
        <sz val="11"/>
        <color rgb="FF000000"/>
        <rFont val="Calibri"/>
      </rPr>
      <t>Configure the operating system to audit the enforcement actions used to restrict access associated with changes to the system.</t>
    </r>
  </si>
  <si>
    <r>
      <rPr>
        <sz val="11"/>
        <color rgb="FF000000"/>
        <rFont val="Calibri"/>
      </rPr>
      <t>Without auditing the enforcement of access restrictions against changes to the application configuration, it will be difficult to identify attempted attacks and an audit trail will not be available for forensic investigation for after-the-fact actions.</t>
    </r>
    <r>
      <rPr>
        <sz val="11"/>
        <color rgb="FF000000"/>
        <rFont val="Calibri"/>
      </rPr>
      <t xml:space="preserve">
</t>
    </r>
    <r>
      <rPr>
        <sz val="11"/>
        <color rgb="FF000000"/>
        <rFont val="Calibri"/>
      </rPr>
      <t>Enforcement actions are the methods or mechanisms used to prevent unauthorized changes to configuration settings. Enforcement action methods may be as simple as denying access to a file based on the application of file permissions (access restriction). Audit items may consist of lists of actions blocked by access restrictions or changes identified after the fact.</t>
    </r>
  </si>
  <si>
    <r>
      <rPr>
        <sz val="11"/>
        <color rgb="FF000000"/>
        <rFont val="Calibri"/>
      </rPr>
      <t>Verify the operating system audits the enforcement actions used to restrict access associated with changes to the system. If it does not, this is a finding.</t>
    </r>
  </si>
  <si>
    <t>V-203720</t>
  </si>
  <si>
    <r>
      <rPr>
        <sz val="11"/>
        <rFont val="Calibri"/>
      </rPr>
      <t>The operating system must prevent the installation of patches, service packs, device drivers, or operating system components without verification they have been digitally signed using a certificate that is recognized and approved by the organization.</t>
    </r>
  </si>
  <si>
    <r>
      <rPr>
        <sz val="11"/>
        <color rgb="FF000000"/>
        <rFont val="Calibri"/>
      </rPr>
      <t>Configure the operating system to prevent the installation of patches, service packs, device drivers, or operating system components without verification they have been digitally signed using a certificate recognized and approved by the organization.</t>
    </r>
  </si>
  <si>
    <r>
      <rPr>
        <sz val="11"/>
        <color rgb="FF000000"/>
        <rFont val="Calibri"/>
      </rPr>
      <t>Changes to any software components can have significant effects on the overall security of the operating system. This requirement ensures the software has not been tampered with and that it has been provided by a trusted vendor.</t>
    </r>
    <r>
      <rPr>
        <sz val="11"/>
        <color rgb="FF000000"/>
        <rFont val="Calibri"/>
      </rPr>
      <t xml:space="preserve">
</t>
    </r>
    <r>
      <rPr>
        <sz val="11"/>
        <color rgb="FF000000"/>
        <rFont val="Calibri"/>
      </rPr>
      <t>Accordingly, patches, service packs, device drivers, or operating system components must be signed with a certificate recognized and approved by the organization.</t>
    </r>
    <r>
      <rPr>
        <sz val="11"/>
        <color rgb="FF000000"/>
        <rFont val="Calibri"/>
      </rPr>
      <t xml:space="preserve">
</t>
    </r>
    <r>
      <rPr>
        <sz val="11"/>
        <color rgb="FF000000"/>
        <rFont val="Calibri"/>
      </rPr>
      <t>Verifying the authenticity of the software prior to installation validates the integrity of the patch or upgrade received from a vendor. This ensures the software has not been tampered with and that it has been provided by a trusted vendor. Self-signed certificates are disallowed by this requirement. The operating system should not have to verify the software again. This requirement does not mandate DOD certificates for this purpose; however, the certificate used to verify the software must be from an approved CA.</t>
    </r>
  </si>
  <si>
    <r>
      <rPr>
        <sz val="11"/>
        <color rgb="FF000000"/>
        <rFont val="Calibri"/>
      </rPr>
      <t>Verify the operating system prevents the installation of patches, service packs, device drivers, or operating system components without verification they have been digitally signed using a certificate that is recognized and approved by the organization. If it does not, this is a finding.</t>
    </r>
  </si>
  <si>
    <t>V-203721</t>
  </si>
  <si>
    <r>
      <rPr>
        <sz val="11"/>
        <rFont val="Calibri"/>
      </rPr>
      <t>The operating system must prevent program execution in accordance with local policies regarding software program usage and restrictions and/or rules authorizing the terms and conditions of software program usage.</t>
    </r>
  </si>
  <si>
    <r>
      <rPr>
        <sz val="11"/>
        <color rgb="FF000000"/>
        <rFont val="Calibri"/>
      </rPr>
      <t>Configure the operating system to prevent program execution in accordance with local policies regarding software program usage and restrictions and/or rules authorizing the terms and conditions of software program usage.</t>
    </r>
  </si>
  <si>
    <r>
      <rPr>
        <sz val="11"/>
        <color rgb="FF000000"/>
        <rFont val="Calibri"/>
      </rPr>
      <t>Control of program execution is a mechanism used to prevent execution of unauthorized programs. Some operating systems may provide a capability that runs counter to the mission or provides users with functionality that exceeds mission requirements. This includes functions and services installed at the operating system-level.</t>
    </r>
    <r>
      <rPr>
        <sz val="11"/>
        <color rgb="FF000000"/>
        <rFont val="Calibri"/>
      </rPr>
      <t xml:space="preserve">
</t>
    </r>
    <r>
      <rPr>
        <sz val="11"/>
        <color rgb="FF000000"/>
        <rFont val="Calibri"/>
      </rPr>
      <t>Some of the programs, installed by default, may be harmful or may not be necessary to support essential organizational operations (e.g., key missions, functions). Removal of executable programs is not always possible; therefore, establishing a method of preventing program execution is critical to maintaining a secure system baseline.</t>
    </r>
    <r>
      <rPr>
        <sz val="11"/>
        <color rgb="FF000000"/>
        <rFont val="Calibri"/>
      </rPr>
      <t xml:space="preserve">
</t>
    </r>
    <r>
      <rPr>
        <sz val="11"/>
        <color rgb="FF000000"/>
        <rFont val="Calibri"/>
      </rPr>
      <t>Methods for complying with this requirement include restricting execution of programs in certain environments, while preventing execution in other environments; or limiting execution of certain program functionality based on organization-defined criteria (e.g., privileges, subnets, sandboxed environments, or roles).</t>
    </r>
  </si>
  <si>
    <r>
      <rPr>
        <sz val="11"/>
        <color rgb="FF000000"/>
        <rFont val="Calibri"/>
      </rPr>
      <t>Verify the operating system prevents program execution in accordance with local policies regarding software program usage and restrictions and/or rules authorizing the terms and conditions of software program usage. If it does not, this is a finding.</t>
    </r>
  </si>
  <si>
    <t>V-203722</t>
  </si>
  <si>
    <r>
      <rPr>
        <sz val="11"/>
        <rFont val="Calibri"/>
      </rPr>
      <t>The operating system must employ a deny-all, permit-by-exception policy to allow the execution of authorized software programs.</t>
    </r>
  </si>
  <si>
    <r>
      <rPr>
        <sz val="11"/>
        <color rgb="FF000000"/>
        <rFont val="Calibri"/>
      </rPr>
      <t>Configure the operating system to employ a deny-all, permit-by-exception policy to allow the execution of authorized software programs.</t>
    </r>
  </si>
  <si>
    <r>
      <rPr>
        <sz val="11"/>
        <color rgb="FF000000"/>
        <rFont val="Calibri"/>
      </rPr>
      <t>Utilizing a whitelist provides a configuration management method for allowing the execution of only authorized software. Using only authorized software decreases risk by limiting the number of potential vulnerabilities.</t>
    </r>
    <r>
      <rPr>
        <sz val="11"/>
        <color rgb="FF000000"/>
        <rFont val="Calibri"/>
      </rPr>
      <t xml:space="preserve">
</t>
    </r>
    <r>
      <rPr>
        <sz val="11"/>
        <color rgb="FF000000"/>
        <rFont val="Calibri"/>
      </rPr>
      <t>The organization must identify authorized software programs and permit execution of authorized software. The process used to identify software programs that are authorized to execute on organizational information systems is commonly referred to as whitelisting.</t>
    </r>
    <r>
      <rPr>
        <sz val="11"/>
        <color rgb="FF000000"/>
        <rFont val="Calibri"/>
      </rPr>
      <t xml:space="preserve">
</t>
    </r>
    <r>
      <rPr>
        <sz val="11"/>
        <color rgb="FF000000"/>
        <rFont val="Calibri"/>
      </rPr>
      <t>Verification of white-listed software occurs prior to execution or at system startup.</t>
    </r>
    <r>
      <rPr>
        <sz val="11"/>
        <color rgb="FF000000"/>
        <rFont val="Calibri"/>
      </rPr>
      <t xml:space="preserve">
</t>
    </r>
    <r>
      <rPr>
        <sz val="11"/>
        <color rgb="FF000000"/>
        <rFont val="Calibri"/>
      </rPr>
      <t>This requirement applies to operating system programs, functions, and services designed to manage system processes and configurations (e.g., group policies).</t>
    </r>
  </si>
  <si>
    <r>
      <rPr>
        <sz val="11"/>
        <color rgb="FF000000"/>
        <rFont val="Calibri"/>
      </rPr>
      <t>Verify the operating system employs a deny-all, permit-by-exception policy to allow the execution of authorized software programs. If it does not, this is a finding.</t>
    </r>
  </si>
  <si>
    <t>V-203723</t>
  </si>
  <si>
    <r>
      <rPr>
        <sz val="11"/>
        <rFont val="Calibri"/>
      </rPr>
      <t>The operating system must require users to reauthenticate for privilege escalation.</t>
    </r>
  </si>
  <si>
    <r>
      <rPr>
        <sz val="11"/>
        <color rgb="FF000000"/>
        <rFont val="Calibri"/>
      </rPr>
      <t>Configure the operating system to require users to reauthenticate for privilege escalation.</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</si>
  <si>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escalate a functional capability, it is critical the user reauthenticate.</t>
    </r>
  </si>
  <si>
    <r>
      <rPr>
        <sz val="11"/>
        <color rgb="FF000000"/>
        <rFont val="Calibri"/>
      </rPr>
      <t>Verify the operating system requires users to reauthenticate for privilege escalation. If it does not, this is a finding.</t>
    </r>
  </si>
  <si>
    <t>V-203724</t>
  </si>
  <si>
    <r>
      <rPr>
        <sz val="11"/>
        <rFont val="Calibri"/>
      </rPr>
      <t>The operating system must require users to reauthenticate when changing roles.</t>
    </r>
  </si>
  <si>
    <r>
      <rPr>
        <sz val="11"/>
        <color rgb="FF000000"/>
        <rFont val="Calibri"/>
      </rPr>
      <t>Configure the operating system to require users to reauthenticate when changing roles.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</si>
  <si>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change security roles, it is critical the user reauthenticate.</t>
    </r>
  </si>
  <si>
    <r>
      <rPr>
        <sz val="11"/>
        <color rgb="FF000000"/>
        <rFont val="Calibri"/>
      </rPr>
      <t>Verify the operating system requires users to reauthenticate when changing roles. If it does not, this is a finding.</t>
    </r>
  </si>
  <si>
    <t>V-203725</t>
  </si>
  <si>
    <r>
      <rPr>
        <sz val="11"/>
        <rFont val="Calibri"/>
      </rPr>
      <t>The operating system must require users to reauthenticate when changing authenticators.</t>
    </r>
  </si>
  <si>
    <r>
      <rPr>
        <sz val="11"/>
        <color rgb="FF000000"/>
        <rFont val="Calibri"/>
      </rPr>
      <t>Configure the operating system to require users to reauthenticate when changing authenticators.</t>
    </r>
  </si>
  <si>
    <r>
      <rPr>
        <sz val="11"/>
        <color rgb="FF000000"/>
        <rFont val="Calibri"/>
      </rPr>
      <t xml:space="preserve">Without reauthentication, users may access resources or perform tasks for which they do not have authorization. </t>
    </r>
    <r>
      <rPr>
        <sz val="11"/>
        <color rgb="FF000000"/>
        <rFont val="Calibri"/>
      </rPr>
      <t xml:space="preserve">
</t>
    </r>
    <r>
      <rPr>
        <sz val="11"/>
        <color rgb="FF000000"/>
        <rFont val="Calibri"/>
      </rPr>
      <t>When operating systems provide the capability to change user authenticators, it is critical the user reauthenticate.</t>
    </r>
  </si>
  <si>
    <r>
      <rPr>
        <sz val="11"/>
        <color rgb="FF000000"/>
        <rFont val="Calibri"/>
      </rPr>
      <t>Verify the operating system requires users to reauthenticate when changing authenticators. If it does not, this is a finding.</t>
    </r>
  </si>
  <si>
    <t>V-203727</t>
  </si>
  <si>
    <r>
      <rPr>
        <sz val="11"/>
        <rFont val="Calibri"/>
      </rPr>
      <t>The operating system must implement multifactor authentication for remote access to privileged accounts in such a way that one of the factors is provided by a device separate from the system gaining access.</t>
    </r>
  </si>
  <si>
    <r>
      <rPr>
        <sz val="11"/>
        <color rgb="FF000000"/>
        <rFont val="Calibri"/>
      </rPr>
      <t>Configure the operating system to implement multifactor authentication for remote access to privileged accounts in such a way that one of the factors is provided by a device separate from the system gaining access.</t>
    </r>
  </si>
  <si>
    <r>
      <rPr>
        <sz val="11"/>
        <color rgb="FF000000"/>
        <rFont val="Calibri"/>
      </rPr>
      <t>Using an authentication device, such as a common access card (CAC) or token that is separate from the information system, ensures that even if the information system is compromised, that compromise will not affect credentials stored on the authentication device.</t>
    </r>
    <r>
      <rPr>
        <sz val="11"/>
        <color rgb="FF000000"/>
        <rFont val="Calibri"/>
      </rPr>
      <t xml:space="preserve">
</t>
    </r>
    <r>
      <rPr>
        <sz val="11"/>
        <color rgb="FF000000"/>
        <rFont val="Calibri"/>
      </rPr>
      <t>Multifactor solutions that require devices separate from information systems gaining access include, for example, hardware tokens providing time-based or challenge-response authenticators and smart cards such as the U.S. Government Personal Identity Verification (PIV) card and the DOD CAC.</t>
    </r>
    <r>
      <rPr>
        <sz val="11"/>
        <color rgb="FF000000"/>
        <rFont val="Calibri"/>
      </rPr>
      <t xml:space="preserve">
</t>
    </r>
    <r>
      <rPr>
        <sz val="11"/>
        <color rgb="FF000000"/>
        <rFont val="Calibri"/>
      </rPr>
      <t>A privileged account is defined as an information system account with authorizations of a privileged user.</t>
    </r>
    <r>
      <rPr>
        <sz val="11"/>
        <color rgb="FF000000"/>
        <rFont val="Calibri"/>
      </rPr>
      <t xml:space="preserve">
</t>
    </r>
    <r>
      <rPr>
        <sz val="11"/>
        <color rgb="FF000000"/>
        <rFont val="Calibri"/>
      </rPr>
      <t>Remote access is access to DOD nonpublic information systems by an authorized user (or an information system) communicating through an external, nonorganization-controlled network. Remote access methods include, for example, dial-up, broadband, and wireless.</t>
    </r>
    <r>
      <rPr>
        <sz val="11"/>
        <color rgb="FF000000"/>
        <rFont val="Calibri"/>
      </rPr>
      <t xml:space="preserve">
</t>
    </r>
    <r>
      <rPr>
        <sz val="11"/>
        <color rgb="FF000000"/>
        <rFont val="Calibri"/>
      </rPr>
      <t>This requirement only applies to components where this is specific to the function of the device or has the concept of an organizational user (e.g., VPN, proxy capability). This does not apply to authentication for the purpose of configuring the device itself (management).</t>
    </r>
  </si>
  <si>
    <r>
      <rPr>
        <sz val="11"/>
        <color rgb="FF000000"/>
        <rFont val="Calibri"/>
      </rPr>
      <t>Verify the operating system implements multifactor authentication for remote access to privileged accounts in such a way that one of the factors is provided by a device separate from the system gaining access. If it does not, this is a finding.</t>
    </r>
  </si>
  <si>
    <t>V-203728</t>
  </si>
  <si>
    <r>
      <rPr>
        <sz val="11"/>
        <rFont val="Calibri"/>
      </rPr>
      <t>The operating system must accept Personal Identity Verification (PIV) credentials.</t>
    </r>
  </si>
  <si>
    <r>
      <rPr>
        <sz val="11"/>
        <color rgb="FF000000"/>
        <rFont val="Calibri"/>
      </rPr>
      <t>Configure the operating system to accept Personal Identity Verification (PIV) credentials.</t>
    </r>
  </si>
  <si>
    <r>
      <rPr>
        <sz val="11"/>
        <color rgb="FF000000"/>
        <rFont val="Calibri"/>
      </rPr>
      <t>The use of PIV credentials facilitates standardization and reduces the risk of unauthorized access.</t>
    </r>
    <r>
      <rPr>
        <sz val="11"/>
        <color rgb="FF000000"/>
        <rFont val="Calibri"/>
      </rPr>
      <t xml:space="preserve">
</t>
    </r>
    <r>
      <rPr>
        <sz val="11"/>
        <color rgb="FF000000"/>
        <rFont val="Calibri"/>
      </rPr>
      <t>DoD has mandated the use of the CAC to support identity management and personal authentication for systems covered under Homeland Security Presidential Directive (HSPD) 12, as well as making the CAC a primary component of layered protection for national security systems.</t>
    </r>
  </si>
  <si>
    <r>
      <rPr>
        <sz val="11"/>
        <color rgb="FF000000"/>
        <rFont val="Calibri"/>
      </rPr>
      <t>Verify the operating system accepts Personal Identity Verification (PIV) credentials. If it does not, this is a finding.</t>
    </r>
  </si>
  <si>
    <t>V-203729</t>
  </si>
  <si>
    <r>
      <rPr>
        <sz val="11"/>
        <rFont val="Calibri"/>
      </rPr>
      <t>The operating system must electronically verify Personal Identity Verification (PIV) credentials.</t>
    </r>
  </si>
  <si>
    <r>
      <rPr>
        <sz val="11"/>
        <color rgb="FF000000"/>
        <rFont val="Calibri"/>
      </rPr>
      <t>Configure the operating system to electronically verify Personal Identity Verification (PIV) credentials.</t>
    </r>
  </si>
  <si>
    <r>
      <rPr>
        <sz val="11"/>
        <color rgb="FF000000"/>
        <rFont val="Calibri"/>
      </rPr>
      <t>Verify the operating system electronically verifies Personal Identity Verification (PIV) credentials. If it does not, this is a finding.</t>
    </r>
  </si>
  <si>
    <t>V-203730</t>
  </si>
  <si>
    <r>
      <rPr>
        <sz val="11"/>
        <rFont val="Calibri"/>
      </rPr>
      <t>The operating system must authenticate peripherals before establishing a connection.</t>
    </r>
  </si>
  <si>
    <r>
      <rPr>
        <sz val="11"/>
        <color rgb="FF000000"/>
        <rFont val="Calibri"/>
      </rPr>
      <t>Configure the operating system to authenticate peripherals before establishing a connection.</t>
    </r>
  </si>
  <si>
    <r>
      <rPr>
        <sz val="11"/>
        <color rgb="FF000000"/>
        <rFont val="Calibri"/>
      </rPr>
      <t>Without authenticating devices, unidentified or unknown devices may be introduced, thereby facilitating malicious activity.</t>
    </r>
    <r>
      <rPr>
        <sz val="11"/>
        <color rgb="FF000000"/>
        <rFont val="Calibri"/>
      </rPr>
      <t xml:space="preserve">
</t>
    </r>
    <r>
      <rPr>
        <sz val="11"/>
        <color rgb="FF000000"/>
        <rFont val="Calibri"/>
      </rPr>
      <t>Peripherals include, but are not limited to, such devices as flash drives, external storage, and printers.</t>
    </r>
  </si>
  <si>
    <r>
      <rPr>
        <sz val="11"/>
        <color rgb="FF000000"/>
        <rFont val="Calibri"/>
      </rPr>
      <t>Verify the operating system authenticates peripherals before establishing a connection. If it does not, this is a finding.</t>
    </r>
  </si>
  <si>
    <t>V-203731</t>
  </si>
  <si>
    <r>
      <rPr>
        <sz val="11"/>
        <rFont val="Calibri"/>
      </rPr>
      <t>The operating system must authenticate all endpoint devices before establishing a local, remote, and/or network connection using bidirectional authentication that is cryptographically based.</t>
    </r>
  </si>
  <si>
    <r>
      <rPr>
        <sz val="11"/>
        <color rgb="FF000000"/>
        <rFont val="Calibri"/>
      </rPr>
      <t>Configure the operating system to authenticate all endpoint devices before establishing a local, remote, and/or network connection using bidirectional authentication that is cryptographically based.</t>
    </r>
  </si>
  <si>
    <r>
      <rPr>
        <sz val="11"/>
        <color rgb="FF000000"/>
        <rFont val="Calibri"/>
      </rPr>
      <t>Without authenticating devices, unidentified or unknown devices may be introduced, thereby facilitating malicious activity. Bidirectional authentication provides stronger safeguards to validate the identity of other devices for connections that are of greater risk.</t>
    </r>
    <r>
      <rPr>
        <sz val="11"/>
        <color rgb="FF000000"/>
        <rFont val="Calibri"/>
      </rPr>
      <t xml:space="preserve">
</t>
    </r>
    <r>
      <rPr>
        <sz val="11"/>
        <color rgb="FF000000"/>
        <rFont val="Calibri"/>
      </rPr>
      <t>Bidirectional authentication solutions include, but are not limited to, IEEE 802.1x and Extensible Authentication Protocol [EAP], RADIUS server with EAP-Transport Layer Security [TLS] authentication, Kerberos, and SSL mutual authentication.</t>
    </r>
    <r>
      <rPr>
        <sz val="11"/>
        <color rgb="FF000000"/>
        <rFont val="Calibri"/>
      </rPr>
      <t xml:space="preserve">
</t>
    </r>
    <r>
      <rPr>
        <sz val="11"/>
        <color rgb="FF000000"/>
        <rFont val="Calibri"/>
      </rPr>
      <t>A local connection is any connection with a device communicating without the use of a network. A network connection is any connection with a device that communicates through a network (e.g., local area network, wide area network, or the Internet). A remote connection is any connection with a device communicating through an external network (e.g., the Internet).</t>
    </r>
    <r>
      <rPr>
        <sz val="11"/>
        <color rgb="FF000000"/>
        <rFont val="Calibri"/>
      </rPr>
      <t xml:space="preserve">
</t>
    </r>
    <r>
      <rPr>
        <sz val="11"/>
        <color rgb="FF000000"/>
        <rFont val="Calibri"/>
      </rPr>
      <t>Because of the challenges of applying this requirement on a large scale, organizations are encouraged to only apply this requirement to those limited number (and type) of devices that truly need to support this capability.</t>
    </r>
  </si>
  <si>
    <r>
      <rPr>
        <sz val="11"/>
        <color rgb="FF000000"/>
        <rFont val="Calibri"/>
      </rPr>
      <t>Verify the operating system authenticates all endpoint devices before establishing a local, remote, and/or network connection using bidirectional authentication that is cryptographically based. If it does not, this is a finding.</t>
    </r>
  </si>
  <si>
    <t>V-203733</t>
  </si>
  <si>
    <r>
      <rPr>
        <sz val="11"/>
        <rFont val="Calibri"/>
      </rPr>
      <t>The operating system must prohibit the use of cached authenticators after one day.</t>
    </r>
  </si>
  <si>
    <r>
      <rPr>
        <sz val="11"/>
        <color rgb="FF000000"/>
        <rFont val="Calibri"/>
      </rPr>
      <t>Configure the operating system to prohibit the use of cached authenticators after one day.</t>
    </r>
  </si>
  <si>
    <r>
      <rPr>
        <sz val="11"/>
        <color rgb="FF000000"/>
        <rFont val="Calibri"/>
      </rPr>
      <t>If cached authentication information is out-of-date, the validity of the authentication information may be questionable.</t>
    </r>
  </si>
  <si>
    <r>
      <rPr>
        <sz val="11"/>
        <color rgb="FF000000"/>
        <rFont val="Calibri"/>
      </rPr>
      <t>Verify the operating system prohibits the use of cached authenticators after one day. If it does not, this is a finding.</t>
    </r>
  </si>
  <si>
    <t>V-203734</t>
  </si>
  <si>
    <r>
      <rPr>
        <sz val="11"/>
        <rFont val="Calibri"/>
      </rPr>
      <t>The operating system, for PKI-based authentication, must implement a local cache of revocation data to support path discovery and validation in case of the inability to access revocation information via the network.</t>
    </r>
  </si>
  <si>
    <r>
      <rPr>
        <sz val="11"/>
        <color rgb="FF000000"/>
        <rFont val="Calibri"/>
      </rPr>
      <t>Configure the operating system, for PKI-based authentication, to implement a local cache of revocation data to support path discovery and validation in case of the inability to access revocation information via the network.</t>
    </r>
  </si>
  <si>
    <r>
      <rPr>
        <sz val="11"/>
        <color rgb="FF000000"/>
        <rFont val="Calibri"/>
      </rPr>
      <t>Without configuring a local cache of revocation data, there is the potential to allow access to users who are no longer authorized (users with revoked certificates).</t>
    </r>
  </si>
  <si>
    <r>
      <rPr>
        <sz val="11"/>
        <color rgb="FF000000"/>
        <rFont val="Calibri"/>
      </rPr>
      <t>Verify the operating system, for PKI-based authentication, implements a local cache of revocation data to support path discovery and validation in case of the inability to access revocation information via the network. If it does not, this is a finding.</t>
    </r>
  </si>
  <si>
    <t>V-203735</t>
  </si>
  <si>
    <r>
      <rPr>
        <sz val="11"/>
        <rFont val="Calibri"/>
      </rPr>
      <t>The operating system must audit all activities performed during nonlocal maintenance and diagnostic sessions.</t>
    </r>
  </si>
  <si>
    <r>
      <rPr>
        <sz val="11"/>
        <color rgb="FF000000"/>
        <rFont val="Calibri"/>
      </rPr>
      <t>Configure the operating system to audit all activities performed during nonlocal maintenance and diagnostic sessions.</t>
    </r>
  </si>
  <si>
    <r>
      <rPr>
        <sz val="11"/>
        <color rgb="FF000000"/>
        <rFont val="Calibri"/>
      </rPr>
      <t>If events associated with nonlocal administrative access or diagnostic sessions are not logged, a major tool for assessing and investigating attacks would not be available.</t>
    </r>
    <r>
      <rPr>
        <sz val="11"/>
        <color rgb="FF000000"/>
        <rFont val="Calibri"/>
      </rPr>
      <t xml:space="preserve">
</t>
    </r>
    <r>
      <rPr>
        <sz val="11"/>
        <color rgb="FF000000"/>
        <rFont val="Calibri"/>
      </rPr>
      <t>This requirement addresses auditing-related issues associated with maintenance tools used specifically for diagnostic and repair actions on organizational information systems.</t>
    </r>
    <r>
      <rPr>
        <sz val="11"/>
        <color rgb="FF000000"/>
        <rFont val="Calibri"/>
      </rPr>
      <t xml:space="preserve">
</t>
    </r>
    <r>
      <rPr>
        <sz val="11"/>
        <color rgb="FF000000"/>
        <rFont val="Calibri"/>
      </rPr>
      <t>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for example, the software implementing "ping," "ls," "ipconfig," or the hardware and software implementing the monitoring port of an Ethernet switch.</t>
    </r>
  </si>
  <si>
    <r>
      <rPr>
        <sz val="11"/>
        <color rgb="FF000000"/>
        <rFont val="Calibri"/>
      </rPr>
      <t>Verify the operating system audits all activities performed during nonlocal maintenance and diagnostic sessions. If it does not, this is a finding.</t>
    </r>
  </si>
  <si>
    <t>V-203736</t>
  </si>
  <si>
    <r>
      <rPr>
        <sz val="11"/>
        <rFont val="Calibri"/>
      </rPr>
      <t>The operating system must implement cryptographic mechanisms to protect the integrity of nonlocal maintenance and diagnostic communications, when used for nonlocal maintenance sessions.</t>
    </r>
  </si>
  <si>
    <r>
      <rPr>
        <sz val="11"/>
        <color rgb="FF000000"/>
        <rFont val="Calibri"/>
      </rPr>
      <t>Configure the operating system to implement cryptographic mechanisms to protect the integrity of nonlocal maintenance and diagnostic communications, when used for nonlocal maintenance sessions.</t>
    </r>
  </si>
  <si>
    <r>
      <rPr>
        <sz val="11"/>
        <color rgb="FF000000"/>
        <rFont val="Calibri"/>
      </rPr>
      <t xml:space="preserve">Privileged access contains control and configuration information and is particularly sensitive, so additional protections are necessary. This is maintained by using cryptographic mechanisms, such as a hash function or digital signature, to protect integrity. </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The operating system can meet this requirement through leveraging a cryptographic module. This requirement does not cover hardware/software components that may support information system maintenance, yet are a part of the system (e.g., the software implementing "ping," "ls," "ipconfig," or the hardware and software implementing the monitoring port of an Ethernet switch).</t>
    </r>
  </si>
  <si>
    <r>
      <rPr>
        <sz val="11"/>
        <color rgb="FF000000"/>
        <rFont val="Calibri"/>
      </rPr>
      <t>Verify the operating system implements cryptographic mechanisms to protect the integrity of nonlocal maintenance and diagnostic communications, when used for nonlocal maintenance sessions. If it does not, this is a finding.</t>
    </r>
  </si>
  <si>
    <t>V-203737</t>
  </si>
  <si>
    <r>
      <rPr>
        <sz val="11"/>
        <rFont val="Calibri"/>
      </rPr>
      <t>The operating system must implement cryptographic mechanisms to protect the confidentiality of nonlocal maintenance and diagnostic communications, when used for nonlocal maintenance sessions.</t>
    </r>
  </si>
  <si>
    <r>
      <rPr>
        <sz val="11"/>
        <color rgb="FF000000"/>
        <rFont val="Calibri"/>
      </rPr>
      <t>Configure the operating system to implement cryptographic mechanisms to protect the confidentiality of nonlocal maintenance and diagnostic communications, when used for nonlocal maintenance sessions.</t>
    </r>
  </si>
  <si>
    <r>
      <rPr>
        <sz val="11"/>
        <color rgb="FF000000"/>
        <rFont val="Calibri"/>
      </rPr>
      <t>Privileged access contains control and configuration information and is particularly sensitive, so additional protections are necessary. This is maintained by using cryptographic mechanisms such as encryption to protect confidentiality.</t>
    </r>
    <r>
      <rPr>
        <sz val="11"/>
        <color rgb="FF000000"/>
        <rFont val="Calibri"/>
      </rPr>
      <t xml:space="preserve">
</t>
    </r>
    <r>
      <rPr>
        <sz val="11"/>
        <color rgb="FF000000"/>
        <rFont val="Calibri"/>
      </rPr>
      <t xml:space="preserve">Nonlocal maintenance and diagnostic activities are those activities conducted by individuals communicating through a network, either an external network (e.g., the Internet) or an internal network. Local maintenance and diagnostic activities are those activities carried out by individuals physically present at the information system or information system component and not communicating across a network connection. </t>
    </r>
    <r>
      <rPr>
        <sz val="11"/>
        <color rgb="FF000000"/>
        <rFont val="Calibri"/>
      </rPr>
      <t xml:space="preserve">
</t>
    </r>
    <r>
      <rPr>
        <sz val="11"/>
        <color rgb="FF000000"/>
        <rFont val="Calibri"/>
      </rPr>
      <t>This requirement applies to hardware/software diagnostic test equipment or tools. This requirement does not cover hardware/software components that may support information system maintenance, yet are a part of the system (e.g., the software implementing "ping," "ls," "ipconfig," or the hardware and software implementing the monitoring port of an Ethernet switch).</t>
    </r>
    <r>
      <rPr>
        <sz val="11"/>
        <color rgb="FF000000"/>
        <rFont val="Calibri"/>
      </rPr>
      <t xml:space="preserve">
</t>
    </r>
    <r>
      <rPr>
        <sz val="11"/>
        <color rgb="FF000000"/>
        <rFont val="Calibri"/>
      </rPr>
      <t>The operating system can meet this requirement through leveraging a cryptographic module.</t>
    </r>
  </si>
  <si>
    <r>
      <rPr>
        <sz val="11"/>
        <color rgb="FF000000"/>
        <rFont val="Calibri"/>
      </rPr>
      <t>Verify the operating system implements cryptographic mechanisms to protect the confidentiality of nonlocal maintenance and diagnostic communications, when used for nonlocal maintenance sessions. If it does not, this is a finding.</t>
    </r>
  </si>
  <si>
    <t>V-203738</t>
  </si>
  <si>
    <r>
      <rPr>
        <sz val="11"/>
        <rFont val="Calibri"/>
      </rPr>
      <t>The operating system must verify remote disconnection at the termination of nonlocal maintenance and diagnostic sessions, when used for nonlocal maintenance sessions.</t>
    </r>
  </si>
  <si>
    <r>
      <rPr>
        <sz val="11"/>
        <color rgb="FF000000"/>
        <rFont val="Calibri"/>
      </rPr>
      <t>Configure the operating system to verify remote disconnection at the termination of nonlocal maintenance and diagnostic sessions, when used for nonlocal maintenance sessions.</t>
    </r>
  </si>
  <si>
    <r>
      <rPr>
        <sz val="11"/>
        <color rgb="FF000000"/>
        <rFont val="Calibri"/>
      </rPr>
      <t>If the remote connection is not closed and verified as closed, the session may remain open and be exploited by an attacker; this is referred to as a zombie session. Remote connections must be disconnected and verified as disconnected when nonlocal maintenance sessions have been terminated and are no longer available for use.</t>
    </r>
  </si>
  <si>
    <r>
      <rPr>
        <sz val="11"/>
        <color rgb="FF000000"/>
        <rFont val="Calibri"/>
      </rPr>
      <t>Verify the operating system verifies remote disconnection at the termination of nonlocal maintenance and diagnostic sessions, when used for nonlocal maintenance sessions. If it does not, this is a finding.</t>
    </r>
  </si>
  <si>
    <t>V-203739</t>
  </si>
  <si>
    <r>
      <rPr>
        <sz val="11"/>
        <rFont val="Calibri"/>
      </rPr>
      <t>The operating system must implement NSA-approved cryptography to protect classified information in accordance with applicable federal laws, Executive Orders, directives, policies, regulations, and standards.</t>
    </r>
  </si>
  <si>
    <r>
      <rPr>
        <sz val="11"/>
        <color rgb="FF000000"/>
        <rFont val="Calibri"/>
      </rPr>
      <t>Configure the operating system to implement NSA-approved cryptography to protect classified information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</si>
  <si>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</si>
  <si>
    <r>
      <rPr>
        <sz val="11"/>
        <color rgb="FF000000"/>
        <rFont val="Calibri"/>
      </rPr>
      <t>Verify the operating system implements NSA-approved cryptography to protect classified information in accordance with applicable federal laws, Executive Orders, directives, policies, regulations, and standards. If it does not, this is a finding.</t>
    </r>
  </si>
  <si>
    <t>V-203744</t>
  </si>
  <si>
    <r>
      <rPr>
        <sz val="11"/>
        <rFont val="Calibri"/>
      </rPr>
      <t>The operating system must only allow the use of DoD PKI-established certificate authorities for authentication in the establishment of protected sessions to the operating system.</t>
    </r>
  </si>
  <si>
    <r>
      <rPr>
        <sz val="11"/>
        <color rgb="FF000000"/>
        <rFont val="Calibri"/>
      </rPr>
      <t>Configure the operating system to only allow the use of DoD PKI-established certificate authorities for verification of the establishment of protected sessions.</t>
    </r>
  </si>
  <si>
    <r>
      <rPr>
        <sz val="11"/>
        <color rgb="FF000000"/>
        <rFont val="Calibri"/>
      </rPr>
      <t>Untrusted Certificate Authorities (CA) can issue certificates, but they may be issued by organizations or individuals that seek to compromise DoD systems or by organizations with insufficient security controls. If the CA used for verifying the certificate is not a DoD-approved CA, trust of this CA has not been established.</t>
    </r>
    <r>
      <rPr>
        <sz val="11"/>
        <color rgb="FF000000"/>
        <rFont val="Calibri"/>
      </rPr>
      <t xml:space="preserve">
</t>
    </r>
    <r>
      <rPr>
        <sz val="11"/>
        <color rgb="FF000000"/>
        <rFont val="Calibri"/>
      </rPr>
      <t>The DoD will only accept PKI-certificates obtained from a DoD-approved internal or external certificate authority. Reliance on CAs for the establishment of secure sessions includes, for example, the use of SSL/TLS certificates.</t>
    </r>
  </si>
  <si>
    <r>
      <rPr>
        <sz val="11"/>
        <color rgb="FF000000"/>
        <rFont val="Calibri"/>
      </rPr>
      <t>Verify the operating system only allows the use of DoD PKI-established certificate authorities for verification of the establishment of protected sessions. If it does not, this is a finding.</t>
    </r>
  </si>
  <si>
    <t>V-203745</t>
  </si>
  <si>
    <r>
      <rPr>
        <sz val="11"/>
        <rFont val="Calibri"/>
      </rPr>
      <t>The operating system must implement cryptographic mechanisms to prevent unauthorized modification of all information at rest on all operating system components.</t>
    </r>
  </si>
  <si>
    <r>
      <rPr>
        <sz val="11"/>
        <color rgb="FF000000"/>
        <rFont val="Calibri"/>
      </rPr>
      <t>Configure the operating system to implement cryptographic mechanisms to prevent unauthorized modification of all information at rest on all operating system components.</t>
    </r>
  </si>
  <si>
    <r>
      <rPr>
        <sz val="11"/>
        <color rgb="FF000000"/>
        <rFont val="Calibri"/>
      </rPr>
      <t>Operating systems handling data requiring "data at rest" protections must employ cryptographic mechanisms to prevent unauthorized disclosure and modification of the information at rest.</t>
    </r>
    <r>
      <rPr>
        <sz val="11"/>
        <color rgb="FF000000"/>
        <rFont val="Calibri"/>
      </rPr>
      <t xml:space="preserve">
</t>
    </r>
    <r>
      <rPr>
        <sz val="11"/>
        <color rgb="FF000000"/>
        <rFont val="Calibri"/>
      </rPr>
      <t>Selection of a cryptographic mechanism is based on the need to protect the integrity of organizational information. The strength of the mechanism is commensurate with the security category and/or classification of the information. Organizations have the flexibility to either encrypt all information on storage devices (i.e., full disk encryption) or encrypt specific data structures (e.g., files, records, or fields).</t>
    </r>
  </si>
  <si>
    <r>
      <rPr>
        <sz val="11"/>
        <color rgb="FF000000"/>
        <rFont val="Calibri"/>
      </rPr>
      <t>Verify the operating system implements cryptographic mechanisms to prevent unauthorized modification of all information at rest on all operating system components. If it does not, this is a finding.</t>
    </r>
  </si>
  <si>
    <t>V-203746</t>
  </si>
  <si>
    <r>
      <rPr>
        <sz val="11"/>
        <rFont val="Calibri"/>
      </rPr>
      <t>The operating system must implement cryptographic mechanisms to prevent unauthorized disclosure of all information at rest on all operating system components.</t>
    </r>
  </si>
  <si>
    <r>
      <rPr>
        <sz val="11"/>
        <color rgb="FF000000"/>
        <rFont val="Calibri"/>
      </rPr>
      <t>Configure the operating system to implement cryptographic mechanisms to prevent unauthorized disclosure of all information at rest on all operating system components.</t>
    </r>
  </si>
  <si>
    <r>
      <rPr>
        <sz val="11"/>
        <color rgb="FF000000"/>
        <rFont val="Calibri"/>
      </rPr>
      <t>Verify the operating system implements cryptographic mechanisms to prevent unauthorized disclosure of all information at rest on all operating system components. If it does not, this is a finding.</t>
    </r>
  </si>
  <si>
    <t>V-203747</t>
  </si>
  <si>
    <r>
      <rPr>
        <sz val="11"/>
        <rFont val="Calibri"/>
      </rPr>
      <t>The operating system must protect against or limit the effects of Denial of Service (DoS) attacks by ensuring the operating system is implementing rate-limiting measures on impacted network interfaces.</t>
    </r>
  </si>
  <si>
    <r>
      <rPr>
        <sz val="11"/>
        <color rgb="FF000000"/>
        <rFont val="Calibri"/>
      </rPr>
      <t>Configure the operating system to protect against or limit the effects of Denial of Service (DoS) attacks by ensuring the operating system is implementing rate-limiting measures on impacted network interfaces.</t>
    </r>
  </si>
  <si>
    <r>
      <rPr>
        <sz val="11"/>
        <color rgb="FF000000"/>
        <rFont val="Calibri"/>
      </rPr>
      <t>DoS is a condition when a resource is not available for legitimate users. When this occurs, the organization either cannot accomplish its mission or must operate at degraded capacity.</t>
    </r>
    <r>
      <rPr>
        <sz val="11"/>
        <color rgb="FF000000"/>
        <rFont val="Calibri"/>
      </rPr>
      <t xml:space="preserve">
</t>
    </r>
    <r>
      <rPr>
        <sz val="11"/>
        <color rgb="FF000000"/>
        <rFont val="Calibri"/>
      </rPr>
      <t>This requirement addresses the configuration of the operating system to mitigate the impact of DoS attacks that have occurred or are ongoing on system availability. For each system, known and potential DoS attacks must be identified and solutions for each type implemented. A variety of technologies exist to limit or, in some cases, eliminate the effects of DoS attacks (e.g., limiting processes or establishing memory partitions). Employing increased capacity and bandwidth, combined with service redundancy, may reduce the susceptibility to some DoS attacks.</t>
    </r>
  </si>
  <si>
    <r>
      <rPr>
        <sz val="11"/>
        <color rgb="FF000000"/>
        <rFont val="Calibri"/>
      </rPr>
      <t>Verify the operating system protects against or limits the effects of Denial of Service (DoS) attacks by ensuring the operating system is implementing rate-limiting measures on impacted network interfaces. If it does not, this is a finding.</t>
    </r>
  </si>
  <si>
    <t>V-203748</t>
  </si>
  <si>
    <r>
      <rPr>
        <sz val="11"/>
        <rFont val="Calibri"/>
      </rPr>
      <t>The operating system must protect the confidentiality and integrity of transmitted information.</t>
    </r>
  </si>
  <si>
    <r>
      <rPr>
        <sz val="11"/>
        <color rgb="FF000000"/>
        <rFont val="Calibri"/>
      </rPr>
      <t>Configure the operating system to protect the confidentiality and integrity of transmitted information.</t>
    </r>
  </si>
  <si>
    <r>
      <rPr>
        <sz val="11"/>
        <color rgb="FF000000"/>
        <rFont val="Calibri"/>
      </rPr>
      <t xml:space="preserve">Without protection of the transmitted information, confidentiality and integrity may be compromised because unprotected communications can be intercepted and either read or altered. </t>
    </r>
    <r>
      <rPr>
        <sz val="11"/>
        <color rgb="FF000000"/>
        <rFont val="Calibri"/>
      </rPr>
      <t xml:space="preserve">
</t>
    </r>
    <r>
      <rPr>
        <sz val="11"/>
        <color rgb="FF000000"/>
        <rFont val="Calibri"/>
      </rPr>
      <t xml:space="preserve">This requirement applies to both internal and external networks and all types of information system components from which information can be transmitted (e.g., servers, mobile devices, notebook computers, printers, copiers, scanners, and facsimile machines). Communication paths outside the physical protection of a controlled boundary are exposed to the possibility of interception and modification. </t>
    </r>
    <r>
      <rPr>
        <sz val="11"/>
        <color rgb="FF000000"/>
        <rFont val="Calibri"/>
      </rPr>
      <t xml:space="preserve">
</t>
    </r>
    <r>
      <rPr>
        <sz val="11"/>
        <color rgb="FF000000"/>
        <rFont val="Calibri"/>
      </rPr>
      <t>Protecting the confidentiality and integrity of organizational information can be accomplished by physical means (e.g., employing physical distribution systems) or by logical means (e.g., employing cryptographic techniques). If physical means of protection are employed, then logical means (cryptography) do not have to be employed, and vice versa.</t>
    </r>
  </si>
  <si>
    <r>
      <rPr>
        <sz val="11"/>
        <color rgb="FF000000"/>
        <rFont val="Calibri"/>
      </rPr>
      <t>Verify the operating system protects the confidentiality and integrity of transmitted information. If it does not, this is a finding.</t>
    </r>
  </si>
  <si>
    <t>V-203749</t>
  </si>
  <si>
    <r>
      <rPr>
        <sz val="11"/>
        <rFont val="Calibri"/>
      </rPr>
      <t>The operating system must implement cryptographic mechanisms to prevent unauthorized disclosure of information and/or detect changes to information during transmission unless otherwise protected by alternative physical safeguards, such as, at a minimum, a Protected Distribution System (PDS).</t>
    </r>
  </si>
  <si>
    <r>
      <rPr>
        <sz val="11"/>
        <color rgb="FF000000"/>
        <rFont val="Calibri"/>
      </rPr>
      <t>Configure the operating system to implement cryptographic mechanisms to prevent unauthorized disclosure of information and/or detect changes to information during transmission unless otherwise protected by alternative physical safeguards, such as, at a minimum, a Protected Distribution System (PDS).</t>
    </r>
  </si>
  <si>
    <r>
      <rPr>
        <sz val="11"/>
        <color rgb="FF000000"/>
        <rFont val="Calibri"/>
      </rPr>
      <t xml:space="preserve">Encrypting information for transmission protects information from unauthorized disclosure and modification. Cryptographic mechanisms implemented to protect information integrity include, for example, cryptographic hash functions which have common application in digital signatures, checksums, and message authentication codes. </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leverage transmission protection mechanisms such as TLS, SSL VPNs, or IPSec.</t>
    </r>
    <r>
      <rPr>
        <sz val="11"/>
        <color rgb="FF000000"/>
        <rFont val="Calibri"/>
      </rPr>
      <t xml:space="preserve">
</t>
    </r>
    <r>
      <rPr>
        <sz val="11"/>
        <color rgb="FF000000"/>
        <rFont val="Calibri"/>
      </rPr>
      <t>Alternative physical protection measures include PDS. PDSs are used to transmit unencrypted classified National Security Information (NSI) through an area of lesser classification or control. Since the classified NSI is unencrypted, the PDS must provide adequate electrical, electromagnetic, and physical safeguards to deter exploitation.</t>
    </r>
  </si>
  <si>
    <r>
      <rPr>
        <sz val="11"/>
        <color rgb="FF000000"/>
        <rFont val="Calibri"/>
      </rPr>
      <t xml:space="preserve">Verify the operating system implements cryptographic mechanisms to prevent unauthorized disclosure of information and/or detect changes to information during transmission unless otherwise protected by alternative physical safeguards, such as, at a  minimum, a Protected Distribution System (PDS). </t>
    </r>
    <r>
      <rPr>
        <sz val="11"/>
        <color rgb="FF000000"/>
        <rFont val="Calibri"/>
      </rPr>
      <t xml:space="preserve">
</t>
    </r>
    <r>
      <rPr>
        <sz val="11"/>
        <color rgb="FF000000"/>
        <rFont val="Calibri"/>
      </rPr>
      <t>If it does not, this is a finding.</t>
    </r>
  </si>
  <si>
    <t>V-203750</t>
  </si>
  <si>
    <r>
      <rPr>
        <sz val="11"/>
        <rFont val="Calibri"/>
      </rPr>
      <t>The operating system must maintain the confidentiality and integrity of information during preparation for transmission.</t>
    </r>
  </si>
  <si>
    <r>
      <rPr>
        <sz val="11"/>
        <color rgb="FF000000"/>
        <rFont val="Calibri"/>
      </rPr>
      <t>Configure the operating system to maintain the confidentiality and integrity of information during preparation for transmission.</t>
    </r>
  </si>
  <si>
    <r>
      <rPr>
        <sz val="11"/>
        <color rgb="FF000000"/>
        <rFont val="Calibri"/>
      </rPr>
      <t>Information can be either unintentionally or maliciously disclosed or modified during preparation for transmission,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transmitting data, operating systems need to support transmission protection mechanisms such as TLS, SSL VPNs, or IPSec.</t>
    </r>
  </si>
  <si>
    <r>
      <rPr>
        <sz val="11"/>
        <color rgb="FF000000"/>
        <rFont val="Calibri"/>
      </rPr>
      <t>Verify the operating system maintains the confidentiality and integrity of information during preparation for transmission. If it does not, this is a finding.</t>
    </r>
  </si>
  <si>
    <t>V-203751</t>
  </si>
  <si>
    <r>
      <rPr>
        <sz val="11"/>
        <rFont val="Calibri"/>
      </rPr>
      <t>The operating system must maintain the confidentiality and integrity of information during reception.</t>
    </r>
  </si>
  <si>
    <r>
      <rPr>
        <sz val="11"/>
        <color rgb="FF000000"/>
        <rFont val="Calibri"/>
      </rPr>
      <t>Configure the operating system to maintain the confidentiality and integrity of information during reception.</t>
    </r>
  </si>
  <si>
    <r>
      <rPr>
        <sz val="11"/>
        <color rgb="FF000000"/>
        <rFont val="Calibri"/>
      </rPr>
      <t>Information can be either unintentionally or maliciously disclosed or modified during reception, including, for example, during aggregation, at protocol transformation points, and during packing/unpacking. These unauthorized disclosures or modifications compromise the confidentiality or integrity of the information.</t>
    </r>
    <r>
      <rPr>
        <sz val="11"/>
        <color rgb="FF000000"/>
        <rFont val="Calibri"/>
      </rPr>
      <t xml:space="preserve">
</t>
    </r>
    <r>
      <rPr>
        <sz val="11"/>
        <color rgb="FF000000"/>
        <rFont val="Calibri"/>
      </rPr>
      <t>Ensuring the confidentiality of transmitted information requires the operating system to take measures in preparing information for transmission. This can be accomplished via access control and encryption.</t>
    </r>
    <r>
      <rPr>
        <sz val="11"/>
        <color rgb="FF000000"/>
        <rFont val="Calibri"/>
      </rPr>
      <t xml:space="preserve">
</t>
    </r>
    <r>
      <rPr>
        <sz val="11"/>
        <color rgb="FF000000"/>
        <rFont val="Calibri"/>
      </rPr>
      <t>Use of this requirement will be limited to situations where the data owner has a strict requirement for ensuring data integrity and confidentiality is maintained at every step of the data transfer and handling process. When receiving data, operating systems need to leverage protection mechanisms such as TLS, SSL VPNs, or IPSec.</t>
    </r>
  </si>
  <si>
    <r>
      <rPr>
        <sz val="11"/>
        <color rgb="FF000000"/>
        <rFont val="Calibri"/>
      </rPr>
      <t>Verify the operating system maintains the confidentiality and integrity of information during reception. If it does not, this is a finding.</t>
    </r>
  </si>
  <si>
    <t>V-203752</t>
  </si>
  <si>
    <r>
      <rPr>
        <sz val="11"/>
        <rFont val="Calibri"/>
      </rPr>
      <t>The operating system must behave in a predictable and documented manner that reflects organizational and system objectives when invalid inputs are received.</t>
    </r>
  </si>
  <si>
    <r>
      <rPr>
        <sz val="11"/>
        <color rgb="FF000000"/>
        <rFont val="Calibri"/>
      </rPr>
      <t>Configure the operating system to behave in a predictable and documented manner that reflects organizational and system objectives when invalid inputs are received.</t>
    </r>
  </si>
  <si>
    <r>
      <rPr>
        <sz val="11"/>
        <color rgb="FF000000"/>
        <rFont val="Calibri"/>
      </rPr>
      <t>A common vulnerability of operating system is unpredictable behavior when invalid inputs are received. This requirement guards against adverse or unintended system behavior caused by invalid inputs, where information system responses to the invalid input may be disruptive or cause the system to fail into an unsafe state.</t>
    </r>
    <r>
      <rPr>
        <sz val="11"/>
        <color rgb="FF000000"/>
        <rFont val="Calibri"/>
      </rPr>
      <t xml:space="preserve">
</t>
    </r>
    <r>
      <rPr>
        <sz val="11"/>
        <color rgb="FF000000"/>
        <rFont val="Calibri"/>
      </rPr>
      <t>The behavior will be derived from the organizational and system requirements and includes, but is not limited to, notification of the appropriate personnel, creating an audit record, and rejecting invalid input.</t>
    </r>
  </si>
  <si>
    <r>
      <rPr>
        <sz val="11"/>
        <color rgb="FF000000"/>
        <rFont val="Calibri"/>
      </rPr>
      <t>Verify the operating system behaves in a predictable and documented manner that reflects organizational and system objectives when invalid inputs are received. If it does not, this is a finding.</t>
    </r>
  </si>
  <si>
    <t>V-203753</t>
  </si>
  <si>
    <r>
      <rPr>
        <sz val="11"/>
        <rFont val="Calibri"/>
      </rPr>
      <t>The operating system must implement non-executable data to protect its memory from unauthorized code execution.</t>
    </r>
  </si>
  <si>
    <r>
      <rPr>
        <sz val="11"/>
        <color rgb="FF000000"/>
        <rFont val="Calibri"/>
      </rPr>
      <t>Configure the operating system to implement non-executable data to protect its memory from unauthorized code execution.</t>
    </r>
  </si>
  <si>
    <r>
      <rPr>
        <sz val="11"/>
        <color rgb="FF000000"/>
        <rFont val="Calibri"/>
      </rPr>
      <t>Some adversaries launch attacks with the intent of executing code in non-executable regions of memory or in memory locations that are prohibited. Security safeguards employed to protect memory include, for example, data execution prevention and address space layout randomization. Data execution prevention safeguards can either be hardware-enforced or software-enforced with hardware providing the greater strength of mechanism.</t>
    </r>
    <r>
      <rPr>
        <sz val="11"/>
        <color rgb="FF000000"/>
        <rFont val="Calibri"/>
      </rPr>
      <t xml:space="preserve">
</t>
    </r>
    <r>
      <rPr>
        <sz val="11"/>
        <color rgb="FF000000"/>
        <rFont val="Calibri"/>
      </rPr>
      <t>Examples of attacks are buffer overflow attacks.</t>
    </r>
  </si>
  <si>
    <r>
      <rPr>
        <sz val="11"/>
        <color rgb="FF000000"/>
        <rFont val="Calibri"/>
      </rPr>
      <t>Verify the operating system implements non-executable data to protect its memory from unauthorized code execution. If it does not, this is a finding.</t>
    </r>
  </si>
  <si>
    <t>V-203754</t>
  </si>
  <si>
    <r>
      <rPr>
        <sz val="11"/>
        <rFont val="Calibri"/>
      </rPr>
      <t>The operating system must implement address space layout randomization to protect its memory from unauthorized code execution.</t>
    </r>
  </si>
  <si>
    <r>
      <rPr>
        <sz val="11"/>
        <color rgb="FF000000"/>
        <rFont val="Calibri"/>
      </rPr>
      <t>Configure the operating system to implement address space layout randomization to protect its memory from unauthorized code execution.</t>
    </r>
  </si>
  <si>
    <r>
      <rPr>
        <sz val="11"/>
        <color rgb="FF000000"/>
        <rFont val="Calibri"/>
      </rPr>
      <t>Verify the operating system implements address space layout randomization to protect its memory from unauthorized code execution. If it does not, this is a finding.</t>
    </r>
  </si>
  <si>
    <t>V-203755</t>
  </si>
  <si>
    <r>
      <rPr>
        <sz val="11"/>
        <rFont val="Calibri"/>
      </rPr>
      <t>The operating system must remove all software components after updated versions have been installed.</t>
    </r>
  </si>
  <si>
    <r>
      <rPr>
        <sz val="11"/>
        <color rgb="FF000000"/>
        <rFont val="Calibri"/>
      </rPr>
      <t>Configure the operating system to remove all software components after updated versions have been installed.</t>
    </r>
  </si>
  <si>
    <r>
      <rPr>
        <sz val="11"/>
        <color rgb="FF000000"/>
        <rFont val="Calibri"/>
      </rPr>
      <t>Previous versions of software components that are not removed from the information system after updates have been installed may be exploited by adversaries. Some information technology products may remove older versions of software automatically from the information system.</t>
    </r>
  </si>
  <si>
    <r>
      <rPr>
        <sz val="11"/>
        <color rgb="FF000000"/>
        <rFont val="Calibri"/>
      </rPr>
      <t>Verify the operating system removes all software components after updated versions have been installed. If it does not, this is a finding.</t>
    </r>
  </si>
  <si>
    <t>V-203756</t>
  </si>
  <si>
    <r>
      <rPr>
        <sz val="11"/>
        <rFont val="Calibri"/>
      </rPr>
      <t>The operating system must verify correct operation of all security functions.</t>
    </r>
  </si>
  <si>
    <r>
      <rPr>
        <sz val="11"/>
        <color rgb="FF000000"/>
        <rFont val="Calibri"/>
      </rPr>
      <t>Configure the operating system to verify correct operation of all security functions.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</si>
  <si>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</si>
  <si>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verifies correct operation of all security functions. If it does not, this is a finding.</t>
    </r>
  </si>
  <si>
    <t>V-203757</t>
  </si>
  <si>
    <r>
      <rPr>
        <sz val="11"/>
        <rFont val="Calibri"/>
      </rPr>
      <t>The operating system must perform verification of the correct operation of security functions: upon system start-up and/or restart; upon command by a user with privileged access; and/or every 30 days.</t>
    </r>
  </si>
  <si>
    <r>
      <rPr>
        <sz val="11"/>
        <color rgb="FF000000"/>
        <rFont val="Calibri"/>
      </rPr>
      <t>Configure the operating system to perform verification of the correct operation of security functions: upon system start-up and/or restart; upon command by a user with privileged access; and/or every 30 days.</t>
    </r>
  </si>
  <si>
    <r>
      <rPr>
        <sz val="11"/>
        <color rgb="FF000000"/>
        <rFont val="Calibri"/>
      </rPr>
      <t>Without verification of the security functions, security functions may not operate correctly and the failure may go unnoticed. 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for example, electronic alerts to system administrators, messages to local computer consoles, and/or hardware indications, such as lights.</t>
    </r>
    <r>
      <rPr>
        <sz val="11"/>
        <color rgb="FF000000"/>
        <rFont val="Calibri"/>
      </rPr>
      <t xml:space="preserve">
</t>
    </r>
    <r>
      <rPr>
        <sz val="11"/>
        <color rgb="FF000000"/>
        <rFont val="Calibri"/>
      </rPr>
      <t>This requirement applies to operating systems performing security function verification/testing and/or systems and environments that require this functionality.</t>
    </r>
  </si>
  <si>
    <r>
      <rPr>
        <sz val="11"/>
        <color rgb="FF000000"/>
        <rFont val="Calibri"/>
      </rPr>
      <t>Verify the operating system performs verification of the correct operation of security functions: upon system start-up and/or restart; upon command by a user with privileged access; and/or every 30 days. If it does not, this is a finding.</t>
    </r>
  </si>
  <si>
    <t>V-203758</t>
  </si>
  <si>
    <r>
      <rPr>
        <sz val="11"/>
        <rFont val="Calibri"/>
      </rPr>
      <t>The operating system must shut down the information system, restart the information system, and/or notify the system administrator when anomalies in the operation of any security functions are discovered.</t>
    </r>
  </si>
  <si>
    <r>
      <rPr>
        <sz val="11"/>
        <color rgb="FF000000"/>
        <rFont val="Calibri"/>
      </rPr>
      <t>Configure the operating system to shut down the information system, restart the information system, and/or notify the system administrator when anomalies in the operation of the security functions are discovered.</t>
    </r>
  </si>
  <si>
    <r>
      <rPr>
        <sz val="11"/>
        <color rgb="FF000000"/>
        <rFont val="Calibri"/>
      </rPr>
      <t xml:space="preserve">If anomalies are not acted upon, security functions may fail to secure the system. </t>
    </r>
    <r>
      <rPr>
        <sz val="11"/>
        <color rgb="FF000000"/>
        <rFont val="Calibri"/>
      </rPr>
      <t xml:space="preserve">
</t>
    </r>
    <r>
      <rPr>
        <sz val="11"/>
        <color rgb="FF000000"/>
        <rFont val="Calibri"/>
      </rPr>
      <t>Security function is defined as the hardware, software, and/or firmware of the information system responsible for enforcing the system security policy and supporting the isolation of code and data on which the protection is based. Security functionality includes, but is not limited to, establishing system accounts, configuring access authorizations (i.e., permissions, privileges), setting events to be audited, and setting intrusion detection parameters.</t>
    </r>
    <r>
      <rPr>
        <sz val="11"/>
        <color rgb="FF000000"/>
        <rFont val="Calibri"/>
      </rPr>
      <t xml:space="preserve">
</t>
    </r>
    <r>
      <rPr>
        <sz val="11"/>
        <color rgb="FF000000"/>
        <rFont val="Calibri"/>
      </rPr>
      <t>Notifications provided by information systems include messages to local computer consoles, and/or hardware indications, such as lights.</t>
    </r>
    <r>
      <rPr>
        <sz val="11"/>
        <color rgb="FF000000"/>
        <rFont val="Calibri"/>
      </rPr>
      <t xml:space="preserve">
</t>
    </r>
    <r>
      <rPr>
        <sz val="11"/>
        <color rgb="FF000000"/>
        <rFont val="Calibri"/>
      </rPr>
      <t>This capability must take into account operational requirements for availability for selecting an appropriate response. The organization may choose to shut down or restart the information system upon security function anomaly detection.</t>
    </r>
  </si>
  <si>
    <r>
      <rPr>
        <sz val="11"/>
        <color rgb="FF000000"/>
        <rFont val="Calibri"/>
      </rPr>
      <t>Verify the operating system shuts down the information system, restarts the information system, and/or notifies the system administrator when anomalies in the operation of any security functions are discovered. If it does not, this is a finding.</t>
    </r>
  </si>
  <si>
    <t>V-203759</t>
  </si>
  <si>
    <r>
      <rPr>
        <sz val="11"/>
        <rFont val="Calibri"/>
      </rPr>
      <t>The operating system must generate audit records when successful/unsuccessful attempts to access security objects occur.</t>
    </r>
  </si>
  <si>
    <r>
      <rPr>
        <sz val="11"/>
        <color rgb="FF000000"/>
        <rFont val="Calibri"/>
      </rPr>
      <t>Configure the operating system to generate audit records when successful/unsuccessful attempts to access security objects occur.</t>
    </r>
  </si>
  <si>
    <r>
      <rPr>
        <sz val="11"/>
        <color rgb="FF000000"/>
        <rFont val="Calibri"/>
      </rPr>
      <t>Verify the operating system generates audit records when successful/unsuccessful attempts to access security objects occur. If it does not, this is a finding.</t>
    </r>
  </si>
  <si>
    <t>V-203760</t>
  </si>
  <si>
    <r>
      <rPr>
        <sz val="11"/>
        <rFont val="Calibri"/>
      </rPr>
      <t>The operating system must generate audit records when successful/unsuccessful attempts to access categories of information (e.g., classification levels) occur.</t>
    </r>
  </si>
  <si>
    <r>
      <rPr>
        <sz val="11"/>
        <color rgb="FF000000"/>
        <rFont val="Calibri"/>
      </rPr>
      <t>Configure the operating system to generate audit records when successful/unsuccessful attempts to access categories of information (e.g., classification levels) occur.</t>
    </r>
  </si>
  <si>
    <r>
      <rPr>
        <sz val="11"/>
        <color rgb="FF000000"/>
        <rFont val="Calibri"/>
      </rPr>
      <t>Verify the operating system generates audit records when successful/unsuccessful attempts to access categories of information (e.g., classification levels) occur. If it does not, this is a finding.</t>
    </r>
  </si>
  <si>
    <t>V-203761</t>
  </si>
  <si>
    <r>
      <rPr>
        <sz val="11"/>
        <rFont val="Calibri"/>
      </rPr>
      <t>The operating system must generate audit records when successful/unsuccessful attempts to modify privileges occur.</t>
    </r>
  </si>
  <si>
    <r>
      <rPr>
        <sz val="11"/>
        <color rgb="FF000000"/>
        <rFont val="Calibri"/>
      </rPr>
      <t>Configure the operating system to generate audit records when successful/unsuccessful attempts to modify privileges occur.</t>
    </r>
  </si>
  <si>
    <r>
      <rPr>
        <sz val="11"/>
        <color rgb="FF000000"/>
        <rFont val="Calibri"/>
      </rPr>
      <t>Verify the operating system generates audit records when successful/unsuccessful attempts to modify privileges occur. If it does not, this is a finding.</t>
    </r>
  </si>
  <si>
    <t>V-203762</t>
  </si>
  <si>
    <r>
      <rPr>
        <sz val="11"/>
        <rFont val="Calibri"/>
      </rPr>
      <t>The operating system must generate audit records when successful/unsuccessful attempts to modify security objects occur.</t>
    </r>
  </si>
  <si>
    <r>
      <rPr>
        <sz val="11"/>
        <color rgb="FF000000"/>
        <rFont val="Calibri"/>
      </rPr>
      <t>Configure the operating system to generate audit records when successful/unsuccessful attempts to modify security objects occur.</t>
    </r>
  </si>
  <si>
    <r>
      <rPr>
        <sz val="11"/>
        <color rgb="FF000000"/>
        <rFont val="Calibri"/>
      </rPr>
      <t>Verify the operating system generates audit records when successful/unsuccessful attempts to modify security objects occur. If it does not, this is a finding.</t>
    </r>
  </si>
  <si>
    <t>V-203763</t>
  </si>
  <si>
    <r>
      <rPr>
        <sz val="11"/>
        <rFont val="Calibri"/>
      </rPr>
      <t>The operating system must generate audit records when successful/unsuccessful attempts to modify categories of information (e.g., classification levels) occur.</t>
    </r>
  </si>
  <si>
    <r>
      <rPr>
        <sz val="11"/>
        <color rgb="FF000000"/>
        <rFont val="Calibri"/>
      </rPr>
      <t>Configure the operating system to generate audit records when successful/unsuccessful attempts to modify categories of information (e.g., classification levels) occur.</t>
    </r>
  </si>
  <si>
    <r>
      <rPr>
        <sz val="11"/>
        <color rgb="FF000000"/>
        <rFont val="Calibri"/>
      </rPr>
      <t>Verify the operating system generates audit records when successful/unsuccessful attempts to modify categories of information (e.g., classification levels) occur. If it does not, this is a finding.</t>
    </r>
  </si>
  <si>
    <t>V-203764</t>
  </si>
  <si>
    <r>
      <rPr>
        <sz val="11"/>
        <rFont val="Calibri"/>
      </rPr>
      <t>The operating system must generate audit records when successful/unsuccessful attempts to delete privileges occur.</t>
    </r>
  </si>
  <si>
    <r>
      <rPr>
        <sz val="11"/>
        <color rgb="FF000000"/>
        <rFont val="Calibri"/>
      </rPr>
      <t>Configure the operating system to generate audit records when successful/unsuccessful attempts to delete privileges occur.</t>
    </r>
  </si>
  <si>
    <r>
      <rPr>
        <sz val="11"/>
        <color rgb="FF000000"/>
        <rFont val="Calibri"/>
      </rPr>
      <t>Verify the operating system generates audit records when successful/unsuccessful attempts to delete privileges occur. If it does not, this is a finding.</t>
    </r>
  </si>
  <si>
    <t>V-203765</t>
  </si>
  <si>
    <r>
      <rPr>
        <sz val="11"/>
        <rFont val="Calibri"/>
      </rPr>
      <t>The operating system must generate audit records when successful/unsuccessful attempts to delete security levels occur.</t>
    </r>
  </si>
  <si>
    <r>
      <rPr>
        <sz val="11"/>
        <color rgb="FF000000"/>
        <rFont val="Calibri"/>
      </rPr>
      <t>Configure the operating system to generate audit records when successful/unsuccessful attempts to delete security levels occur.</t>
    </r>
  </si>
  <si>
    <r>
      <rPr>
        <sz val="11"/>
        <color rgb="FF000000"/>
        <rFont val="Calibri"/>
      </rPr>
      <t>Verify the operating system generates audit records when successful/unsuccessful attempts to delete security levels occur. If it does not, this is a finding.</t>
    </r>
  </si>
  <si>
    <t>V-203766</t>
  </si>
  <si>
    <r>
      <rPr>
        <sz val="11"/>
        <rFont val="Calibri"/>
      </rPr>
      <t>The operating system must generate audit records when successful/unsuccessful attempts to delete security objects occur.</t>
    </r>
  </si>
  <si>
    <r>
      <rPr>
        <sz val="11"/>
        <color rgb="FF000000"/>
        <rFont val="Calibri"/>
      </rPr>
      <t>Configure the operating system to generate audit records when successful/unsuccessful attempts to delete security objects occur.</t>
    </r>
  </si>
  <si>
    <r>
      <rPr>
        <sz val="11"/>
        <color rgb="FF000000"/>
        <rFont val="Calibri"/>
      </rPr>
      <t>Verify the operating system generates audit records when successful/unsuccessful attempts to delete security objects occur. If it does not, this is a finding.</t>
    </r>
  </si>
  <si>
    <t>V-203767</t>
  </si>
  <si>
    <r>
      <rPr>
        <sz val="11"/>
        <rFont val="Calibri"/>
      </rPr>
      <t>The operating system must generate audit records when successful/unsuccessful logon attempts occur.</t>
    </r>
  </si>
  <si>
    <r>
      <rPr>
        <sz val="11"/>
        <color rgb="FF000000"/>
        <rFont val="Calibri"/>
      </rPr>
      <t>Configure the operating system to generate audit records when successful/unsuccessful logon attempts occur.</t>
    </r>
  </si>
  <si>
    <r>
      <rPr>
        <sz val="11"/>
        <color rgb="FF000000"/>
        <rFont val="Calibri"/>
      </rPr>
      <t>Verify the operating system generates audit records when successful/unsuccessful logon attempts occur. If it does not, this is a finding.</t>
    </r>
  </si>
  <si>
    <t>V-203768</t>
  </si>
  <si>
    <r>
      <rPr>
        <sz val="11"/>
        <rFont val="Calibri"/>
      </rPr>
      <t>The operating system must generate audit records for privileged activities or other system-level access.</t>
    </r>
  </si>
  <si>
    <r>
      <rPr>
        <sz val="11"/>
        <color rgb="FF000000"/>
        <rFont val="Calibri"/>
      </rPr>
      <t>Configure the operating system to generate audit records for privileged activities or other system-level access.</t>
    </r>
  </si>
  <si>
    <r>
      <rPr>
        <sz val="11"/>
        <color rgb="FF000000"/>
        <rFont val="Calibri"/>
      </rPr>
      <t>Verify the operating system generates audit records for privileged activities or other system-level access. If it does not, this is a finding.</t>
    </r>
  </si>
  <si>
    <t>V-203769</t>
  </si>
  <si>
    <r>
      <rPr>
        <sz val="11"/>
        <rFont val="Calibri"/>
      </rPr>
      <t>The audit system must be configured to audit the loading and unloading of dynamic kernel modules.</t>
    </r>
  </si>
  <si>
    <r>
      <rPr>
        <sz val="11"/>
        <color rgb="FF000000"/>
        <rFont val="Calibri"/>
      </rPr>
      <t>Configure the audit system to audit the loading and unloading of dynamic kernel modules.</t>
    </r>
  </si>
  <si>
    <r>
      <rPr>
        <sz val="11"/>
        <color rgb="FF000000"/>
        <rFont val="Calibri"/>
      </rPr>
      <t xml:space="preserve">Without generating audit records that are specific to the security and mission needs of the organization, it would be difficult to establish, correlate, and investigate the events relating to an incident or identify those responsible for one. </t>
    </r>
    <r>
      <rPr>
        <sz val="11"/>
        <color rgb="FF000000"/>
        <rFont val="Calibri"/>
      </rPr>
      <t xml:space="preserve">
</t>
    </r>
    <r>
      <rPr>
        <sz val="11"/>
        <color rgb="FF000000"/>
        <rFont val="Calibri"/>
      </rPr>
      <t>Audit records can be generated from various components within the information system (e.g., module or policy filter).</t>
    </r>
  </si>
  <si>
    <r>
      <rPr>
        <sz val="11"/>
        <color rgb="FF000000"/>
        <rFont val="Calibri"/>
      </rPr>
      <t>Verify the audit system is configured to audit the loading and unloading of dynamic kernel modules. If it does not, this is a finding.</t>
    </r>
  </si>
  <si>
    <t>V-203770</t>
  </si>
  <si>
    <r>
      <rPr>
        <sz val="11"/>
        <rFont val="Calibri"/>
      </rPr>
      <t>The operating system must generate audit records showing starting and ending time for user access to the system.</t>
    </r>
  </si>
  <si>
    <r>
      <rPr>
        <sz val="11"/>
        <color rgb="FF000000"/>
        <rFont val="Calibri"/>
      </rPr>
      <t>Configure the operating system to generate audit records showing starting and ending time for user access to the system.</t>
    </r>
  </si>
  <si>
    <r>
      <rPr>
        <sz val="11"/>
        <color rgb="FF000000"/>
        <rFont val="Calibri"/>
      </rPr>
      <t>Verify the operating system generates audit records showing starting and ending time for user access to the system. If it does not, this is a finding.</t>
    </r>
  </si>
  <si>
    <t>V-203771</t>
  </si>
  <si>
    <r>
      <rPr>
        <sz val="11"/>
        <rFont val="Calibri"/>
      </rPr>
      <t>The operating system must generate audit records when concurrent logons to the same account occur from different sources.</t>
    </r>
  </si>
  <si>
    <r>
      <rPr>
        <sz val="11"/>
        <color rgb="FF000000"/>
        <rFont val="Calibri"/>
      </rPr>
      <t>Configure the operating system to generate audit records when concurrent logons to the same account occur from different sources.</t>
    </r>
  </si>
  <si>
    <r>
      <rPr>
        <sz val="11"/>
        <color rgb="FF000000"/>
        <rFont val="Calibri"/>
      </rPr>
      <t>Verify the operating system generates audit records when concurrent logons to the same account occur from different sources. If it does not, this is a finding.</t>
    </r>
  </si>
  <si>
    <t>V-203772</t>
  </si>
  <si>
    <r>
      <rPr>
        <sz val="11"/>
        <rFont val="Calibri"/>
      </rPr>
      <t>The operating system must generate audit records when successful/unsuccessful accesses to objects occur.</t>
    </r>
  </si>
  <si>
    <r>
      <rPr>
        <sz val="11"/>
        <color rgb="FF000000"/>
        <rFont val="Calibri"/>
      </rPr>
      <t>Configure the operating system to generate audit records when successful/unsuccessful accesses to objects occur.</t>
    </r>
  </si>
  <si>
    <r>
      <rPr>
        <sz val="11"/>
        <color rgb="FF000000"/>
        <rFont val="Calibri"/>
      </rPr>
      <t>Verify the operating system generates audit records when successful/unsuccessful accesses to objects occur. If it does not, this is a finding.</t>
    </r>
  </si>
  <si>
    <t>V-203773</t>
  </si>
  <si>
    <r>
      <rPr>
        <sz val="11"/>
        <rFont val="Calibri"/>
      </rPr>
      <t>The operating system must generate audit records for all direct access to the information system.</t>
    </r>
  </si>
  <si>
    <r>
      <rPr>
        <sz val="11"/>
        <color rgb="FF000000"/>
        <rFont val="Calibri"/>
      </rPr>
      <t>Configure the operating system to generate audit records for all direct access to the information system.</t>
    </r>
  </si>
  <si>
    <r>
      <rPr>
        <sz val="11"/>
        <color rgb="FF000000"/>
        <rFont val="Calibri"/>
      </rPr>
      <t>Verify the operating system generates audit records for all direct access to the information system. If it does not, this is a finding.</t>
    </r>
  </si>
  <si>
    <t>V-203774</t>
  </si>
  <si>
    <r>
      <rPr>
        <sz val="11"/>
        <rFont val="Calibri"/>
      </rPr>
      <t>The operating system must generate audit records for all account creations, modifications, disabling, and termination events.</t>
    </r>
  </si>
  <si>
    <r>
      <rPr>
        <sz val="11"/>
        <color rgb="FF000000"/>
        <rFont val="Calibri"/>
      </rPr>
      <t>Configure the operating system to generate audit records for all account creations, modifications, disabling, and termination events.</t>
    </r>
  </si>
  <si>
    <r>
      <rPr>
        <sz val="11"/>
        <color rgb="FF000000"/>
        <rFont val="Calibri"/>
      </rPr>
      <t>Verify the operating system generates audit records for all account creations, modifications, disabling, and termination events. If it does not, this is a finding.</t>
    </r>
  </si>
  <si>
    <t>V-203775</t>
  </si>
  <si>
    <r>
      <rPr>
        <sz val="11"/>
        <rFont val="Calibri"/>
      </rPr>
      <t>The operating system must generate audit records for all kernel module load, unload, and restart actions, and also for all program initiations.</t>
    </r>
  </si>
  <si>
    <r>
      <rPr>
        <sz val="11"/>
        <color rgb="FF000000"/>
        <rFont val="Calibri"/>
      </rPr>
      <t>Configure the operating system to generate audit records for all kernel module load, unload, and restart actions, and also for all program initiations.</t>
    </r>
  </si>
  <si>
    <r>
      <rPr>
        <sz val="11"/>
        <color rgb="FF000000"/>
        <rFont val="Calibri"/>
      </rPr>
      <t>Verify the operating system generates audit records for all kernel module load, unload, and restart actions, and also for all program initiations. If it does not, this is a finding.</t>
    </r>
  </si>
  <si>
    <t>V-203776</t>
  </si>
  <si>
    <r>
      <rPr>
        <sz val="11"/>
        <rFont val="Calibri"/>
      </rPr>
      <t>The operating system must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</si>
  <si>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Configure the operating system to implement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t>
    </r>
  </si>
  <si>
    <r>
      <rPr>
        <sz val="11"/>
        <color rgb="FF000000"/>
        <rFont val="Calibri"/>
      </rPr>
      <t>Use of weak or untested encryption algorithms undermines the purposes of utilizing encryption to protect data. The operating system must implement cryptographic modules adhering to the higher standards approved by the federal government since this provides assurance they have been tested and validated.</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</si>
  <si>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implements NIST FIPS-validated cryptography for the following: to provision digital signatures, to generate cryptographic hashes, and to protect unclassified information requiring confidentiality and cryptographic protection in accordance with applicable federal laws, Executive Orders, directives, policies, regulations, and standards. If it does not, this is a finding.</t>
    </r>
  </si>
  <si>
    <t>V-203777</t>
  </si>
  <si>
    <r>
      <rPr>
        <sz val="11"/>
        <rFont val="Calibri"/>
      </rPr>
      <t>The operating system must, at a minimum, off-load audit data from interconnected systems in real time and off-load audit data from standalone systems weekly.</t>
    </r>
  </si>
  <si>
    <r>
      <rPr>
        <sz val="11"/>
        <color rgb="FF000000"/>
        <rFont val="Calibri"/>
      </rPr>
      <t>Configure the operating system to, at a minimum, off-load interconnected systems in real time and off-load standalone systems weekly.</t>
    </r>
  </si>
  <si>
    <r>
      <rPr>
        <sz val="11"/>
        <color rgb="FF000000"/>
        <rFont val="Calibri"/>
      </rPr>
      <t>Verify the operating system, at a minimum, off-loads interconnected systems in real time and off-loads standalone systems weekly. If it does not, this is a finding.</t>
    </r>
  </si>
  <si>
    <t>V-203778</t>
  </si>
  <si>
    <r>
      <rPr>
        <sz val="11"/>
        <rFont val="Calibri"/>
      </rPr>
      <t>The operating system must prevent the use of dictionary words for passwords.</t>
    </r>
  </si>
  <si>
    <r>
      <rPr>
        <sz val="11"/>
        <color rgb="FF000000"/>
        <rFont val="Calibri"/>
      </rPr>
      <t>Configure the operating system to prevent the use of dictionary words for passwords.</t>
    </r>
  </si>
  <si>
    <r>
      <rPr>
        <sz val="11"/>
        <color rgb="FF000000"/>
        <rFont val="Calibri"/>
      </rPr>
      <t>If the operating system allows the user to select passwords based on dictionary words, then this increases the chances of password compromise by increasing the opportunity for successful guesses and brute-force attacks.</t>
    </r>
  </si>
  <si>
    <r>
      <rPr>
        <sz val="11"/>
        <color rgb="FF000000"/>
        <rFont val="Calibri"/>
      </rPr>
      <t>Verify the operating system prevents the use of dictionary words for passwords. If it does not, this is a finding.</t>
    </r>
  </si>
  <si>
    <t>V-203779</t>
  </si>
  <si>
    <r>
      <rPr>
        <sz val="11"/>
        <rFont val="Calibri"/>
      </rPr>
      <t>The operating system must enforce a delay of at least 4 seconds between logon prompts following a failed logon attempt.</t>
    </r>
  </si>
  <si>
    <r>
      <rPr>
        <sz val="11"/>
        <color rgb="FF000000"/>
        <rFont val="Calibri"/>
      </rPr>
      <t>Configure the operating system to enforce a delay of at least 4 seconds between logon prompts following a failed logon attempt.</t>
    </r>
  </si>
  <si>
    <r>
      <rPr>
        <sz val="11"/>
        <color rgb="FF000000"/>
        <rFont val="Calibri"/>
      </rPr>
      <t>Limiting the number of logon attempts over a certain time interval reduces the chances that an unauthorized user may gain access to an account.</t>
    </r>
  </si>
  <si>
    <r>
      <rPr>
        <sz val="11"/>
        <color rgb="FF000000"/>
        <rFont val="Calibri"/>
      </rPr>
      <t>Verify the operating system enforces a delay of at least 4 seconds between logon prompts following a failed logon attempt. If it does not, this is a finding.</t>
    </r>
  </si>
  <si>
    <t>V-203780</t>
  </si>
  <si>
    <r>
      <rPr>
        <sz val="11"/>
        <rFont val="Calibri"/>
      </rPr>
      <t>The operating system must be configured in accordance with the security configuration settings based on DoD security configuration or implementation guidance, including STIGs, NSA configuration guides, CTOs, and DTMs.</t>
    </r>
  </si>
  <si>
    <r>
      <rPr>
        <sz val="11"/>
        <color rgb="FF000000"/>
        <rFont val="Calibri"/>
      </rPr>
      <t>Configure the operating system in accordance with the security configuration settings based on DoD security configuration or implementation guidance, including STIGs, NSA configuration guides, CTOs, and DTMs.</t>
    </r>
  </si>
  <si>
    <r>
      <rPr>
        <sz val="11"/>
        <color rgb="FF000000"/>
        <rFont val="Calibri"/>
      </rPr>
      <t>Configuring the operating system to implement organization-wide security implementation guides and security checklists ensures compliance with federal standards and establishes a common security baseline across DoD that reflects the most restrictive security posture consistent with operational requirements.</t>
    </r>
    <r>
      <rPr>
        <sz val="11"/>
        <color rgb="FF000000"/>
        <rFont val="Calibri"/>
      </rPr>
      <t xml:space="preserve">
</t>
    </r>
    <r>
      <rPr>
        <sz val="11"/>
        <color rgb="FF000000"/>
        <rFont val="Calibri"/>
      </rPr>
      <t>Configuration settings are the set of parameters that can be changed in hardware, software, or firmware components of the system that affect the security posture and/or functionality of the system. Security-related parameters are those parameters impacting the security state of the system, including the parameters required to satisfy other security control requirements. Security-related parameters include, for example: registry settings; account, file, directory permission settings; and settings for functions, ports, protocols, services, and remote connections.</t>
    </r>
  </si>
  <si>
    <r>
      <rPr>
        <sz val="11"/>
        <color rgb="FF000000"/>
        <rFont val="Calibri"/>
      </rPr>
      <t>Verify the operating system is configured in accordance with the security configuration settings based on DoD security configuration or implementation guidance, including STIGs, NSA configuration guides, CTOs, and DTMs. If it is not, this is a finding.</t>
    </r>
  </si>
  <si>
    <t>V-203781</t>
  </si>
  <si>
    <r>
      <rPr>
        <sz val="11"/>
        <rFont val="Calibri"/>
      </rPr>
      <t>The operating system must define default permissions for all authenticated users in such a way that the user can only read and modify their own files.</t>
    </r>
  </si>
  <si>
    <r>
      <rPr>
        <sz val="11"/>
        <color rgb="FF000000"/>
        <rFont val="Calibri"/>
      </rPr>
      <t>Configure the operating system to define default permissions for all authenticated users in such a way that the user can only read and modify their own files.</t>
    </r>
  </si>
  <si>
    <r>
      <rPr>
        <sz val="11"/>
        <color rgb="FF000000"/>
        <rFont val="Calibri"/>
      </rPr>
      <t>Setting the most restrictive default permissions ensures that when new accounts are created they do not have unnecessary access.</t>
    </r>
  </si>
  <si>
    <r>
      <rPr>
        <sz val="11"/>
        <color rgb="FF000000"/>
        <rFont val="Calibri"/>
      </rPr>
      <t>Verify the operating system defines default permissions for all authenticated users in such a way that the user can only read and modify their own files. If it does not, this is a finding.</t>
    </r>
  </si>
  <si>
    <t>V-203782</t>
  </si>
  <si>
    <r>
      <rPr>
        <sz val="11"/>
        <rFont val="Calibri"/>
      </rPr>
      <t>The operating system must not allow an unattended or automatic logon to the system.</t>
    </r>
  </si>
  <si>
    <r>
      <rPr>
        <sz val="11"/>
        <color rgb="FF000000"/>
        <rFont val="Calibri"/>
      </rPr>
      <t>If the operating system provides a public access service, such as a kiosk, this is not applicable. Configure the operating system to not allow an unattended or automatic logon to the system. Automatic logon as an authorized user allows access to any user with physical access to the operating system.</t>
    </r>
  </si>
  <si>
    <r>
      <rPr>
        <sz val="11"/>
        <color rgb="FF000000"/>
        <rFont val="Calibri"/>
      </rPr>
      <t>Failure to restrict system access to authenticated users negatively impacts operating system security.</t>
    </r>
  </si>
  <si>
    <r>
      <rPr>
        <sz val="11"/>
        <color rgb="FF000000"/>
        <rFont val="Calibri"/>
      </rPr>
      <t>If the operating system provides a public access service, such as a kiosk, this is not applicable. Verify the operating system does not allow an unattended or automatic logon to the system. If it does, this is a finding. Automatic logon as an authorized user allows access to any user with physical access to the operating system.</t>
    </r>
  </si>
  <si>
    <t>V-203783</t>
  </si>
  <si>
    <r>
      <rPr>
        <sz val="11"/>
        <rFont val="Calibri"/>
      </rPr>
      <t>The operating system must limit the ability of non-privileged users to grant other users direct access to the contents of their home directories/folders.</t>
    </r>
  </si>
  <si>
    <r>
      <rPr>
        <sz val="11"/>
        <color rgb="FF000000"/>
        <rFont val="Calibri"/>
      </rPr>
      <t>Configure the operating system to limit the ability of non-privileged users to grant other users direct access to the contents of their home directories/folders.</t>
    </r>
  </si>
  <si>
    <r>
      <rPr>
        <sz val="11"/>
        <color rgb="FF000000"/>
        <rFont val="Calibri"/>
      </rPr>
      <t>Users' home directories/folders may contain information of a sensitive nature. Non-privileged users should coordinate any sharing of information with an SA through shared resources.</t>
    </r>
  </si>
  <si>
    <r>
      <rPr>
        <sz val="11"/>
        <color rgb="FF000000"/>
        <rFont val="Calibri"/>
      </rPr>
      <t>Verify the operating system limits the ability of non-privileged users to grant other users direct access to the contents of their home directories/folders. If it does not, this is a finding.</t>
    </r>
  </si>
  <si>
    <t>V-203784</t>
  </si>
  <si>
    <r>
      <rPr>
        <sz val="11"/>
        <rFont val="Calibri"/>
      </rPr>
      <t>The operating system must enable an application firewall, if available.</t>
    </r>
  </si>
  <si>
    <r>
      <rPr>
        <sz val="11"/>
        <color rgb="FF000000"/>
        <rFont val="Calibri"/>
      </rPr>
      <t>Ensure the operating system's application firewall is enabled, if available.</t>
    </r>
  </si>
  <si>
    <r>
      <rPr>
        <sz val="11"/>
        <color rgb="FF000000"/>
        <rFont val="Calibri"/>
      </rPr>
      <t>Firewalls protect computers from network attacks by blocking or limiting access to open network ports. Application firewalls limit which applications are allowed to communicate over the network.</t>
    </r>
  </si>
  <si>
    <r>
      <rPr>
        <sz val="11"/>
        <color rgb="FF000000"/>
        <rFont val="Calibri"/>
      </rPr>
      <t>Verify the operating system enabled an application firewall, if available. If it does not, this is a finding. If the operating system does not support an application firewall, this may be downgraded to a CAT III finding.</t>
    </r>
  </si>
  <si>
    <t>V-252688</t>
  </si>
  <si>
    <r>
      <rPr>
        <sz val="11"/>
        <rFont val="Calibri"/>
      </rPr>
      <t>The operating system must protect the confidentiality and integrity of communications with wireless peripherals.</t>
    </r>
  </si>
  <si>
    <r>
      <rPr>
        <sz val="11"/>
        <color rgb="FF000000"/>
        <rFont val="Calibri"/>
      </rPr>
      <t>Configure the operating system to protect the confidentiality and integrity of communications with wireless peripherals.</t>
    </r>
  </si>
  <si>
    <r>
      <rPr>
        <sz val="11"/>
        <color rgb="FF000000"/>
        <rFont val="Calibri"/>
      </rPr>
      <t>Without protection of communications with wireless peripherals, confidentiality and integrity may be compromised because unprotected communications can be intercepted and either read, altered, or used to compromise the operating system.</t>
    </r>
    <r>
      <rPr>
        <sz val="11"/>
        <color rgb="FF000000"/>
        <rFont val="Calibri"/>
      </rPr>
      <t xml:space="preserve">
</t>
    </r>
    <r>
      <rPr>
        <sz val="11"/>
        <color rgb="FF000000"/>
        <rFont val="Calibri"/>
      </rPr>
      <t>This requirement applies to wireless peripheral technologies (e.g., wireless mice, keyboards, displays, etc.) used with an operating system. Wireless peripherals (e.g., Wi-Fi/Bluetooth/IR Keyboards, Mice, and Pointing Devices and Near Field Communications [NFC]) present a unique challenge by creating an open, unsecured port on a computer. Wireless peripherals must meet DoD requirements for wireless data transmission and be approved for use by the AO. Even though some wireless peripherals, such as mice and pointing devices, do not ordinarily carry information that need to be protected, modification of communications with these wireless peripherals may be used to compromise the operating system. Communication paths outside the physical protection of a controlled boundary are exposed to the possibility of interception and modification.</t>
    </r>
    <r>
      <rPr>
        <sz val="11"/>
        <color rgb="FF000000"/>
        <rFont val="Calibri"/>
      </rPr>
      <t xml:space="preserve">
</t>
    </r>
    <r>
      <rPr>
        <sz val="11"/>
        <color rgb="FF000000"/>
        <rFont val="Calibri"/>
      </rPr>
      <t>Protecting the confidentiality and integrity of communications with wireless peripherals can be accomplished by physical means (e.g., employing physical barriers to wireless radio frequencies) or by logical means (e.g., employing cryptographic techniques). If physical means of protection are employed, then logical means (cryptography) do not have to be employed, and vice versa. If the wireless peripheral is only passing telemetry data, encryption of the data may not be required.</t>
    </r>
  </si>
  <si>
    <r>
      <rPr>
        <sz val="11"/>
        <color rgb="FF000000"/>
        <rFont val="Calibri"/>
      </rPr>
      <t>Verify the operating system protects the confidentiality and integrity of communications with wireless peripherals. If it does not, this is a finding.</t>
    </r>
  </si>
  <si>
    <t>V-259333</t>
  </si>
  <si>
    <r>
      <rPr>
        <sz val="11"/>
        <rFont val="Calibri"/>
      </rPr>
      <t>The operating system must install security-relevant software updates within 30 days unless the time period is directed by an authoritative source (e.g., IAVM, CTOs, DTMs, STIGs).</t>
    </r>
  </si>
  <si>
    <r>
      <rPr>
        <sz val="11"/>
        <color rgb="FF000000"/>
        <rFont val="Calibri"/>
      </rPr>
      <t>Install security-relevant software updates on the operating system within 30 days unless the time period is directed by an authoritative source (e.g., IAVM, CTOs, DTMs, STIGs).</t>
    </r>
  </si>
  <si>
    <r>
      <rPr>
        <sz val="11"/>
        <color rgb="FF000000"/>
        <rFont val="Calibri"/>
      </rPr>
      <t xml:space="preserve">Security flaws with operating systems are discovered daily. Vendors are constantly updating and patching their products to address newly discovered security vulnerabilities. Organizations (including any contractor to the organization) are required to promptly install security-relevant software updates (e.g., patches, service packs, and hot fixes). Flaws discovered during security assessments, continuous monitoring, incident response activities, or information system error handling must also be addressed expeditiously. </t>
    </r>
    <r>
      <rPr>
        <sz val="11"/>
        <color rgb="FF000000"/>
        <rFont val="Calibri"/>
      </rPr>
      <t xml:space="preserve">
</t>
    </r>
    <r>
      <rPr>
        <sz val="11"/>
        <color rgb="FF000000"/>
        <rFont val="Calibri"/>
      </rPr>
      <t xml:space="preserve">Organization-defined time periods for updating security-relevant software may vary based on a variety of factors including, for example, the security category of the information system or the criticality of the update (i.e., severity of the vulnerability related to the discovered flaw). </t>
    </r>
    <r>
      <rPr>
        <sz val="11"/>
        <color rgb="FF000000"/>
        <rFont val="Calibri"/>
      </rPr>
      <t xml:space="preserve">
</t>
    </r>
    <r>
      <rPr>
        <sz val="11"/>
        <color rgb="FF000000"/>
        <rFont val="Calibri"/>
      </rPr>
      <t>Patch criticality, as well as system criticality, will vary; therefore, the tactical situations regarding the patch management process will also vary. This means that the time period used must be a configurable parameter. Time frames for application of security-relevant software updates may depend on the Information Assurance Vulnerability Management (IAVM) process.</t>
    </r>
    <r>
      <rPr>
        <sz val="11"/>
        <color rgb="FF000000"/>
        <rFont val="Calibri"/>
      </rPr>
      <t xml:space="preserve">
</t>
    </r>
    <r>
      <rPr>
        <sz val="11"/>
        <color rgb="FF000000"/>
        <rFont val="Calibri"/>
      </rPr>
      <t>The application will be configured to check for and install security-relevant software updates within an identified time period from the availability of the update. The specific time period will be defined by an authoritative source (e.g., IAVM, CTOs, DTMs, and STIGs).</t>
    </r>
  </si>
  <si>
    <r>
      <rPr>
        <sz val="11"/>
        <color rgb="FF000000"/>
        <rFont val="Calibri"/>
      </rPr>
      <t>Verify security-relevant software updates are installed on the operating system within 30 days unless the time period is directed by an authoritative source (e.g., IAVM, CTOs, DTMs, STIGs).</t>
    </r>
    <r>
      <rPr>
        <sz val="11"/>
        <color rgb="FF000000"/>
        <rFont val="Calibri"/>
      </rPr>
      <t xml:space="preserve">
</t>
    </r>
    <r>
      <rPr>
        <sz val="11"/>
        <color rgb="FF000000"/>
        <rFont val="Calibri"/>
      </rPr>
      <t>If security-relevant software updates are not installed on the operating system within 30 days unless the time period is directed by an authoritative source (e.g., IAVM, CTOs, DTMs, STIGs), this is a finding.</t>
    </r>
  </si>
  <si>
    <t>V-263650</t>
  </si>
  <si>
    <r>
      <rPr>
        <sz val="11"/>
        <rFont val="Calibri"/>
      </rPr>
      <t>The operating system must disable accounts when the accounts are no longer associated to a user.</t>
    </r>
  </si>
  <si>
    <r>
      <rPr>
        <sz val="11"/>
        <color rgb="FF000000"/>
        <rFont val="Calibri"/>
      </rPr>
      <t>Configure the operating system to disable accounts when the accounts are no longer associated to a user.</t>
    </r>
  </si>
  <si>
    <r>
      <rPr>
        <sz val="11"/>
        <color rgb="FF000000"/>
        <rFont val="Calibri"/>
      </rPr>
      <t>Disabling expired, inactive, or otherwise anomalous accounts supports the concepts of least privilege and least functionality which reduce the attack surface of the system.</t>
    </r>
  </si>
  <si>
    <r>
      <rPr>
        <sz val="11"/>
        <color rgb="FF000000"/>
        <rFont val="Calibri"/>
      </rPr>
      <t>Verify the operating system is configured to disable accounts when the accounts are no longer associated to a user.</t>
    </r>
    <r>
      <rPr>
        <sz val="11"/>
        <color rgb="FF000000"/>
        <rFont val="Calibri"/>
      </rPr>
      <t xml:space="preserve">
</t>
    </r>
    <r>
      <rPr>
        <sz val="11"/>
        <color rgb="FF000000"/>
        <rFont val="Calibri"/>
      </rPr>
      <t>If the operating system is not configured to disable accounts when the accounts are no longer associated to a user, this is a finding.</t>
    </r>
  </si>
  <si>
    <t>V-263651</t>
  </si>
  <si>
    <r>
      <rPr>
        <sz val="11"/>
        <rFont val="Calibri"/>
      </rPr>
      <t>The operating system must prohibit the use or connection of unauthorized hardware components.</t>
    </r>
  </si>
  <si>
    <r>
      <rPr>
        <sz val="11"/>
        <color rgb="FF000000"/>
        <rFont val="Calibri"/>
      </rPr>
      <t>Configure the operating system to prohibit the use or connection of unauthorized hardware components.</t>
    </r>
  </si>
  <si>
    <r>
      <rPr>
        <sz val="11"/>
        <color rgb="FF000000"/>
        <rFont val="Calibri"/>
      </rPr>
      <t>Hardware components provide the foundation for organizational systems and the platform for the execution of authorized software programs. Managing the inventory of hardware components and controlling which hardware components are permitted to be installed or connected to organizational systems is essential to provide adequate security.</t>
    </r>
  </si>
  <si>
    <r>
      <rPr>
        <sz val="11"/>
        <color rgb="FF000000"/>
        <rFont val="Calibri"/>
      </rPr>
      <t>Verify the operating system is configured to prohibit the use or connection of unauthorized hardware components.</t>
    </r>
    <r>
      <rPr>
        <sz val="11"/>
        <color rgb="FF000000"/>
        <rFont val="Calibri"/>
      </rPr>
      <t xml:space="preserve">
</t>
    </r>
    <r>
      <rPr>
        <sz val="11"/>
        <color rgb="FF000000"/>
        <rFont val="Calibri"/>
      </rPr>
      <t>If the operating system is not configured to prohibit the use or connection of unauthorized hardware components, this is a finding.</t>
    </r>
  </si>
  <si>
    <t>V-263652</t>
  </si>
  <si>
    <r>
      <rPr>
        <sz val="11"/>
        <rFont val="Calibri"/>
      </rPr>
      <t>The operating system must implement multifactor authentication for local, network, and/or remote access to privileged accounts and/or nonprivileged accounts such that the device meets organization-defined strength of mechanism requirements.</t>
    </r>
  </si>
  <si>
    <r>
      <rPr>
        <sz val="11"/>
        <color rgb="FF000000"/>
        <rFont val="Calibri"/>
      </rPr>
      <t>Configure the operating system to implement multifactor authentication for local, network, and/or remote access to privileged accounts and/or nonprivileged accounts such that the device meets organization-defined strength of mechanism requirements.</t>
    </r>
  </si>
  <si>
    <r>
      <rPr>
        <sz val="11"/>
        <color rgb="FF000000"/>
        <rFont val="Calibri"/>
      </rPr>
      <t>The purpose of requiring a device separate from the system to which the user is attempting to gain access for one of the factors during multifactor authentication is to reduce the likelihood of compromising authenticators or credentials stored on the system. Adversaries may be able to compromise such authenticators or credentials and subsequently impersonate authorized users. Implementing one of the factors on a separate device (e.g., a hardware token), provides a greater strength of mechanism and an increased level of assurance in the authentication process.</t>
    </r>
  </si>
  <si>
    <r>
      <rPr>
        <sz val="11"/>
        <color rgb="FF000000"/>
        <rFont val="Calibri"/>
      </rPr>
      <t>Verify the operating system is configured to implement multifactor authentication for local, network, and/or remote access to privileged accounts and/or nonprivileged accounts such that the device meets organization-defined strength of mechanism requirements.</t>
    </r>
    <r>
      <rPr>
        <sz val="11"/>
        <color rgb="FF000000"/>
        <rFont val="Calibri"/>
      </rPr>
      <t xml:space="preserve">
</t>
    </r>
    <r>
      <rPr>
        <sz val="11"/>
        <color rgb="FF000000"/>
        <rFont val="Calibri"/>
      </rPr>
      <t>If the operating system is not configured to implement multifactor authentication for local, network, and/or remote access to privileged accounts and/or nonprivileged accounts such that the device meets organization-defined strength of mechanism requirements, this is a finding.</t>
    </r>
  </si>
  <si>
    <t>V-263653</t>
  </si>
  <si>
    <r>
      <rPr>
        <sz val="11"/>
        <rFont val="Calibri"/>
      </rPr>
      <t>The operating system must, for password-based authentication, verify when users create or update passwords the passwords are not found on the list of commonly-used, expected, or compromised passwords in IA-5 (1) (a).</t>
    </r>
  </si>
  <si>
    <r>
      <rPr>
        <sz val="11"/>
        <color rgb="FF000000"/>
        <rFont val="Calibri"/>
      </rPr>
      <t>Configure the operating system to verify when users create or update passwords the passwords are not found on the list of commonly-used, expected, or compromised passwords in IA-5 (1) (a) for password-based authentication.</t>
    </r>
  </si>
  <si>
    <r>
      <rPr>
        <sz val="11"/>
        <color rgb="FF000000"/>
        <rFont val="Calibri"/>
      </rPr>
      <t>Password-based authentication applies to passwords regardless of whether they are used in single-factor or multifactor authentication. Long passwords or passphrases are preferable over shorter passwords. Enforced composition rules provide marginal security benefits while decreasing usability. However, organizations may choose to establish certain rules for password generation (e.g., minimum character length for long passwords) under certain circumstances and can enforce this requirement in IA-5(1)(h). Account recovery can occur, for example, in situations when a password is forgotten. Cryptographically protected passwords include salted one-way cryptographic hashes of passwords. The list of commonly used, compromised, or expected passwords includes passwords obtained from previous breach corpuses, dictionary words, and repetitive or sequential characters. The list includes context-specific words, such as the name of the service, username, and derivatives thereof.</t>
    </r>
  </si>
  <si>
    <r>
      <rPr>
        <sz val="11"/>
        <color rgb="FF000000"/>
        <rFont val="Calibri"/>
      </rPr>
      <t>Verify the operating system is configured to, for password-based authentication, verify when users create or update passwords the passwords are not found on the list of commonly-used, expected, or compromised passwords in IA-5 (1) (a).</t>
    </r>
    <r>
      <rPr>
        <sz val="11"/>
        <color rgb="FF000000"/>
        <rFont val="Calibri"/>
      </rPr>
      <t xml:space="preserve">
</t>
    </r>
    <r>
      <rPr>
        <sz val="11"/>
        <color rgb="FF000000"/>
        <rFont val="Calibri"/>
      </rPr>
      <t>If the operating system is not configured to, for password-based authentication, verify when users create or update passwords the passwords are not found on the list of commonly-used, expected, or compromised passwords in IA-5 (1) (a), this is a finding.</t>
    </r>
  </si>
  <si>
    <t>V-263654</t>
  </si>
  <si>
    <r>
      <rPr>
        <sz val="11"/>
        <rFont val="Calibri"/>
      </rPr>
      <t>The operating system must for password-based authentication, require immediate selection of a new password upon account recovery.</t>
    </r>
  </si>
  <si>
    <r>
      <rPr>
        <sz val="11"/>
        <color rgb="FF000000"/>
        <rFont val="Calibri"/>
      </rPr>
      <t>Configure the operating system to require immediate selection of a new password upon account recovery for password-based authentication.</t>
    </r>
  </si>
  <si>
    <r>
      <rPr>
        <sz val="11"/>
        <color rgb="FF000000"/>
        <rFont val="Calibri"/>
      </rPr>
      <t>Verify the operating system is configured to require immediate selection of a new password upon account recovery for password-based authentication.</t>
    </r>
    <r>
      <rPr>
        <sz val="11"/>
        <color rgb="FF000000"/>
        <rFont val="Calibri"/>
      </rPr>
      <t xml:space="preserve">
</t>
    </r>
    <r>
      <rPr>
        <sz val="11"/>
        <color rgb="FF000000"/>
        <rFont val="Calibri"/>
      </rPr>
      <t>If the operating system is not configured to require immediate selection of a new password upon account recovery for password-based authentication, this is a finding.</t>
    </r>
  </si>
  <si>
    <t>V-263655</t>
  </si>
  <si>
    <r>
      <rPr>
        <sz val="11"/>
        <rFont val="Calibri"/>
      </rPr>
      <t>The operating system must for password-based authentication, allow user selection of long passwords and passphrases, including spaces and all printable characters.</t>
    </r>
  </si>
  <si>
    <r>
      <rPr>
        <sz val="11"/>
        <color rgb="FF000000"/>
        <rFont val="Calibri"/>
      </rPr>
      <t>Configure the operating system to allow user selection of long passwords and passphrases, including spaces and all printable characters, for password-based authentication, .</t>
    </r>
  </si>
  <si>
    <r>
      <rPr>
        <sz val="11"/>
        <color rgb="FF000000"/>
        <rFont val="Calibri"/>
      </rPr>
      <t>Verify the operating system is configured to allow user selection of long passwords and passphrases, including spaces and all printable characters for password-based authentication.</t>
    </r>
    <r>
      <rPr>
        <sz val="11"/>
        <color rgb="FF000000"/>
        <rFont val="Calibri"/>
      </rPr>
      <t xml:space="preserve">
</t>
    </r>
    <r>
      <rPr>
        <sz val="11"/>
        <color rgb="FF000000"/>
        <rFont val="Calibri"/>
      </rPr>
      <t>If the operating system is not configured to allow user selection of long passwords and passphrases, including spaces and all printable characters for password-based authentication, this is a finding.</t>
    </r>
  </si>
  <si>
    <t>V-263656</t>
  </si>
  <si>
    <r>
      <rPr>
        <sz val="11"/>
        <rFont val="Calibri"/>
      </rPr>
      <t>The operating system must, for password-based authentication, employ automated tools to assist the user in selecting strong password authenticators.</t>
    </r>
  </si>
  <si>
    <r>
      <rPr>
        <sz val="11"/>
        <color rgb="FF000000"/>
        <rFont val="Calibri"/>
      </rPr>
      <t>Configure the operating system to employ automated tools to assist the user in selecting strong password authenticators for password-based authentication.</t>
    </r>
  </si>
  <si>
    <r>
      <rPr>
        <sz val="11"/>
        <color rgb="FF000000"/>
        <rFont val="Calibri"/>
      </rPr>
      <t>Verify the operating system is configured to employ automated tools to assist the user in selecting strong password authenticators for password-based authentication.</t>
    </r>
    <r>
      <rPr>
        <sz val="11"/>
        <color rgb="FF000000"/>
        <rFont val="Calibri"/>
      </rPr>
      <t xml:space="preserve">
</t>
    </r>
    <r>
      <rPr>
        <sz val="11"/>
        <color rgb="FF000000"/>
        <rFont val="Calibri"/>
      </rPr>
      <t>If the operating system is not configured to employ automated tools to assist the user in selecting strong password authenticators for password-based authentication, this is a finding.</t>
    </r>
  </si>
  <si>
    <t>V-263657</t>
  </si>
  <si>
    <r>
      <rPr>
        <sz val="11"/>
        <rFont val="Calibri"/>
      </rPr>
      <t>The operating system must accept only external credentials that are NIST-compliant.</t>
    </r>
  </si>
  <si>
    <r>
      <rPr>
        <sz val="11"/>
        <color rgb="FF000000"/>
        <rFont val="Calibri"/>
      </rPr>
      <t>Configure the operating system to accept only external credentials that are NIST-compliant.</t>
    </r>
  </si>
  <si>
    <r>
      <rPr>
        <sz val="11"/>
        <color rgb="FF000000"/>
        <rFont val="Calibri"/>
      </rPr>
      <t>Acceptance of only NIST-compliant external authenticators applies to organizational systems that are accessible to the public (e.g., public-facing websites). External authenticators are issued by nonfederal government entities and are compliant with [SP 800-63B]. Approved external authenticators meet or exceed the minimum federal government-wide technical, security, privacy, and organizational maturity requirements. Meeting or exceeding federal requirements allows federal government relying parties to trust external authenticators in connection with an authentication transaction at a specified authenticator assurance level.</t>
    </r>
  </si>
  <si>
    <r>
      <rPr>
        <sz val="11"/>
        <color rgb="FF000000"/>
        <rFont val="Calibri"/>
      </rPr>
      <t>Verify the operating system is configured to accept only external credentials that are NIST-compliant.</t>
    </r>
    <r>
      <rPr>
        <sz val="11"/>
        <color rgb="FF000000"/>
        <rFont val="Calibri"/>
      </rPr>
      <t xml:space="preserve">
</t>
    </r>
    <r>
      <rPr>
        <sz val="11"/>
        <color rgb="FF000000"/>
        <rFont val="Calibri"/>
      </rPr>
      <t>If the operating system is not configured to accept only external credentials that are NIST-compliant, this is a finding.</t>
    </r>
  </si>
  <si>
    <t>V-263658</t>
  </si>
  <si>
    <r>
      <rPr>
        <sz val="11"/>
        <rFont val="Calibri"/>
      </rPr>
      <t>The operating system must monitor the use of maintenance tools that execute with increased privilege.</t>
    </r>
  </si>
  <si>
    <r>
      <rPr>
        <sz val="11"/>
        <color rgb="FF000000"/>
        <rFont val="Calibri"/>
      </rPr>
      <t>Configure the operating system to monitor the use of maintenance tools that execute with increased privilege.</t>
    </r>
  </si>
  <si>
    <r>
      <rPr>
        <sz val="11"/>
        <color rgb="FF000000"/>
        <rFont val="Calibri"/>
      </rPr>
      <t>Maintenance tools that execute with increased system privilege can result in unauthorized access to organizational information and assets that would otherwise be inaccessible.</t>
    </r>
  </si>
  <si>
    <r>
      <rPr>
        <sz val="11"/>
        <color rgb="FF000000"/>
        <rFont val="Calibri"/>
      </rPr>
      <t>Verify the operating system is configured to monitor the use of maintenance tools that execute with increased privilege.</t>
    </r>
    <r>
      <rPr>
        <sz val="11"/>
        <color rgb="FF000000"/>
        <rFont val="Calibri"/>
      </rPr>
      <t xml:space="preserve">
</t>
    </r>
    <r>
      <rPr>
        <sz val="11"/>
        <color rgb="FF000000"/>
        <rFont val="Calibri"/>
      </rPr>
      <t>If the operating system is not configured to monitor the use of maintenance tools that execute with increased privilege, this is a finding.</t>
    </r>
  </si>
  <si>
    <t>V-263659</t>
  </si>
  <si>
    <r>
      <rPr>
        <sz val="11"/>
        <rFont val="Calibri"/>
      </rPr>
      <t>The operating system must include only approved trust anchors in trust stores or certificate stores managed by the organization.</t>
    </r>
  </si>
  <si>
    <r>
      <rPr>
        <sz val="11"/>
        <color rgb="FF000000"/>
        <rFont val="Calibri"/>
      </rPr>
      <t>Configure the operating system to include only approved trust anchors in trust stores or certificate stores managed by the organization.</t>
    </r>
  </si>
  <si>
    <r>
      <rPr>
        <sz val="11"/>
        <color rgb="FF000000"/>
        <rFont val="Calibri"/>
      </rPr>
      <t>Public key infrastructure (PKI) certificates are certificates with visibility external to organizational systems and certificates related to the internal operations of systems, such as application-specific time services. In cryptographic systems with a hierarchical structure, a trust anchor is an authoritative source (i.e., a certificate authority) for which trust is assumed and not derived. A root certificate for a PKI system is an example of a trust anchor. A trust store or certificate store maintains a list of trusted root certificates.</t>
    </r>
  </si>
  <si>
    <r>
      <rPr>
        <sz val="11"/>
        <color rgb="FF000000"/>
        <rFont val="Calibri"/>
      </rPr>
      <t>Verify the operating system is configured to include only approved trust anchors in trust stores or certificate stores managed by the organization.</t>
    </r>
    <r>
      <rPr>
        <sz val="11"/>
        <color rgb="FF000000"/>
        <rFont val="Calibri"/>
      </rPr>
      <t xml:space="preserve">
</t>
    </r>
    <r>
      <rPr>
        <sz val="11"/>
        <color rgb="FF000000"/>
        <rFont val="Calibri"/>
      </rPr>
      <t>If the operating system is not configured to include only approved trust anchors in trust stores or certificate stores managed by the organization, this is a finding.</t>
    </r>
  </si>
  <si>
    <t>V-263660</t>
  </si>
  <si>
    <r>
      <rPr>
        <sz val="11"/>
        <rFont val="Calibri"/>
      </rPr>
      <t>The operating system must provide protected storage for cryptographic keys with organization-defined safeguards and/or hardware protected key store.</t>
    </r>
  </si>
  <si>
    <r>
      <rPr>
        <sz val="11"/>
        <color rgb="FF000000"/>
        <rFont val="Calibri"/>
      </rPr>
      <t>Configure the operating system to provide protected storage for cryptographic keys with organization-defined safeguards and/or hardware protected key store.</t>
    </r>
  </si>
  <si>
    <r>
      <rPr>
        <sz val="11"/>
        <color rgb="FF000000"/>
        <rFont val="Calibri"/>
      </rPr>
      <t>A Trusted Platform Module (TPM) is an example of a hardware-protected data store that can be used to protect cryptographic keys.</t>
    </r>
  </si>
  <si>
    <r>
      <rPr>
        <sz val="11"/>
        <color rgb="FF000000"/>
        <rFont val="Calibri"/>
      </rPr>
      <t>Verify the operating system is configured to provide protected storage for cryptographic keys with organization-defined safeguards and/or hardware protected key store.</t>
    </r>
    <r>
      <rPr>
        <sz val="11"/>
        <color rgb="FF000000"/>
        <rFont val="Calibri"/>
      </rPr>
      <t xml:space="preserve">
</t>
    </r>
    <r>
      <rPr>
        <sz val="11"/>
        <color rgb="FF000000"/>
        <rFont val="Calibri"/>
      </rPr>
      <t>If the operating system is not configured to provide protected storage for cryptographic keys with organization-defined safeguards and/or hardware protected key store, this is a finding.</t>
    </r>
  </si>
  <si>
    <t>V-263661</t>
  </si>
  <si>
    <r>
      <rPr>
        <sz val="11"/>
        <rFont val="Calibri"/>
      </rPr>
      <t>The operating system must synchronize system clocks within and between systems or system components.</t>
    </r>
  </si>
  <si>
    <r>
      <rPr>
        <sz val="11"/>
        <color rgb="FF000000"/>
        <rFont val="Calibri"/>
      </rPr>
      <t>Configure the operating system to synchronize system clocks within and between systems or system components.</t>
    </r>
  </si>
  <si>
    <r>
      <rPr>
        <sz val="11"/>
        <color rgb="FF000000"/>
        <rFont val="Calibri"/>
      </rPr>
      <t>Time synchronization of system clocks is essential for the correct execution of many system services, including identification and authentication processes that involve certificates and time-of-day restrictions as part of access control. Denial of service or failure to deny expired credentials may result without properly synchronized clocks within and between systems and system components. Time is commonly expressed in Coordinated Universal Time (UTC), a modern continuation of Greenwich Mean Time (GMT), or local time with an offset from UTC. The granularity of time measurements refers to the degree of synchronization between system clocks and reference clocks, such as clocks synchronizing within hundreds of milliseconds or tens of milliseconds. Organizations may define different time granularities for system components. Time service can be critical to other security capabilities—such as access control and identification and authentication—depending on the nature of the mechanisms used to support the capabilities.</t>
    </r>
  </si>
  <si>
    <r>
      <rPr>
        <sz val="11"/>
        <color rgb="FF000000"/>
        <rFont val="Calibri"/>
      </rPr>
      <t>Verify the operating system is configured to synchronize system clocks within and between systems or system components.</t>
    </r>
    <r>
      <rPr>
        <sz val="11"/>
        <color rgb="FF000000"/>
        <rFont val="Calibri"/>
      </rPr>
      <t xml:space="preserve">
</t>
    </r>
    <r>
      <rPr>
        <sz val="11"/>
        <color rgb="FF000000"/>
        <rFont val="Calibri"/>
      </rPr>
      <t>If the operating system is not configured to synchronize system clocks within and between systems or system components, this is a finding.</t>
    </r>
  </si>
  <si>
    <t>V-278973</t>
  </si>
  <si>
    <r>
      <rPr>
        <sz val="11"/>
        <color rgb="FF000000"/>
        <rFont val="Calibri"/>
      </rPr>
      <t xml:space="preserve">Operating system management functionality includes functions necessary for administration and requires privileged user access. Allowing nonprivileged users to access operating system management functionality capabilities increases the risk that nonprivileged users may obtain elevated privileges. </t>
    </r>
    <r>
      <rPr>
        <sz val="11"/>
        <color rgb="FF000000"/>
        <rFont val="Calibri"/>
      </rPr>
      <t xml:space="preserve">
</t>
    </r>
    <r>
      <rPr>
        <sz val="11"/>
        <color rgb="FF000000"/>
        <rFont val="Calibri"/>
      </rPr>
      <t xml:space="preserve">Operating system management functionality includes functions necessary to administer console, network components, workstations, or servers, and typically requires privileged user access. </t>
    </r>
    <r>
      <rPr>
        <sz val="11"/>
        <color rgb="FF000000"/>
        <rFont val="Calibri"/>
      </rPr>
      <t xml:space="preserve">
</t>
    </r>
    <r>
      <rPr>
        <sz val="11"/>
        <color rgb="FF000000"/>
        <rFont val="Calibri"/>
      </rPr>
      <t xml:space="preserve">The separation of user functionality from information system management functionality is either physical or logical and is accomplished by using different computers, different central processing units, different instances of the operating system, different network addresses, different TCP/UDP ports, virtualization techniques, combinations of these methods, or other methods, as appropriate. </t>
    </r>
    <r>
      <rPr>
        <sz val="11"/>
        <color rgb="FF000000"/>
        <rFont val="Calibri"/>
      </rPr>
      <t xml:space="preserve">
</t>
    </r>
    <r>
      <rPr>
        <sz val="11"/>
        <color rgb="FF000000"/>
        <rFont val="Calibri"/>
      </rPr>
      <t>An example of this type of separation is observed in web administrative interfaces that use separate authentication methods for users of any other information system resources. This may include isolating the administrative interface on a different security domain and with additional access controls.</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</si>
  <si>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is configured to separate user functionality (including user interface services) from operating system management functionality.</t>
    </r>
    <r>
      <rPr>
        <sz val="11"/>
        <color rgb="FF000000"/>
        <rFont val="Calibri"/>
      </rPr>
      <t xml:space="preserve">
</t>
    </r>
    <r>
      <rPr>
        <sz val="11"/>
        <color rgb="FF000000"/>
        <rFont val="Calibri"/>
      </rPr>
      <t>If it does not separate user functionality (including user interface services) from operating system management functionality, this is a finding.</t>
    </r>
  </si>
  <si>
    <t>V-278974</t>
  </si>
  <si>
    <r>
      <rPr>
        <sz val="11"/>
        <rFont val="Calibri"/>
      </rPr>
      <t>The operating system must enforce a role-based access control (RBAC) policy over defined subjects and objects.</t>
    </r>
  </si>
  <si>
    <r>
      <rPr>
        <sz val="11"/>
        <color rgb="FF000000"/>
        <rFont val="Calibri"/>
      </rPr>
      <t>Configure the operating system to enforce an RBAC policy over defined subjects and objects.</t>
    </r>
  </si>
  <si>
    <r>
      <rPr>
        <sz val="11"/>
        <color rgb="FF000000"/>
        <rFont val="Calibri"/>
      </rPr>
      <t>RBAC is an access control policy that restricts information system access to authorized users. Without these security policies, access control and enforcement mechanisms will not prevent unauthorized access.</t>
    </r>
    <r>
      <rPr>
        <sz val="11"/>
        <color rgb="FF000000"/>
        <rFont val="Calibri"/>
      </rPr>
      <t xml:space="preserve">
</t>
    </r>
    <r>
      <rPr>
        <sz val="11"/>
        <color rgb="FF000000"/>
        <rFont val="Calibri"/>
      </rPr>
      <t>Organizations can create specific roles based on job functions and the authorizations (i.e., privileges) to perform needed operations on organizational information systems associated with the organization-defined roles. When users are assigned to the organizational roles, they inherit the authorizations or privileges defined for those roles. RBAC simplifies privilege administration for organizations because privileges are not assigned directly to every user (which can be a significant number of individuals for mid- to large-size organizations) but are instead acquired through role assignments. RBAC can be implemented either as a mandatory or discretionary form of access control.</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</si>
  <si>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is configured to enforce an RBAC policy over defined subjects and objects.</t>
    </r>
    <r>
      <rPr>
        <sz val="11"/>
        <color rgb="FF000000"/>
        <rFont val="Calibri"/>
      </rPr>
      <t xml:space="preserve">
</t>
    </r>
    <r>
      <rPr>
        <sz val="11"/>
        <color rgb="FF000000"/>
        <rFont val="Calibri"/>
      </rPr>
      <t>If the operating system is not configured to enforce an RBAC policy over defined subjects and objects, this is a finding.</t>
    </r>
  </si>
  <si>
    <t>V-278975</t>
  </si>
  <si>
    <r>
      <rPr>
        <sz val="11"/>
        <rFont val="Calibri"/>
      </rPr>
      <t>The operating system must use a FIPS-validated cryptographic module to provision digital signatures.</t>
    </r>
  </si>
  <si>
    <r>
      <rPr>
        <sz val="11"/>
        <color rgb="FF000000"/>
        <rFont val="Calibri"/>
      </rPr>
      <t>Configure the operating system to use a FIPS-validated cryptographic module to provision digital signatures.</t>
    </r>
  </si>
  <si>
    <r>
      <rPr>
        <sz val="11"/>
        <color rgb="FF000000"/>
        <rFont val="Calibri"/>
      </rPr>
      <t xml:space="preserve">FIPS 140-3 precludes the use of invalidated cryptography for the cryptographic protection of sensitive or valuable data within federal systems. Unvalidated cryptography is viewed by NIST as providing no protection to the information or data, in effect the data would be considered unprotected plaintext. If the agency specifies that the information or data be cryptographically protected, then FIPS 140-3 is applicable. In essence, if cryptography is required, then it must be validated. Cryptographic modules that have been approved for classified use may be used in lieu of modules that have been validated against the FIPS 140-3 standard. </t>
    </r>
    <r>
      <rPr>
        <sz val="11"/>
        <color rgb="FF000000"/>
        <rFont val="Calibri"/>
      </rPr>
      <t xml:space="preserve">
</t>
    </r>
    <r>
      <rPr>
        <sz val="11"/>
        <color rgb="FF000000"/>
        <rFont val="Calibri"/>
      </rPr>
      <t>The cryptographic module used have at least one validated digital signature function. This validated hash algorithm must be used to generate digital signatures for all cryptographic security function within the product being evaluated.</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</si>
  <si>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is configured to use a FIPS-validated cryptographic module to provision digital signatures.</t>
    </r>
    <r>
      <rPr>
        <sz val="11"/>
        <color rgb="FF000000"/>
        <rFont val="Calibri"/>
      </rPr>
      <t xml:space="preserve">
</t>
    </r>
    <r>
      <rPr>
        <sz val="11"/>
        <color rgb="FF000000"/>
        <rFont val="Calibri"/>
      </rPr>
      <t>If the operating system is not configured to use a FIPS-validated cryptographic module to provision digital signatures, this is a finding.</t>
    </r>
  </si>
  <si>
    <t>V-278976</t>
  </si>
  <si>
    <r>
      <rPr>
        <sz val="11"/>
        <rFont val="Calibri"/>
      </rPr>
      <t>The operating system must enforce attribute-based access control policy over defined subjects and objects based upon organization-defined attributes to assume access permissions.</t>
    </r>
  </si>
  <si>
    <r>
      <rPr>
        <sz val="11"/>
        <color rgb="FF000000"/>
        <rFont val="Calibri"/>
      </rPr>
      <t>Configure the operating system to enforce attribute-based access control policy over defined subjects and objects based upon organization-defined attributes to assume access permissions.</t>
    </r>
  </si>
  <si>
    <r>
      <rPr>
        <sz val="11"/>
        <color rgb="FF000000"/>
        <rFont val="Calibri"/>
      </rPr>
      <t>Attribute-based access control is an access control policy that restricts system access to authorized users based on specified organizational attributes (e.g., job function, identity), action attributes (e.g., read, write, delete), environmental attributes (e.g., time of day, location), and resource attributes (e.g., classification of a document). Organizations can create rules based on attributes and the authorizations (i.e., privileges) to perform needed operations on the systems associated with organization-defined attributes and rules. When users are assigned to attributes defined in attribute-based access control policies or rules, they can be provisioned to a system with the appropriate privileges or dynamically granted access to a protected resource.</t>
    </r>
    <r>
      <rPr>
        <sz val="11"/>
        <color rgb="FF000000"/>
        <rFont val="Calibri"/>
      </rPr>
      <t xml:space="preserve">
</t>
    </r>
    <r>
      <rPr>
        <sz val="11"/>
        <color rgb="FF000000"/>
        <rFont val="Calibri"/>
      </rPr>
      <t>This requirement also applies to Zero Trust initiatives.</t>
    </r>
  </si>
  <si>
    <r>
      <rPr>
        <sz val="11"/>
        <color rgb="FF000000"/>
        <rFont val="Calibri"/>
      </rPr>
      <t>Verify the operating system is configured to enforce attribute-based access control policy over defined subjects and objects based upon organization-defined attributes to assume access permissions.</t>
    </r>
    <r>
      <rPr>
        <sz val="11"/>
        <color rgb="FF000000"/>
        <rFont val="Calibri"/>
      </rPr>
      <t xml:space="preserve">
</t>
    </r>
    <r>
      <rPr>
        <sz val="11"/>
        <color rgb="FF000000"/>
        <rFont val="Calibri"/>
      </rPr>
      <t>If the operating system is not configured to enforce attribute-based access control policy over defined subjects and objects based upon organization-defined attributes to assume access permissions, this is a finding.</t>
    </r>
  </si>
  <si>
    <t>V-278977</t>
  </si>
  <si>
    <r>
      <rPr>
        <sz val="11"/>
        <rFont val="Calibri"/>
      </rPr>
      <t>The operating system must be a version supported by the vendor.</t>
    </r>
  </si>
  <si>
    <r>
      <rPr>
        <sz val="11"/>
        <color rgb="FF000000"/>
        <rFont val="Calibri"/>
      </rPr>
      <t>Install or upgrade the operating system to a version supported by the vendor.</t>
    </r>
  </si>
  <si>
    <r>
      <rPr>
        <sz val="11"/>
        <color rgb="FF000000"/>
        <rFont val="Calibri"/>
      </rPr>
      <t>Unsupported software and systems should not be used because fixes to newly identified bugs will not be implemented by the vendor. The lack of support can result in potential vulnerabilities.</t>
    </r>
    <r>
      <rPr>
        <sz val="11"/>
        <color rgb="FF000000"/>
        <rFont val="Calibri"/>
      </rPr>
      <t xml:space="preserve">
</t>
    </r>
    <r>
      <rPr>
        <sz val="11"/>
        <color rgb="FF000000"/>
        <rFont val="Calibri"/>
      </rPr>
      <t>Software and systems at unsupported servicing levels or releases will not receive security updates for new vulnerabilities, which leaves them subject to exploitation.</t>
    </r>
    <r>
      <rPr>
        <sz val="11"/>
        <color rgb="FF000000"/>
        <rFont val="Calibri"/>
      </rPr>
      <t xml:space="preserve">
</t>
    </r>
    <r>
      <rPr>
        <sz val="11"/>
        <color rgb="FF000000"/>
        <rFont val="Calibri"/>
      </rPr>
      <t>When maintenance updates and patches are no longer available, software is no longer considered supported and should be upgraded or decommissioned.</t>
    </r>
  </si>
  <si>
    <r>
      <rPr>
        <sz val="11"/>
        <color rgb="FF000000"/>
        <rFont val="Calibri"/>
      </rPr>
      <t>Verify the operating system is a version supported by the vendor.</t>
    </r>
    <r>
      <rPr>
        <sz val="11"/>
        <color rgb="FF000000"/>
        <rFont val="Calibri"/>
      </rPr>
      <t xml:space="preserve">
</t>
    </r>
    <r>
      <rPr>
        <sz val="11"/>
        <color rgb="FF000000"/>
        <rFont val="Calibri"/>
      </rPr>
      <t>If the operating system is not a version supported by the vendor, this is a finding.</t>
    </r>
  </si>
  <si>
    <r>
      <rPr>
        <b/>
        <sz val="10"/>
        <color rgb="FF003B5C"/>
        <rFont val="Calibri"/>
      </rPr>
      <t>License:</t>
    </r>
    <r>
      <rPr>
        <sz val="10"/>
        <color rgb="FF003B5C"/>
        <rFont val="Calibri"/>
      </rPr>
      <t xml:space="preserve"> </t>
    </r>
    <r>
      <rPr>
        <i/>
        <sz val="10"/>
        <color rgb="FF003B5C"/>
        <rFont val="Calibri"/>
      </rPr>
      <t>This work is licensed under the Creative Commons Attribution-ShareAlike 4.0 International licence (CC BY-SA 4.0).</t>
    </r>
  </si>
  <si>
    <t>Security Hardening Guide Implementation Report (SHGIR)</t>
  </si>
  <si>
    <t>Support and Resources</t>
  </si>
  <si>
    <r>
      <rPr>
        <b/>
        <sz val="11"/>
        <color rgb="FF000000"/>
        <rFont val="Calibri"/>
      </rPr>
      <t>Maintained by:</t>
    </r>
    <r>
      <rPr>
        <sz val="11"/>
        <color rgb="FF000000"/>
        <rFont val="Calibri"/>
      </rPr>
      <t xml:space="preserve"> </t>
    </r>
    <r>
      <rPr>
        <i/>
        <sz val="11"/>
        <color rgb="FF000000"/>
        <rFont val="Calibri"/>
      </rPr>
      <t>Openbyte</t>
    </r>
    <r>
      <rPr>
        <sz val="11"/>
        <color rgb="FF000000"/>
        <rFont val="Calibri"/>
      </rPr>
      <t xml:space="preserve">
</t>
    </r>
    <r>
      <rPr>
        <b/>
        <sz val="11"/>
        <color rgb="FF000000"/>
        <rFont val="Calibri"/>
      </rPr>
      <t>Notes:</t>
    </r>
    <r>
      <rPr>
        <sz val="11"/>
        <color rgb="FF000000"/>
        <rFont val="Calibri"/>
      </rPr>
      <t xml:space="preserve"> Browse and download additional SHGIR reports/templates using the library link below. For issues related to this report template and feature requests, use the support link below (preferred) or email </t>
    </r>
    <r>
      <rPr>
        <sz val="11"/>
        <color rgb="FF0000FF"/>
        <rFont val="Calibri"/>
      </rPr>
      <t>info@opnbyte.com</t>
    </r>
    <r>
      <rPr>
        <sz val="11"/>
        <color rgb="FF000000"/>
        <rFont val="Calibri"/>
      </rPr>
      <t>.</t>
    </r>
  </si>
  <si>
    <r>
      <rPr>
        <b/>
        <sz val="11"/>
        <color rgb="FF000000"/>
        <rFont val="Calibri"/>
      </rPr>
      <t>Library:</t>
    </r>
    <r>
      <rPr>
        <sz val="11"/>
        <color rgb="FF000000"/>
        <rFont val="Calibri"/>
      </rPr>
      <t xml:space="preserve"> </t>
    </r>
    <r>
      <rPr>
        <i/>
        <sz val="11"/>
        <color rgb="FF0000FF"/>
        <rFont val="Calibri"/>
      </rPr>
      <t>https://opnbyte.com/hardening-guide-library/</t>
    </r>
  </si>
  <si>
    <r>
      <rPr>
        <b/>
        <sz val="11"/>
        <color rgb="FF000000"/>
        <rFont val="Calibri"/>
      </rPr>
      <t>Issues &amp; Requests:</t>
    </r>
    <r>
      <rPr>
        <sz val="11"/>
        <color rgb="FF000000"/>
        <rFont val="Calibri"/>
      </rPr>
      <t xml:space="preserve"> </t>
    </r>
    <r>
      <rPr>
        <i/>
        <sz val="11"/>
        <color rgb="FF0000FF"/>
        <rFont val="Calibri"/>
      </rPr>
      <t>https://github.com/Opnbyte/SHGIR/issues</t>
    </r>
  </si>
  <si>
    <t>Overview</t>
  </si>
  <si>
    <r>
      <rPr>
        <sz val="11"/>
        <color rgb="FF000000"/>
        <rFont val="Calibri"/>
      </rPr>
      <t xml:space="preserve">This workbook is an operational implementation tool that provides a structured way to </t>
    </r>
    <r>
      <rPr>
        <b/>
        <sz val="11"/>
        <color rgb="FF000000"/>
        <rFont val="Calibri"/>
      </rPr>
      <t>review</t>
    </r>
    <r>
      <rPr>
        <sz val="11"/>
        <color rgb="FF000000"/>
        <rFont val="Calibri"/>
      </rPr>
      <t xml:space="preserve">, </t>
    </r>
    <r>
      <rPr>
        <b/>
        <sz val="11"/>
        <color rgb="FF000000"/>
        <rFont val="Calibri"/>
      </rPr>
      <t>prioritise</t>
    </r>
    <r>
      <rPr>
        <sz val="11"/>
        <color rgb="FF000000"/>
        <rFont val="Calibri"/>
      </rPr>
      <t xml:space="preserve">, and </t>
    </r>
    <r>
      <rPr>
        <b/>
        <sz val="11"/>
        <color rgb="FF000000"/>
        <rFont val="Calibri"/>
      </rPr>
      <t>track</t>
    </r>
    <r>
      <rPr>
        <sz val="11"/>
        <color rgb="FF000000"/>
        <rFont val="Calibri"/>
      </rPr>
      <t xml:space="preserve"> the </t>
    </r>
    <r>
      <rPr>
        <b/>
        <sz val="11"/>
        <color rgb="FF000000"/>
        <rFont val="Calibri"/>
      </rPr>
      <t>implementation</t>
    </r>
    <r>
      <rPr>
        <sz val="11"/>
        <color rgb="FF000000"/>
        <rFont val="Calibri"/>
      </rPr>
      <t xml:space="preserve"> of defined security hardening guide recommendations across an environment or scope.</t>
    </r>
    <r>
      <rPr>
        <sz val="11"/>
        <color rgb="FF000000"/>
        <rFont val="Calibri"/>
      </rPr>
      <t xml:space="preserve">
</t>
    </r>
    <r>
      <rPr>
        <sz val="11"/>
        <color rgb="FF000000"/>
        <rFont val="Calibri"/>
      </rPr>
      <t>Security and engineering teams often struggle to answer three questions consistently. This workbook is designed to make those answers visible and maintainable:</t>
    </r>
    <r>
      <rPr>
        <sz val="11"/>
        <color rgb="FF000000"/>
        <rFont val="Calibri"/>
      </rPr>
      <t xml:space="preserve">
</t>
    </r>
    <r>
      <rPr>
        <sz val="11"/>
        <color rgb="FF000000"/>
        <rFont val="Calibri"/>
      </rPr>
      <t xml:space="preserve">    1. </t>
    </r>
    <r>
      <rPr>
        <b/>
        <sz val="11"/>
        <color rgb="FF000000"/>
        <rFont val="Calibri"/>
      </rPr>
      <t>What is our current compliance status against the recommendations?</t>
    </r>
    <r>
      <rPr>
        <sz val="11"/>
        <color rgb="FF000000"/>
        <rFont val="Calibri"/>
      </rPr>
      <t xml:space="preserve">
</t>
    </r>
    <r>
      <rPr>
        <sz val="11"/>
        <color rgb="FF000000"/>
        <rFont val="Calibri"/>
      </rPr>
      <t xml:space="preserve">    2. </t>
    </r>
    <r>
      <rPr>
        <b/>
        <sz val="11"/>
        <color rgb="FF000000"/>
        <rFont val="Calibri"/>
      </rPr>
      <t>How is implementation progress trending over time?</t>
    </r>
    <r>
      <rPr>
        <sz val="11"/>
        <color rgb="FF000000"/>
        <rFont val="Calibri"/>
      </rPr>
      <t xml:space="preserve">
</t>
    </r>
    <r>
      <rPr>
        <sz val="11"/>
        <color rgb="FF000000"/>
        <rFont val="Calibri"/>
      </rPr>
      <t xml:space="preserve">    3. </t>
    </r>
    <r>
      <rPr>
        <b/>
        <sz val="11"/>
        <color rgb="FF000000"/>
        <rFont val="Calibri"/>
      </rPr>
      <t>How do the recommendations support evidence of compliance against standards or frameworks?</t>
    </r>
    <r>
      <rPr>
        <sz val="11"/>
        <color rgb="FF000000"/>
        <rFont val="Calibri"/>
      </rPr>
      <t xml:space="preserve">
</t>
    </r>
    <r>
      <rPr>
        <sz val="11"/>
        <color rgb="FF000000"/>
        <rFont val="Calibri"/>
      </rPr>
      <t xml:space="preserve">It consolidates the hardening guide into a </t>
    </r>
    <r>
      <rPr>
        <b/>
        <sz val="11"/>
        <color rgb="FF000000"/>
        <rFont val="Calibri"/>
      </rPr>
      <t>recommendations</t>
    </r>
    <r>
      <rPr>
        <sz val="11"/>
        <color rgb="FF000000"/>
        <rFont val="Calibri"/>
      </rPr>
      <t xml:space="preserve"> register that can be prioritised and phased, an </t>
    </r>
    <r>
      <rPr>
        <b/>
        <sz val="11"/>
        <color rgb="FF000000"/>
        <rFont val="Calibri"/>
      </rPr>
      <t>implementation log</t>
    </r>
    <r>
      <rPr>
        <sz val="11"/>
        <color rgb="FF000000"/>
        <rFont val="Calibri"/>
      </rPr>
      <t xml:space="preserve"> to support traceability, a management </t>
    </r>
    <r>
      <rPr>
        <b/>
        <sz val="11"/>
        <color rgb="FF000000"/>
        <rFont val="Calibri"/>
      </rPr>
      <t>dashboard</t>
    </r>
    <r>
      <rPr>
        <sz val="11"/>
        <color rgb="FF000000"/>
        <rFont val="Calibri"/>
      </rPr>
      <t xml:space="preserve">, and (where provided) </t>
    </r>
    <r>
      <rPr>
        <b/>
        <sz val="11"/>
        <color rgb="FF000000"/>
        <rFont val="Calibri"/>
      </rPr>
      <t>mapping</t>
    </r>
    <r>
      <rPr>
        <sz val="11"/>
        <color rgb="FF000000"/>
        <rFont val="Calibri"/>
      </rPr>
      <t xml:space="preserve"> sheets that relate controls to industry standards. It is intended to facilitate collaboration between security teams and engineering operations, driving implementation through defined phases and tracking remediation efforts through to completion.</t>
    </r>
  </si>
  <si>
    <t>Instructions</t>
  </si>
  <si>
    <r>
      <rPr>
        <b/>
        <sz val="11"/>
        <color rgb="FFFF0000"/>
        <rFont val="Calibri"/>
      </rPr>
      <t>1.</t>
    </r>
    <r>
      <rPr>
        <sz val="11"/>
        <color rgb="FF000000"/>
        <rFont val="Calibri"/>
      </rPr>
      <t xml:space="preserve">  Review the </t>
    </r>
    <r>
      <rPr>
        <b/>
        <sz val="11"/>
        <color rgb="FF000000"/>
        <rFont val="Calibri"/>
      </rPr>
      <t>hardening guide metadata</t>
    </r>
    <r>
      <rPr>
        <sz val="11"/>
        <color rgb="FF000000"/>
        <rFont val="Calibri"/>
      </rPr>
      <t xml:space="preserve"> (below) to confirm the guide name and version, and to validate that the systems, services, or assets in scope match the benchmark applicability.</t>
    </r>
  </si>
  <si>
    <r>
      <rPr>
        <b/>
        <sz val="11"/>
        <color rgb="FFFF0000"/>
        <rFont val="Calibri"/>
      </rPr>
      <t>2.</t>
    </r>
    <r>
      <rPr>
        <sz val="11"/>
        <color rgb="FF000000"/>
        <rFont val="Calibri"/>
      </rPr>
      <t xml:space="preserve">  In the </t>
    </r>
    <r>
      <rPr>
        <b/>
        <sz val="11"/>
        <color rgb="FF000000"/>
        <rFont val="Calibri"/>
      </rPr>
      <t>Recommendations</t>
    </r>
    <r>
      <rPr>
        <sz val="11"/>
        <color rgb="FF000000"/>
        <rFont val="Calibri"/>
      </rPr>
      <t xml:space="preserve"> sheet, assess the technical applicability of each control within your environment. Where a control does not apply, record the rationale in the </t>
    </r>
    <r>
      <rPr>
        <i/>
        <sz val="11"/>
        <color rgb="FF000000"/>
        <rFont val="Calibri"/>
      </rPr>
      <t>Notes</t>
    </r>
    <r>
      <rPr>
        <sz val="11"/>
        <color rgb="FF000000"/>
        <rFont val="Calibri"/>
      </rPr>
      <t xml:space="preserve"> column. For controls that do apply, assign a </t>
    </r>
    <r>
      <rPr>
        <b/>
        <i/>
        <sz val="11"/>
        <color rgb="FF000000"/>
        <rFont val="Calibri"/>
      </rPr>
      <t>MoSCoW</t>
    </r>
    <r>
      <rPr>
        <sz val="11"/>
        <color rgb="FF000000"/>
        <rFont val="Calibri"/>
      </rPr>
      <t xml:space="preserve"> priority, evaluate the </t>
    </r>
    <r>
      <rPr>
        <b/>
        <i/>
        <sz val="11"/>
        <color rgb="FF000000"/>
        <rFont val="Calibri"/>
      </rPr>
      <t>Ops Impact</t>
    </r>
    <r>
      <rPr>
        <sz val="11"/>
        <color rgb="FF000000"/>
        <rFont val="Calibri"/>
      </rPr>
      <t xml:space="preserve"> (potential disruption to users or operations), and allocate each item to an implementation phase to establish a structured remediation workflow.</t>
    </r>
  </si>
  <si>
    <r>
      <rPr>
        <b/>
        <sz val="11"/>
        <color rgb="FFFF0000"/>
        <rFont val="Calibri"/>
      </rPr>
      <t>3.</t>
    </r>
    <r>
      <rPr>
        <sz val="11"/>
        <color rgb="FF000000"/>
        <rFont val="Calibri"/>
      </rPr>
      <t xml:space="preserve">  As remediation progresses, update the </t>
    </r>
    <r>
      <rPr>
        <b/>
        <i/>
        <sz val="11"/>
        <color rgb="FF000000"/>
        <rFont val="Calibri"/>
      </rPr>
      <t>ImplStatus</t>
    </r>
    <r>
      <rPr>
        <sz val="11"/>
        <color rgb="FF000000"/>
        <rFont val="Calibri"/>
      </rPr>
      <t xml:space="preserve"> on each recommendation (Implemented, Testing, Failed, Compensated, Risk Accepted, or N/A). Use the </t>
    </r>
    <r>
      <rPr>
        <b/>
        <sz val="11"/>
        <color rgb="FF000000"/>
        <rFont val="Calibri"/>
      </rPr>
      <t>Implementation Log</t>
    </r>
    <r>
      <rPr>
        <sz val="11"/>
        <color rgb="FF000000"/>
        <rFont val="Calibri"/>
      </rPr>
      <t xml:space="preserve"> sheet to record the specific actions taken, link to evidence, and note any deviations or sign-offs.</t>
    </r>
  </si>
  <si>
    <r>
      <rPr>
        <b/>
        <sz val="11"/>
        <color rgb="FFFF0000"/>
        <rFont val="Calibri"/>
      </rPr>
      <t>4.</t>
    </r>
    <r>
      <rPr>
        <sz val="11"/>
        <color rgb="FF000000"/>
        <rFont val="Calibri"/>
      </rPr>
      <t xml:space="preserve">  Check the </t>
    </r>
    <r>
      <rPr>
        <b/>
        <sz val="11"/>
        <color rgb="FF000000"/>
        <rFont val="Calibri"/>
      </rPr>
      <t>Dashboard</t>
    </r>
    <r>
      <rPr>
        <sz val="11"/>
        <color rgb="FF000000"/>
        <rFont val="Calibri"/>
      </rPr>
      <t xml:space="preserve"> regularly to monitor overall status. In the </t>
    </r>
    <r>
      <rPr>
        <b/>
        <sz val="11"/>
        <color rgb="FF000000"/>
        <rFont val="Calibri"/>
      </rPr>
      <t>Progress Over Time</t>
    </r>
    <r>
      <rPr>
        <sz val="11"/>
        <color rgb="FF000000"/>
        <rFont val="Calibri"/>
      </rPr>
      <t xml:space="preserve"> section, add a dated snapshot entry at each milestone or sprint boundary to build a trend record.</t>
    </r>
  </si>
  <si>
    <r>
      <rPr>
        <b/>
        <sz val="11"/>
        <color rgb="FFFF0000"/>
        <rFont val="Calibri"/>
      </rPr>
      <t>5.</t>
    </r>
    <r>
      <rPr>
        <sz val="11"/>
        <color rgb="FF000000"/>
        <rFont val="Calibri"/>
      </rPr>
      <t xml:space="preserve">  If </t>
    </r>
    <r>
      <rPr>
        <b/>
        <sz val="11"/>
        <color rgb="FF000000"/>
        <rFont val="Calibri"/>
      </rPr>
      <t>Mapping Sheets</t>
    </r>
    <r>
      <rPr>
        <sz val="11"/>
        <color rgb="FF000000"/>
        <rFont val="Calibri"/>
      </rPr>
      <t xml:space="preserve"> are included, use them to support implementation planning and to demonstrate traceability against external standards or frameworks such as CIS Controls, NIST CSF, ISO 27002, etc.</t>
    </r>
  </si>
  <si>
    <r>
      <rPr>
        <b/>
        <sz val="11"/>
        <color rgb="FFFF0000"/>
        <rFont val="Calibri"/>
      </rPr>
      <t>6.</t>
    </r>
    <r>
      <rPr>
        <sz val="11"/>
        <color rgb="FF000000"/>
        <rFont val="Calibri"/>
      </rPr>
      <t xml:space="preserve">  Treat this workbook as a </t>
    </r>
    <r>
      <rPr>
        <b/>
        <sz val="11"/>
        <color rgb="FF000000"/>
        <rFont val="Calibri"/>
      </rPr>
      <t>living document</t>
    </r>
    <r>
      <rPr>
        <sz val="11"/>
        <color rgb="FF000000"/>
        <rFont val="Calibri"/>
      </rPr>
      <t>. Update status, notes, and evidence references as work progresses. Schedule periodic reviews to keep the register current.</t>
    </r>
  </si>
  <si>
    <t>Disclaimer</t>
  </si>
  <si>
    <r>
      <rPr>
        <b/>
        <i/>
        <sz val="11"/>
        <color rgb="FF000000"/>
        <rFont val="Calibri"/>
      </rPr>
      <t>a)</t>
    </r>
    <r>
      <rPr>
        <i/>
        <sz val="11"/>
        <color rgb="FF000000"/>
        <rFont val="Calibri"/>
      </rPr>
      <t xml:space="preserve"> This workbook is provided as-is for general guidance and does not constitute a security assessment, penetration testing, or an audit. </t>
    </r>
    <r>
      <rPr>
        <b/>
        <i/>
        <sz val="11"/>
        <color rgb="FF000000"/>
        <rFont val="Calibri"/>
      </rPr>
      <t>b)</t>
    </r>
    <r>
      <rPr>
        <i/>
        <sz val="11"/>
        <color rgb="FF000000"/>
        <rFont val="Calibri"/>
      </rPr>
      <t xml:space="preserve"> The workbook reflects the hardening guide content as provided by the publisher/vendor; it does not automatically validate configurations or confirm control effectiveness.</t>
    </r>
    <r>
      <rPr>
        <b/>
        <i/>
        <sz val="11"/>
        <color rgb="FF000000"/>
        <rFont val="Calibri"/>
      </rPr>
      <t>c)</t>
    </r>
    <r>
      <rPr>
        <i/>
        <sz val="11"/>
        <color rgb="FF000000"/>
        <rFont val="Calibri"/>
      </rPr>
      <t xml:space="preserve"> Implementation status, metrics, and dashboards are </t>
    </r>
    <r>
      <rPr>
        <b/>
        <i/>
        <sz val="11"/>
        <color rgb="FF000000"/>
        <rFont val="Calibri"/>
      </rPr>
      <t>only as accurate as the data entered</t>
    </r>
    <r>
      <rPr>
        <i/>
        <sz val="11"/>
        <color rgb="FF000000"/>
        <rFont val="Calibri"/>
      </rPr>
      <t xml:space="preserve"> and the evidence maintained by the implementing team(s) </t>
    </r>
    <r>
      <rPr>
        <b/>
        <i/>
        <sz val="11"/>
        <color rgb="FF000000"/>
        <rFont val="Calibri"/>
      </rPr>
      <t>d)</t>
    </r>
    <r>
      <rPr>
        <i/>
        <sz val="11"/>
        <color rgb="FF000000"/>
        <rFont val="Calibri"/>
      </rPr>
      <t xml:space="preserve"> Recommendations may </t>
    </r>
    <r>
      <rPr>
        <b/>
        <i/>
        <sz val="11"/>
        <color rgb="FF000000"/>
        <rFont val="Calibri"/>
      </rPr>
      <t>require adaptation</t>
    </r>
    <r>
      <rPr>
        <i/>
        <sz val="11"/>
        <color rgb="FF000000"/>
        <rFont val="Calibri"/>
      </rPr>
      <t xml:space="preserve"> to your organisation’s context, architecture, risk appetite, and constraints; applicability and prioritisation remain your responsibility. </t>
    </r>
    <r>
      <rPr>
        <b/>
        <i/>
        <sz val="11"/>
        <color rgb="FF000000"/>
        <rFont val="Calibri"/>
      </rPr>
      <t>e)</t>
    </r>
    <r>
      <rPr>
        <i/>
        <sz val="11"/>
        <color rgb="FF000000"/>
        <rFont val="Calibri"/>
      </rPr>
      <t xml:space="preserve"> Recommendations are provided 'as generated'. While every effort is made to represent upstream guidance accurately, no guarantee is provided as to completeness, correctness, or currency.</t>
    </r>
    <r>
      <rPr>
        <b/>
        <i/>
        <sz val="11"/>
        <color rgb="FF000000"/>
        <rFont val="Calibri"/>
      </rPr>
      <t>f)</t>
    </r>
    <r>
      <rPr>
        <i/>
        <sz val="11"/>
        <color rgb="FF000000"/>
        <rFont val="Calibri"/>
      </rPr>
      <t xml:space="preserve"> Where mappings to other frameworks are included, they are </t>
    </r>
    <r>
      <rPr>
        <b/>
        <i/>
        <sz val="11"/>
        <color rgb="FF000000"/>
        <rFont val="Calibri"/>
      </rPr>
      <t>best-effort</t>
    </r>
    <r>
      <rPr>
        <i/>
        <sz val="11"/>
        <color rgb="FF000000"/>
        <rFont val="Calibri"/>
      </rPr>
      <t>, may not be one-to-one equivalents, and should be independently validated for your use case.</t>
    </r>
  </si>
  <si>
    <t>Implementation Context</t>
  </si>
  <si>
    <r>
      <rPr>
        <b/>
        <sz val="11"/>
        <color rgb="FF000000"/>
        <rFont val="Calibri"/>
      </rPr>
      <t>Organisation:</t>
    </r>
    <r>
      <rPr>
        <sz val="11"/>
        <color rgb="FF000000"/>
        <rFont val="Calibri"/>
      </rPr>
      <t xml:space="preserve"> </t>
    </r>
  </si>
  <si>
    <r>
      <rPr>
        <b/>
        <sz val="11"/>
        <color rgb="FF000000"/>
        <rFont val="Calibri"/>
      </rPr>
      <t>Project / Programme:</t>
    </r>
    <r>
      <rPr>
        <sz val="11"/>
        <color rgb="FF000000"/>
        <rFont val="Calibri"/>
      </rPr>
      <t xml:space="preserve"> </t>
    </r>
  </si>
  <si>
    <r>
      <rPr>
        <b/>
        <sz val="11"/>
        <color rgb="FF000000"/>
        <rFont val="Calibri"/>
      </rPr>
      <t>Business Unit:</t>
    </r>
    <r>
      <rPr>
        <sz val="11"/>
        <color rgb="FF000000"/>
        <rFont val="Calibri"/>
      </rPr>
      <t xml:space="preserve"> </t>
    </r>
  </si>
  <si>
    <r>
      <rPr>
        <b/>
        <sz val="11"/>
        <color rgb="FF000000"/>
        <rFont val="Calibri"/>
      </rPr>
      <t>Service / System:</t>
    </r>
    <r>
      <rPr>
        <sz val="11"/>
        <color rgb="FF000000"/>
        <rFont val="Calibri"/>
      </rPr>
      <t xml:space="preserve"> </t>
    </r>
  </si>
  <si>
    <r>
      <rPr>
        <b/>
        <sz val="11"/>
        <color rgb="FF000000"/>
        <rFont val="Calibri"/>
      </rPr>
      <t>Environment(s):</t>
    </r>
    <r>
      <rPr>
        <sz val="11"/>
        <color rgb="FF000000"/>
        <rFont val="Calibri"/>
      </rPr>
      <t xml:space="preserve"> </t>
    </r>
  </si>
  <si>
    <r>
      <rPr>
        <b/>
        <sz val="11"/>
        <color rgb="FF000000"/>
        <rFont val="Calibri"/>
      </rPr>
      <t>Business Owner(s):</t>
    </r>
    <r>
      <rPr>
        <sz val="11"/>
        <color rgb="FF000000"/>
        <rFont val="Calibri"/>
      </rPr>
      <t xml:space="preserve"> </t>
    </r>
  </si>
  <si>
    <r>
      <rPr>
        <b/>
        <sz val="11"/>
        <color rgb="FF000000"/>
        <rFont val="Calibri"/>
      </rPr>
      <t>Technical Owner(s):</t>
    </r>
    <r>
      <rPr>
        <sz val="11"/>
        <color rgb="FF000000"/>
        <rFont val="Calibri"/>
      </rPr>
      <t xml:space="preserve"> </t>
    </r>
  </si>
  <si>
    <r>
      <rPr>
        <b/>
        <sz val="11"/>
        <color rgb="FF000000"/>
        <rFont val="Calibri"/>
      </rPr>
      <t>Report Owner(s) / Maintainer(s):</t>
    </r>
    <r>
      <rPr>
        <sz val="11"/>
        <color rgb="FF000000"/>
        <rFont val="Calibri"/>
      </rPr>
      <t xml:space="preserve"> </t>
    </r>
  </si>
  <si>
    <r>
      <rPr>
        <b/>
        <sz val="11"/>
        <color rgb="FF000000"/>
        <rFont val="Calibri"/>
      </rPr>
      <t>Last Reviewed:</t>
    </r>
    <r>
      <rPr>
        <sz val="11"/>
        <color rgb="FF000000"/>
        <rFont val="Calibri"/>
      </rPr>
      <t xml:space="preserve"> </t>
    </r>
  </si>
  <si>
    <r>
      <rPr>
        <b/>
        <sz val="11"/>
        <color rgb="FF000000"/>
        <rFont val="Calibri"/>
      </rPr>
      <t>Notes:</t>
    </r>
    <r>
      <rPr>
        <sz val="11"/>
        <color rgb="FF000000"/>
        <rFont val="Calibri"/>
      </rPr>
      <t xml:space="preserve"> </t>
    </r>
  </si>
  <si>
    <t>Hardening Guide:</t>
  </si>
  <si>
    <t>General Purpose Operating System Security Requirements Guide V3R3</t>
  </si>
  <si>
    <t>Developed By:</t>
  </si>
  <si>
    <t>Defense Information Systems Agency (DISA) for the US DoD</t>
  </si>
  <si>
    <t>Release Information:</t>
  </si>
  <si>
    <r>
      <rPr>
        <b/>
        <sz val="11"/>
        <color rgb="FF000000"/>
        <rFont val="Calibri"/>
      </rPr>
      <t>Version:</t>
    </r>
    <r>
      <rPr>
        <sz val="11"/>
        <color rgb="FF000000"/>
        <rFont val="Calibri"/>
      </rPr>
      <t xml:space="preserve"> V3R3    </t>
    </r>
    <r>
      <rPr>
        <b/>
        <sz val="11"/>
        <color rgb="FF000000"/>
        <rFont val="Calibri"/>
      </rPr>
      <t>Date:</t>
    </r>
    <r>
      <rPr>
        <sz val="11"/>
        <color rgb="FF000000"/>
        <rFont val="Calibri"/>
      </rPr>
      <t xml:space="preserve"> 28 October 2025    </t>
    </r>
    <r>
      <rPr>
        <b/>
        <sz val="11"/>
        <color rgb="FF000000"/>
        <rFont val="Calibri"/>
      </rPr>
      <t>Classification:</t>
    </r>
    <r>
      <rPr>
        <sz val="11"/>
        <color rgb="FF000000"/>
        <rFont val="Calibri"/>
      </rPr>
      <t xml:space="preserve"> Unclassified    </t>
    </r>
    <r>
      <rPr>
        <b/>
        <sz val="11"/>
        <color rgb="FF000000"/>
        <rFont val="Calibri"/>
      </rPr>
      <t>Recommendation Count:</t>
    </r>
    <r>
      <rPr>
        <sz val="11"/>
        <color rgb="FF000000"/>
        <rFont val="Calibri"/>
      </rPr>
      <t xml:space="preserve"> 203</t>
    </r>
  </si>
  <si>
    <t>Download Url:</t>
  </si>
  <si>
    <t>https://www.cyber.mil/stigs</t>
  </si>
  <si>
    <t>Guide Overview:</t>
  </si>
  <si>
    <r>
      <rPr>
        <sz val="11"/>
        <color rgb="FF000000"/>
        <rFont val="Calibri"/>
      </rPr>
      <t>This General Purpose Operating System (GPOS) Security Requirements Guide (SRG) provides the technical security policies and requirements for applying security concepts to systems.</t>
    </r>
    <r>
      <rPr>
        <sz val="11"/>
        <color rgb="FF000000"/>
        <rFont val="Calibri"/>
      </rPr>
      <t xml:space="preserve">
</t>
    </r>
    <r>
      <rPr>
        <sz val="11"/>
        <color rgb="FF000000"/>
        <rFont val="Calibri"/>
      </rPr>
      <t>This SRG specifies security requirements for commercial-off-the-shelf (COTS) or government-offthe-shelf (GOTS) general purpose operating systems (GPOSs) in networked environments. An operating system conformant to this SRG may be operated as a server system within a data center or a client system used directly by one or more human users. This guide assumes operation within a single security domain. Cross-domain solution (CDS) and Multi-Level Security (MLS) requirements are beyond the scope of this guide.</t>
    </r>
    <r>
      <rPr>
        <sz val="11"/>
        <color rgb="FF000000"/>
        <rFont val="Calibri"/>
      </rPr>
      <t xml:space="preserve">
</t>
    </r>
    <r>
      <rPr>
        <sz val="11"/>
        <color rgb="FF000000"/>
        <rFont val="Calibri"/>
      </rPr>
      <t>Operating systems conformant to this security guide are assumed to operate in an environment that protects their supporting platform (hardware, devices, and firmware) from physical attacks and manipulation. In addition, it is assumed that all management activities are performed by knowledgeable and trustworthy users.</t>
    </r>
    <r>
      <rPr>
        <sz val="11"/>
        <color rgb="FF000000"/>
        <rFont val="Calibri"/>
      </rPr>
      <t xml:space="preserve">
</t>
    </r>
    <r>
      <rPr>
        <sz val="11"/>
        <color rgb="FF000000"/>
        <rFont val="Calibri"/>
      </rPr>
      <t>Conformant GPOSs must be capable of supporting system backups, but specific requirements for backup configuration and retention are not addressed in this guide. Similarly, anti-virus and IDS capabilities are mandatory, but their configurations are beyond the scope of this guide.</t>
    </r>
    <r>
      <rPr>
        <sz val="11"/>
        <color rgb="FF000000"/>
        <rFont val="Calibri"/>
      </rPr>
      <t xml:space="preserve">
</t>
    </r>
    <r>
      <rPr>
        <sz val="11"/>
        <color rgb="FF000000"/>
        <rFont val="Calibri"/>
      </rPr>
      <t>Specific requirements related to mobile devices and virtual operating environments can be found in the Mobile OS SRG and Virtual Machine Manager SRG, respectively. The use of an OS on an embedded system is beyond the scope of this guide.</t>
    </r>
    <r>
      <rPr>
        <sz val="11"/>
        <color rgb="FF000000"/>
        <rFont val="Calibri"/>
      </rPr>
      <t xml:space="preserve">
</t>
    </r>
    <r>
      <rPr>
        <sz val="11"/>
        <color rgb="FF000000"/>
        <rFont val="Calibri"/>
      </rPr>
      <t>The use of vendor-supported software is assumed in this SRG. If the operating system is no longer supported by the vendor, and patches are not available, then its use will be considered a finding.</t>
    </r>
  </si>
  <si>
    <t>About Severities:</t>
  </si>
  <si>
    <r>
      <rPr>
        <b/>
        <sz val="11"/>
        <color rgb="FF000000"/>
        <rFont val="Calibri"/>
      </rPr>
      <t>Severity Category Codes</t>
    </r>
    <r>
      <rPr>
        <sz val="11"/>
        <color rgb="FF000000"/>
        <rFont val="Calibri"/>
      </rPr>
      <t xml:space="preserve"> (referred to as </t>
    </r>
    <r>
      <rPr>
        <b/>
        <sz val="11"/>
        <color rgb="FF000000"/>
        <rFont val="Calibri"/>
      </rPr>
      <t>CAT</t>
    </r>
    <r>
      <rPr>
        <sz val="11"/>
        <color rgb="FF000000"/>
        <rFont val="Calibri"/>
      </rPr>
      <t>) are a measure of vulnerabilities used to assess a facility or system security posture. Each security policy specified in this document is assigned a Severity Category Code of CAT I, II, or III.</t>
    </r>
  </si>
  <si>
    <r>
      <rPr>
        <sz val="11"/>
        <color rgb="FF000000"/>
        <rFont val="Calibri"/>
      </rPr>
      <t xml:space="preserve">Any vulnerability, the exploitation of which will </t>
    </r>
    <r>
      <rPr>
        <b/>
        <i/>
        <sz val="11"/>
        <color rgb="FF000000"/>
        <rFont val="Calibri"/>
      </rPr>
      <t>directly and immediately</t>
    </r>
    <r>
      <rPr>
        <sz val="11"/>
        <color rgb="FF000000"/>
        <rFont val="Calibri"/>
      </rPr>
      <t xml:space="preserve"> result in loss of Confidentiality, Availability, or Integrity.</t>
    </r>
  </si>
  <si>
    <r>
      <rPr>
        <sz val="11"/>
        <color rgb="FF000000"/>
        <rFont val="Calibri"/>
      </rPr>
      <t xml:space="preserve">Any vulnerability, the exploitation of which </t>
    </r>
    <r>
      <rPr>
        <b/>
        <i/>
        <sz val="11"/>
        <color rgb="FF000000"/>
        <rFont val="Calibri"/>
      </rPr>
      <t>has a potential</t>
    </r>
    <r>
      <rPr>
        <sz val="11"/>
        <color rgb="FF000000"/>
        <rFont val="Calibri"/>
      </rPr>
      <t xml:space="preserve"> to result in loss of Confidentiality, Availability, or Integrity.</t>
    </r>
  </si>
  <si>
    <r>
      <rPr>
        <sz val="11"/>
        <color rgb="FF000000"/>
        <rFont val="Calibri"/>
      </rPr>
      <t xml:space="preserve">Any vulnerability, the existence of which </t>
    </r>
    <r>
      <rPr>
        <b/>
        <i/>
        <sz val="11"/>
        <color rgb="FF000000"/>
        <rFont val="Calibri"/>
      </rPr>
      <t>degrades measures</t>
    </r>
    <r>
      <rPr>
        <sz val="11"/>
        <color rgb="FF000000"/>
        <rFont val="Calibri"/>
      </rPr>
      <t xml:space="preserve"> to protect against loss of Confidentiality, Availability, or Integrity.</t>
    </r>
  </si>
  <si>
    <t>MoSCoW Prioritisation</t>
  </si>
  <si>
    <r>
      <rPr>
        <sz val="11"/>
        <color rgb="FF000000"/>
        <rFont val="Calibri"/>
      </rPr>
      <t xml:space="preserve">The </t>
    </r>
    <r>
      <rPr>
        <b/>
        <sz val="11"/>
        <color rgb="FF000000"/>
        <rFont val="Calibri"/>
      </rPr>
      <t>MoSCoW Framework</t>
    </r>
    <r>
      <rPr>
        <sz val="11"/>
        <color rgb="FF000000"/>
        <rFont val="Calibri"/>
      </rPr>
      <t xml:space="preserve"> is a prioritisation technique used to classify each recommendation by its importance to the security programme. It answers the question: </t>
    </r>
    <r>
      <rPr>
        <i/>
        <sz val="11"/>
        <color rgb="FF000000"/>
        <rFont val="Calibri"/>
      </rPr>
      <t>how critical is this control, and when should it be addressed?</t>
    </r>
    <r>
      <rPr>
        <sz val="11"/>
        <color rgb="FF000000"/>
        <rFont val="Calibri"/>
      </rPr>
      <t xml:space="preserve">
</t>
    </r>
    <r>
      <rPr>
        <sz val="11"/>
        <color rgb="FF000000"/>
        <rFont val="Calibri"/>
      </rPr>
      <t xml:space="preserve">MoSCoW is distinct from implementation status. A recommendation's priority should be set during the initial triage and remain stable throughout the project; progress is tracked separately in the </t>
    </r>
    <r>
      <rPr>
        <b/>
        <sz val="11"/>
        <color rgb="FF000000"/>
        <rFont val="Calibri"/>
      </rPr>
      <t>ImplStatus</t>
    </r>
    <r>
      <rPr>
        <sz val="11"/>
        <color rgb="FF000000"/>
        <rFont val="Calibri"/>
      </rPr>
      <t xml:space="preserve"> column.</t>
    </r>
    <r>
      <rPr>
        <sz val="11"/>
        <color rgb="FF000000"/>
        <rFont val="Calibri"/>
      </rPr>
      <t xml:space="preserve">
</t>
    </r>
    <r>
      <rPr>
        <sz val="11"/>
        <color rgb="FF000000"/>
        <rFont val="Calibri"/>
      </rPr>
      <t xml:space="preserve">Use the </t>
    </r>
    <r>
      <rPr>
        <b/>
        <sz val="11"/>
        <color rgb="FF000000"/>
        <rFont val="Calibri"/>
      </rPr>
      <t>MoSCoW</t>
    </r>
    <r>
      <rPr>
        <sz val="11"/>
        <color rgb="FF000000"/>
        <rFont val="Calibri"/>
      </rPr>
      <t xml:space="preserve"> field to record the agreed priority for each recommendation:</t>
    </r>
  </si>
  <si>
    <r>
      <rPr>
        <b/>
        <sz val="11"/>
        <color rgb="FF000000"/>
        <rFont val="Calibri"/>
      </rPr>
      <t>•   Must</t>
    </r>
    <r>
      <rPr>
        <sz val="11"/>
        <color rgb="FF000000"/>
        <rFont val="Calibri"/>
      </rPr>
      <t xml:space="preserve">: </t>
    </r>
    <r>
      <rPr>
        <i/>
        <sz val="11"/>
        <color rgb="FF000000"/>
        <rFont val="Calibri"/>
      </rPr>
      <t>Critical / Non-Negotiable</t>
    </r>
    <r>
      <rPr>
        <sz val="11"/>
        <color rgb="FF000000"/>
        <rFont val="Calibri"/>
      </rPr>
      <t>. Required to mitigate severe or actively exploited risks, meet binding compliance obligations (e.g., PCI-DSS, regulatory mandate), or close gaps that leave the system in a demonstrably insecure state. These items form the minimum viable security baseline.</t>
    </r>
    <r>
      <rPr>
        <sz val="11"/>
        <color rgb="FF000000"/>
        <rFont val="Calibri"/>
      </rPr>
      <t xml:space="preserve">
</t>
    </r>
    <r>
      <rPr>
        <b/>
        <sz val="11"/>
        <color rgb="FF000000"/>
        <rFont val="Calibri"/>
      </rPr>
      <t>•   Should</t>
    </r>
    <r>
      <rPr>
        <sz val="11"/>
        <color rgb="FF000000"/>
        <rFont val="Calibri"/>
      </rPr>
      <t xml:space="preserve">: </t>
    </r>
    <r>
      <rPr>
        <i/>
        <sz val="11"/>
        <color rgb="FF000000"/>
        <rFont val="Calibri"/>
      </rPr>
      <t>Important / Expected</t>
    </r>
    <r>
      <rPr>
        <sz val="11"/>
        <color rgb="FF000000"/>
        <rFont val="Calibri"/>
      </rPr>
      <t>. Addresses significant risk and is expected in any mature security posture. Temporary deferral with a compensating control may be acceptable, but omission leaves a documented gap that requires ongoing monitoring and a remediation commitment.</t>
    </r>
    <r>
      <rPr>
        <sz val="11"/>
        <color rgb="FF000000"/>
        <rFont val="Calibri"/>
      </rPr>
      <t xml:space="preserve">
</t>
    </r>
    <r>
      <rPr>
        <b/>
        <sz val="11"/>
        <color rgb="FF000000"/>
        <rFont val="Calibri"/>
      </rPr>
      <t>•   Could</t>
    </r>
    <r>
      <rPr>
        <sz val="11"/>
        <color rgb="FF000000"/>
        <rFont val="Calibri"/>
      </rPr>
      <t xml:space="preserve">: </t>
    </r>
    <r>
      <rPr>
        <i/>
        <sz val="11"/>
        <color rgb="FF000000"/>
        <rFont val="Calibri"/>
      </rPr>
      <t>Desirable / Defence-in-Depth</t>
    </r>
    <r>
      <rPr>
        <sz val="11"/>
        <color rgb="FF000000"/>
        <rFont val="Calibri"/>
      </rPr>
      <t>. Best-practice hardening that further reduces attack surface without directly mitigating an immediate compromise path. Implement as capacity allows; these items typically feature in later phases or continuous-improvement cycles.</t>
    </r>
    <r>
      <rPr>
        <sz val="11"/>
        <color rgb="FF000000"/>
        <rFont val="Calibri"/>
      </rPr>
      <t xml:space="preserve">
</t>
    </r>
    <r>
      <rPr>
        <b/>
        <sz val="11"/>
        <color rgb="FF000000"/>
        <rFont val="Calibri"/>
      </rPr>
      <t>•   Won't</t>
    </r>
    <r>
      <rPr>
        <sz val="11"/>
        <color rgb="FF000000"/>
        <rFont val="Calibri"/>
      </rPr>
      <t xml:space="preserve">: </t>
    </r>
    <r>
      <rPr>
        <i/>
        <sz val="11"/>
        <color rgb="FF000000"/>
        <rFont val="Calibri"/>
      </rPr>
      <t>Out of Scope (This Cycle)</t>
    </r>
    <r>
      <rPr>
        <sz val="11"/>
        <color rgb="FF000000"/>
        <rFont val="Calibri"/>
      </rPr>
      <t xml:space="preserve">. The recommendation will not be addressed in the current programme cycle. This may be due to technical constraints, dependency on future infrastructure, or a deliberate scoping decision. Unlike </t>
    </r>
    <r>
      <rPr>
        <i/>
        <sz val="11"/>
        <color rgb="FF000000"/>
        <rFont val="Calibri"/>
      </rPr>
      <t>Risk Accepted</t>
    </r>
    <r>
      <rPr>
        <sz val="11"/>
        <color rgb="FF000000"/>
        <rFont val="Calibri"/>
      </rPr>
      <t xml:space="preserve"> (recorded in ImplStatus), Won't indicates a </t>
    </r>
    <r>
      <rPr>
        <i/>
        <sz val="11"/>
        <color rgb="FF000000"/>
        <rFont val="Calibri"/>
      </rPr>
      <t>timing</t>
    </r>
    <r>
      <rPr>
        <sz val="11"/>
        <color rgb="FF000000"/>
        <rFont val="Calibri"/>
      </rPr>
      <t xml:space="preserve"> decision, not a permanent risk acceptance.</t>
    </r>
    <r>
      <rPr>
        <sz val="11"/>
        <color rgb="FF000000"/>
        <rFont val="Calibri"/>
      </rPr>
      <t xml:space="preserve">
</t>
    </r>
    <r>
      <rPr>
        <b/>
        <sz val="11"/>
        <color rgb="FF000000"/>
        <rFont val="Calibri"/>
      </rPr>
      <t>•   Unassigned</t>
    </r>
    <r>
      <rPr>
        <sz val="11"/>
        <color rgb="FF000000"/>
        <rFont val="Calibri"/>
      </rPr>
      <t xml:space="preserve">: </t>
    </r>
    <r>
      <rPr>
        <i/>
        <sz val="11"/>
        <color rgb="FF000000"/>
        <rFont val="Calibri"/>
      </rPr>
      <t>Not Yet Triaged</t>
    </r>
    <r>
      <rPr>
        <sz val="11"/>
        <color rgb="FF000000"/>
        <rFont val="Calibri"/>
      </rPr>
      <t>. Default value indicating the recommendation has not been assessed. All items should be triaged out of this state during the planning phase.</t>
    </r>
  </si>
  <si>
    <r>
      <rPr>
        <b/>
        <sz val="11"/>
        <color rgb="FF000000"/>
        <rFont val="Calibri"/>
      </rPr>
      <t>Important:</t>
    </r>
    <r>
      <rPr>
        <sz val="11"/>
        <color rgb="FF000000"/>
        <rFont val="Calibri"/>
      </rPr>
      <t xml:space="preserve"> MoSCoW captures </t>
    </r>
    <r>
      <rPr>
        <i/>
        <sz val="11"/>
        <color rgb="FF000000"/>
        <rFont val="Calibri"/>
      </rPr>
      <t>priority</t>
    </r>
    <r>
      <rPr>
        <sz val="11"/>
        <color rgb="FF000000"/>
        <rFont val="Calibri"/>
      </rPr>
      <t xml:space="preserve"> — it should not change as work progresses. Use </t>
    </r>
    <r>
      <rPr>
        <b/>
        <sz val="11"/>
        <color rgb="FF000000"/>
        <rFont val="Calibri"/>
      </rPr>
      <t>MoSCoW</t>
    </r>
    <r>
      <rPr>
        <sz val="11"/>
        <color rgb="FF000000"/>
        <rFont val="Calibri"/>
      </rPr>
      <t xml:space="preserve"> to answer "how important is this?" and </t>
    </r>
    <r>
      <rPr>
        <b/>
        <sz val="11"/>
        <color rgb="FF000000"/>
        <rFont val="Calibri"/>
      </rPr>
      <t>ImplStatus</t>
    </r>
    <r>
      <rPr>
        <sz val="11"/>
        <color rgb="FF000000"/>
        <rFont val="Calibri"/>
      </rPr>
      <t xml:space="preserve"> to answer "what has been done about it?" Keeping these dimensions independent ensures the Dashboard accurately reflects both the plan and the current state.</t>
    </r>
  </si>
  <si>
    <t>Operational Impact Assessment</t>
  </si>
  <si>
    <r>
      <rPr>
        <sz val="11"/>
        <color rgb="FF000000"/>
        <rFont val="Calibri"/>
      </rPr>
      <t xml:space="preserve">The </t>
    </r>
    <r>
      <rPr>
        <b/>
        <sz val="11"/>
        <color rgb="FF000000"/>
        <rFont val="Calibri"/>
      </rPr>
      <t>Ops Impact</t>
    </r>
    <r>
      <rPr>
        <sz val="11"/>
        <color rgb="FF000000"/>
        <rFont val="Calibri"/>
      </rPr>
      <t xml:space="preserve"> (Operational Impact) field is used to assess the potential impact that implementing a hardening recommendation may have on end-user experience, application functionality, or day-to-day operations.</t>
    </r>
    <r>
      <rPr>
        <sz val="11"/>
        <color rgb="FF000000"/>
        <rFont val="Calibri"/>
      </rPr>
      <t xml:space="preserve">
</t>
    </r>
    <r>
      <rPr>
        <sz val="11"/>
        <color rgb="FF000000"/>
        <rFont val="Calibri"/>
      </rPr>
      <t xml:space="preserve">This assessment is </t>
    </r>
    <r>
      <rPr>
        <b/>
        <sz val="11"/>
        <color rgb="FF000000"/>
        <rFont val="Calibri"/>
      </rPr>
      <t>independent</t>
    </r>
    <r>
      <rPr>
        <sz val="11"/>
        <color rgb="FF000000"/>
        <rFont val="Calibri"/>
      </rPr>
      <t xml:space="preserve"> of security priority (MoSCoW). A </t>
    </r>
    <r>
      <rPr>
        <i/>
        <sz val="11"/>
        <color rgb="FF000000"/>
        <rFont val="Calibri"/>
      </rPr>
      <t>Must-Have</t>
    </r>
    <r>
      <rPr>
        <sz val="11"/>
        <color rgb="FF000000"/>
        <rFont val="Calibri"/>
      </rPr>
      <t xml:space="preserve"> security control may have Low operational impact (e.g., enabling audit logging) or High operational impact (e.g., enforcing multi-factor authentication across all services).</t>
    </r>
    <r>
      <rPr>
        <sz val="11"/>
        <color rgb="FF000000"/>
        <rFont val="Calibri"/>
      </rPr>
      <t xml:space="preserve">
</t>
    </r>
    <r>
      <rPr>
        <sz val="11"/>
        <color rgb="FF000000"/>
        <rFont val="Calibri"/>
      </rPr>
      <t xml:space="preserve">Use the </t>
    </r>
    <r>
      <rPr>
        <b/>
        <sz val="11"/>
        <color rgb="FF000000"/>
        <rFont val="Calibri"/>
      </rPr>
      <t>OpsImpact</t>
    </r>
    <r>
      <rPr>
        <sz val="11"/>
        <color rgb="FF000000"/>
        <rFont val="Calibri"/>
      </rPr>
      <t xml:space="preserve"> field to inform change management planning, communication strategies, and deployment sequencing:</t>
    </r>
  </si>
  <si>
    <r>
      <rPr>
        <b/>
        <sz val="11"/>
        <color rgb="FF000000"/>
        <rFont val="Calibri"/>
      </rPr>
      <t>•   Low</t>
    </r>
    <r>
      <rPr>
        <sz val="11"/>
        <color rgb="FF000000"/>
        <rFont val="Calibri"/>
      </rPr>
      <t xml:space="preserve">: </t>
    </r>
    <r>
      <rPr>
        <i/>
        <sz val="11"/>
        <color rgb="FF000000"/>
        <rFont val="Calibri"/>
      </rPr>
      <t>Minimal disruption</t>
    </r>
    <r>
      <rPr>
        <sz val="11"/>
        <color rgb="FF000000"/>
        <rFont val="Calibri"/>
      </rPr>
      <t>. The change is transparent to end users and does not alter workflows, application behaviour, or service availability. Examples: enabling audit policies, tightening file permissions on system directories, adjusting log retention.</t>
    </r>
    <r>
      <rPr>
        <sz val="11"/>
        <color rgb="FF000000"/>
        <rFont val="Calibri"/>
      </rPr>
      <t xml:space="preserve">
</t>
    </r>
    <r>
      <rPr>
        <b/>
        <sz val="11"/>
        <color rgb="FF000000"/>
        <rFont val="Calibri"/>
      </rPr>
      <t>•   Medium</t>
    </r>
    <r>
      <rPr>
        <sz val="11"/>
        <color rgb="FF000000"/>
        <rFont val="Calibri"/>
      </rPr>
      <t xml:space="preserve">: </t>
    </r>
    <r>
      <rPr>
        <i/>
        <sz val="11"/>
        <color rgb="FF000000"/>
        <rFont val="Calibri"/>
      </rPr>
      <t>Noticeable change</t>
    </r>
    <r>
      <rPr>
        <sz val="11"/>
        <color rgb="FF000000"/>
        <rFont val="Calibri"/>
      </rPr>
      <t>. Users or administrators may need to adjust workflows, accept new prompts, or update documentation. Adequate communication and a defined rollback plan are recommended. Examples: enforcing password complexity, restricting USB storage, applying browser security policies.</t>
    </r>
    <r>
      <rPr>
        <sz val="11"/>
        <color rgb="FF000000"/>
        <rFont val="Calibri"/>
      </rPr>
      <t xml:space="preserve">
</t>
    </r>
    <r>
      <rPr>
        <b/>
        <sz val="11"/>
        <color rgb="FF000000"/>
        <rFont val="Calibri"/>
      </rPr>
      <t>•   High</t>
    </r>
    <r>
      <rPr>
        <sz val="11"/>
        <color rgb="FF000000"/>
        <rFont val="Calibri"/>
      </rPr>
      <t xml:space="preserve">: </t>
    </r>
    <r>
      <rPr>
        <i/>
        <sz val="11"/>
        <color rgb="FF000000"/>
        <rFont val="Calibri"/>
      </rPr>
      <t>Significant disruption potential</t>
    </r>
    <r>
      <rPr>
        <sz val="11"/>
        <color rgb="FF000000"/>
        <rFont val="Calibri"/>
      </rPr>
      <t>. The change may break existing workflows, require application reconfiguration, or affect service availability. Thorough testing in a non-production environment, stakeholder sign-off, and a formal change window are strongly recommended. Examples: disabling legacy protocols (SMBv1, NTLM), enforcing application whitelisting, enabling full-disk encryption on active endpoints.</t>
    </r>
    <r>
      <rPr>
        <sz val="11"/>
        <color rgb="FF000000"/>
        <rFont val="Calibri"/>
      </rPr>
      <t xml:space="preserve">
</t>
    </r>
    <r>
      <rPr>
        <b/>
        <sz val="11"/>
        <color rgb="FF000000"/>
        <rFont val="Calibri"/>
      </rPr>
      <t>•   Unassessed</t>
    </r>
    <r>
      <rPr>
        <sz val="11"/>
        <color rgb="FF000000"/>
        <rFont val="Calibri"/>
      </rPr>
      <t>: Not yet evaluated. Default value; indicates that the operational impact has not been assessed and must be reviewed before implementation planning.</t>
    </r>
  </si>
  <si>
    <r>
      <rPr>
        <b/>
        <sz val="11"/>
        <color rgb="FF000000"/>
        <rFont val="Calibri"/>
      </rPr>
      <t>Important:</t>
    </r>
    <r>
      <rPr>
        <sz val="11"/>
        <color rgb="FF000000"/>
        <rFont val="Calibri"/>
      </rPr>
      <t xml:space="preserve"> Ops Impact reflects deployment risk to operations, not security severity. A </t>
    </r>
    <r>
      <rPr>
        <i/>
        <sz val="11"/>
        <color rgb="FF000000"/>
        <rFont val="Calibri"/>
      </rPr>
      <t>High</t>
    </r>
    <r>
      <rPr>
        <sz val="11"/>
        <color rgb="FF000000"/>
        <rFont val="Calibri"/>
      </rPr>
      <t xml:space="preserve"> ops-impact item may be a </t>
    </r>
    <r>
      <rPr>
        <i/>
        <sz val="11"/>
        <color rgb="FF000000"/>
        <rFont val="Calibri"/>
      </rPr>
      <t>Could</t>
    </r>
    <r>
      <rPr>
        <sz val="11"/>
        <color rgb="FF000000"/>
        <rFont val="Calibri"/>
      </rPr>
      <t xml:space="preserve"> in MoSCoW, and a </t>
    </r>
    <r>
      <rPr>
        <i/>
        <sz val="11"/>
        <color rgb="FF000000"/>
        <rFont val="Calibri"/>
      </rPr>
      <t>Must</t>
    </r>
    <r>
      <rPr>
        <sz val="11"/>
        <color rgb="FF000000"/>
        <rFont val="Calibri"/>
      </rPr>
      <t xml:space="preserve"> security item may be </t>
    </r>
    <r>
      <rPr>
        <i/>
        <sz val="11"/>
        <color rgb="FF000000"/>
        <rFont val="Calibri"/>
      </rPr>
      <t>Low</t>
    </r>
    <r>
      <rPr>
        <sz val="11"/>
        <color rgb="FF000000"/>
        <rFont val="Calibri"/>
      </rPr>
      <t xml:space="preserve"> ops-impact. Assess both dimensions independently to build a realistic implementation plan.</t>
    </r>
  </si>
  <si>
    <t>Implementation Status (ImplStatus)</t>
  </si>
  <si>
    <r>
      <rPr>
        <sz val="11"/>
        <color rgb="FF000000"/>
        <rFont val="Calibri"/>
      </rPr>
      <t xml:space="preserve">The </t>
    </r>
    <r>
      <rPr>
        <b/>
        <sz val="11"/>
        <color rgb="FF000000"/>
        <rFont val="Calibri"/>
      </rPr>
      <t>ImplStatus</t>
    </r>
    <r>
      <rPr>
        <sz val="11"/>
        <color rgb="FF000000"/>
        <rFont val="Calibri"/>
      </rPr>
      <t xml:space="preserve"> field records the implementation decision for each recommendation. It captures not only whether a control has been implemented, but also how exceptions and non-applicability have been handled.</t>
    </r>
    <r>
      <rPr>
        <sz val="11"/>
        <color rgb="FF000000"/>
        <rFont val="Calibri"/>
      </rPr>
      <t xml:space="preserve">
</t>
    </r>
    <r>
      <rPr>
        <sz val="11"/>
        <color rgb="FF000000"/>
        <rFont val="Calibri"/>
      </rPr>
      <t xml:space="preserve">Each recommendation should progress through assessment to a final status. Where a recommendation cannot or will not be implemented as prescribed, the chosen status should be accompanied by a justification in the </t>
    </r>
    <r>
      <rPr>
        <b/>
        <sz val="11"/>
        <color rgb="FF000000"/>
        <rFont val="Calibri"/>
      </rPr>
      <t>Notes</t>
    </r>
    <r>
      <rPr>
        <sz val="11"/>
        <color rgb="FF000000"/>
        <rFont val="Calibri"/>
      </rPr>
      <t xml:space="preserve"> column.</t>
    </r>
  </si>
  <si>
    <r>
      <rPr>
        <b/>
        <sz val="11"/>
        <color rgb="FF000000"/>
        <rFont val="Calibri"/>
      </rPr>
      <t>•   Implemented</t>
    </r>
    <r>
      <rPr>
        <sz val="11"/>
        <color rgb="FF000000"/>
        <rFont val="Calibri"/>
      </rPr>
      <t>: The recommendation has been fully applied and verified in the target environment.</t>
    </r>
    <r>
      <rPr>
        <sz val="11"/>
        <color rgb="FF000000"/>
        <rFont val="Calibri"/>
      </rPr>
      <t xml:space="preserve">
</t>
    </r>
    <r>
      <rPr>
        <b/>
        <sz val="11"/>
        <color rgb="FF000000"/>
        <rFont val="Calibri"/>
      </rPr>
      <t>•   Testing</t>
    </r>
    <r>
      <rPr>
        <sz val="11"/>
        <color rgb="FF000000"/>
        <rFont val="Calibri"/>
      </rPr>
      <t>: Implementation is in progress or deployed to a test/pilot environment and awaiting validation.</t>
    </r>
    <r>
      <rPr>
        <sz val="11"/>
        <color rgb="FF000000"/>
        <rFont val="Calibri"/>
      </rPr>
      <t xml:space="preserve">
</t>
    </r>
    <r>
      <rPr>
        <b/>
        <sz val="11"/>
        <color rgb="FF000000"/>
        <rFont val="Calibri"/>
      </rPr>
      <t>•   Failed</t>
    </r>
    <r>
      <rPr>
        <sz val="11"/>
        <color rgb="FF000000"/>
        <rFont val="Calibri"/>
      </rPr>
      <t>: Implementation was attempted but did not succeed or caused issues requiring rollback.</t>
    </r>
    <r>
      <rPr>
        <sz val="11"/>
        <color rgb="FF000000"/>
        <rFont val="Calibri"/>
      </rPr>
      <t xml:space="preserve">
</t>
    </r>
    <r>
      <rPr>
        <b/>
        <sz val="11"/>
        <color rgb="FF000000"/>
        <rFont val="Calibri"/>
      </rPr>
      <t>•   Compensated</t>
    </r>
    <r>
      <rPr>
        <sz val="11"/>
        <color rgb="FF000000"/>
        <rFont val="Calibri"/>
      </rPr>
      <t xml:space="preserve">: A compensating control is in place that mitigates the associated risk without implementing the recommendation as prescribed. </t>
    </r>
    <r>
      <rPr>
        <i/>
        <sz val="11"/>
        <color rgb="FF000000"/>
        <rFont val="Calibri"/>
      </rPr>
      <t>Document the compensating control in Notes.</t>
    </r>
    <r>
      <rPr>
        <sz val="11"/>
        <color rgb="FF000000"/>
        <rFont val="Calibri"/>
      </rPr>
      <t xml:space="preserve">
</t>
    </r>
    <r>
      <rPr>
        <b/>
        <sz val="11"/>
        <color rgb="FF000000"/>
        <rFont val="Calibri"/>
      </rPr>
      <t>•   Risk Accepted</t>
    </r>
    <r>
      <rPr>
        <sz val="11"/>
        <color rgb="FF000000"/>
        <rFont val="Calibri"/>
      </rPr>
      <t xml:space="preserve">: The residual risk has been formally reviewed and accepted by an appropriate authority. No implementation is planned. </t>
    </r>
    <r>
      <rPr>
        <i/>
        <sz val="11"/>
        <color rgb="FF000000"/>
        <rFont val="Calibri"/>
      </rPr>
      <t>Document the acceptance rationale, approver, and review date in Notes.</t>
    </r>
    <r>
      <rPr>
        <sz val="11"/>
        <color rgb="FF000000"/>
        <rFont val="Calibri"/>
      </rPr>
      <t xml:space="preserve">
</t>
    </r>
    <r>
      <rPr>
        <b/>
        <sz val="11"/>
        <color rgb="FF000000"/>
        <rFont val="Calibri"/>
      </rPr>
      <t>•   N/A</t>
    </r>
    <r>
      <rPr>
        <sz val="11"/>
        <color rgb="FF000000"/>
        <rFont val="Calibri"/>
      </rPr>
      <t xml:space="preserve">: The recommendation does not apply to this environment, scope, or platform. </t>
    </r>
    <r>
      <rPr>
        <i/>
        <sz val="11"/>
        <color rgb="FF000000"/>
        <rFont val="Calibri"/>
      </rPr>
      <t>Document why it is not applicable in Notes.</t>
    </r>
  </si>
  <si>
    <r>
      <rPr>
        <b/>
        <sz val="11"/>
        <color rgb="FF000000"/>
        <rFont val="Calibri"/>
      </rPr>
      <t>Dashboard impact:</t>
    </r>
    <r>
      <rPr>
        <sz val="11"/>
        <color rgb="FF000000"/>
        <rFont val="Calibri"/>
      </rPr>
      <t xml:space="preserve"> </t>
    </r>
    <r>
      <rPr>
        <i/>
        <sz val="11"/>
        <color rgb="FF000000"/>
        <rFont val="Calibri"/>
      </rPr>
      <t>Implemented</t>
    </r>
    <r>
      <rPr>
        <sz val="11"/>
        <color rgb="FF000000"/>
        <rFont val="Calibri"/>
      </rPr>
      <t xml:space="preserve"> and </t>
    </r>
    <r>
      <rPr>
        <i/>
        <sz val="11"/>
        <color rgb="FF000000"/>
        <rFont val="Calibri"/>
      </rPr>
      <t>Compensated</t>
    </r>
    <r>
      <rPr>
        <sz val="11"/>
        <color rgb="FF000000"/>
        <rFont val="Calibri"/>
      </rPr>
      <t xml:space="preserve"> count as </t>
    </r>
    <r>
      <rPr>
        <b/>
        <sz val="11"/>
        <color rgb="FF000000"/>
        <rFont val="Calibri"/>
      </rPr>
      <t>Resolved</t>
    </r>
    <r>
      <rPr>
        <sz val="11"/>
        <color rgb="FF000000"/>
        <rFont val="Calibri"/>
      </rPr>
      <t xml:space="preserve"> in dashboard metrics. </t>
    </r>
    <r>
      <rPr>
        <i/>
        <sz val="11"/>
        <color rgb="FF000000"/>
        <rFont val="Calibri"/>
      </rPr>
      <t>Risk Accepted</t>
    </r>
    <r>
      <rPr>
        <sz val="11"/>
        <color rgb="FF000000"/>
        <rFont val="Calibri"/>
      </rPr>
      <t xml:space="preserve"> and </t>
    </r>
    <r>
      <rPr>
        <i/>
        <sz val="11"/>
        <color rgb="FF000000"/>
        <rFont val="Calibri"/>
      </rPr>
      <t>N/A</t>
    </r>
    <r>
      <rPr>
        <sz val="11"/>
        <color rgb="FF000000"/>
        <rFont val="Calibri"/>
      </rPr>
      <t xml:space="preserve"> are </t>
    </r>
    <r>
      <rPr>
        <b/>
        <sz val="11"/>
        <color rgb="FF000000"/>
        <rFont val="Calibri"/>
      </rPr>
      <t>excluded</t>
    </r>
    <r>
      <rPr>
        <sz val="11"/>
        <color rgb="FF000000"/>
        <rFont val="Calibri"/>
      </rPr>
      <t xml:space="preserve"> from the denominator entirely (they do not count against your compliance percentage). </t>
    </r>
    <r>
      <rPr>
        <i/>
        <sz val="11"/>
        <color rgb="FF000000"/>
        <rFont val="Calibri"/>
      </rPr>
      <t>Testing</t>
    </r>
    <r>
      <rPr>
        <sz val="11"/>
        <color rgb="FF000000"/>
        <rFont val="Calibri"/>
      </rPr>
      <t xml:space="preserve">, </t>
    </r>
    <r>
      <rPr>
        <i/>
        <sz val="11"/>
        <color rgb="FF000000"/>
        <rFont val="Calibri"/>
      </rPr>
      <t>Failed</t>
    </r>
    <r>
      <rPr>
        <sz val="11"/>
        <color rgb="FF000000"/>
        <rFont val="Calibri"/>
      </rPr>
      <t xml:space="preserve">, and blank cells count as </t>
    </r>
    <r>
      <rPr>
        <b/>
        <sz val="11"/>
        <color rgb="FF000000"/>
        <rFont val="Calibri"/>
      </rPr>
      <t>Outstanding</t>
    </r>
    <r>
      <rPr>
        <sz val="11"/>
        <color rgb="FF000000"/>
        <rFont val="Calibri"/>
      </rPr>
      <t>.</t>
    </r>
  </si>
  <si>
    <t>Security Hardening Implementation Dashboard</t>
  </si>
  <si>
    <t>Scope Overview</t>
  </si>
  <si>
    <t>Count</t>
  </si>
  <si>
    <t>% of Total</t>
  </si>
  <si>
    <t>Hardening Guide</t>
  </si>
  <si>
    <t xml:space="preserve">   General Purpose Operating System Security Requirements Guide V3R3</t>
  </si>
  <si>
    <t>Total Recommendations</t>
  </si>
  <si>
    <t>Organisation</t>
  </si>
  <si>
    <t xml:space="preserve">   </t>
  </si>
  <si>
    <t>In Scope</t>
  </si>
  <si>
    <t>Project / Programme</t>
  </si>
  <si>
    <t>Risk Accepted</t>
  </si>
  <si>
    <t>System / Service</t>
  </si>
  <si>
    <t>Not Applicable</t>
  </si>
  <si>
    <t>Environment</t>
  </si>
  <si>
    <t>Overall Status</t>
  </si>
  <si>
    <t>Implementation by Count</t>
  </si>
  <si>
    <t>Resolved</t>
  </si>
  <si>
    <t>Testing</t>
  </si>
  <si>
    <t>Outstanding</t>
  </si>
  <si>
    <t>Total</t>
  </si>
  <si>
    <t>Recommendations</t>
  </si>
  <si>
    <t>Implementation by Percentage</t>
  </si>
  <si>
    <t>Status by Phase</t>
  </si>
  <si>
    <t>Phase1</t>
  </si>
  <si>
    <t>Phase2</t>
  </si>
  <si>
    <t>Phase3</t>
  </si>
  <si>
    <t>Phase4</t>
  </si>
  <si>
    <t>Phase5</t>
  </si>
  <si>
    <t>Status by Severity</t>
  </si>
  <si>
    <t>Status by MoSCoW</t>
  </si>
  <si>
    <t>Must</t>
  </si>
  <si>
    <t>Should</t>
  </si>
  <si>
    <t>Could</t>
  </si>
  <si>
    <t>Won't</t>
  </si>
  <si>
    <t>Status by Operational Impact</t>
  </si>
  <si>
    <t>Ops Impact</t>
  </si>
  <si>
    <t>Low</t>
  </si>
  <si>
    <t>Medium</t>
  </si>
  <si>
    <t>High</t>
  </si>
  <si>
    <t>Phase Summary</t>
  </si>
  <si>
    <t>MoSCoW by Phase</t>
  </si>
  <si>
    <t>Target Date</t>
  </si>
  <si>
    <t>% Resolved</t>
  </si>
  <si>
    <t>Implementation Progress Over Time</t>
  </si>
  <si>
    <t>Snapshot Instructions</t>
  </si>
  <si>
    <r>
      <rPr>
        <i/>
        <sz val="11"/>
        <color rgb="FF000000"/>
        <rFont val="Calibri"/>
      </rPr>
      <t xml:space="preserve">This line chart visualizes the </t>
    </r>
    <r>
      <rPr>
        <b/>
        <i/>
        <sz val="11"/>
        <color rgb="FF000000"/>
        <rFont val="Calibri"/>
      </rPr>
      <t>Resolved Percentage</t>
    </r>
    <r>
      <rPr>
        <i/>
        <sz val="11"/>
        <color rgb="FF000000"/>
        <rFont val="Calibri"/>
      </rPr>
      <t xml:space="preserve"> over time for the </t>
    </r>
    <r>
      <rPr>
        <b/>
        <i/>
        <sz val="11"/>
        <color rgb="FF000000"/>
        <rFont val="Calibri"/>
      </rPr>
      <t>Overall Benchmark</t>
    </r>
    <r>
      <rPr>
        <i/>
        <sz val="11"/>
        <color rgb="FF000000"/>
        <rFont val="Calibri"/>
      </rPr>
      <t xml:space="preserve"> and for each </t>
    </r>
    <r>
      <rPr>
        <b/>
        <i/>
        <sz val="11"/>
        <color rgb="FF000000"/>
        <rFont val="Calibri"/>
      </rPr>
      <t>MoSCoW</t>
    </r>
    <r>
      <rPr>
        <i/>
        <sz val="11"/>
        <color rgb="FF000000"/>
        <rFont val="Calibri"/>
      </rPr>
      <t xml:space="preserve"> value. Use the Snapshot Log to the right to record historical progress points.</t>
    </r>
  </si>
  <si>
    <r>
      <rPr>
        <i/>
        <sz val="11"/>
        <color rgb="FF000000"/>
        <rFont val="Calibri"/>
      </rPr>
      <t xml:space="preserve">To record a new snapshot, enter today's date, then manually copy the </t>
    </r>
    <r>
      <rPr>
        <b/>
        <i/>
        <sz val="11"/>
        <color rgb="FF000000"/>
        <rFont val="Calibri"/>
      </rPr>
      <t>Live Resolved Count</t>
    </r>
    <r>
      <rPr>
        <i/>
        <sz val="11"/>
        <color rgb="FF000000"/>
        <rFont val="Calibri"/>
      </rPr>
      <t xml:space="preserve"> values from the </t>
    </r>
    <r>
      <rPr>
        <b/>
        <i/>
        <sz val="11"/>
        <color rgb="FF000000"/>
        <rFont val="Calibri"/>
      </rPr>
      <t>'Current Resolved Numbers'</t>
    </r>
    <r>
      <rPr>
        <i/>
        <sz val="11"/>
        <color rgb="FF000000"/>
        <rFont val="Calibri"/>
      </rPr>
      <t xml:space="preserve"> row above into the corresponding Count columns below. The percentages will calculate automatically.</t>
    </r>
  </si>
  <si>
    <t>Current Resolved Numbers:</t>
  </si>
  <si>
    <t>Snapshot Date</t>
  </si>
  <si>
    <t>Overall Count (C16)</t>
  </si>
  <si>
    <t>% Overall</t>
  </si>
  <si>
    <t>Must Count (C69)</t>
  </si>
  <si>
    <t>% Must</t>
  </si>
  <si>
    <t>Should Count (C70)</t>
  </si>
  <si>
    <t>% Should</t>
  </si>
  <si>
    <t>Could Count (C71)</t>
  </si>
  <si>
    <t>% Could</t>
  </si>
  <si>
    <t>Example Snapshot →</t>
  </si>
  <si>
    <t>2026-05-09</t>
  </si>
  <si>
    <t>Asset Rollout Progress Over Time</t>
  </si>
  <si>
    <t>Rollout Snapshot Instructions</t>
  </si>
  <si>
    <r>
      <rPr>
        <i/>
        <sz val="11"/>
        <color rgb="FF000000"/>
        <rFont val="Calibri"/>
      </rPr>
      <t xml:space="preserve">This line chart visualizes the </t>
    </r>
    <r>
      <rPr>
        <b/>
        <i/>
        <sz val="11"/>
        <color rgb="FF000000"/>
        <rFont val="Calibri"/>
      </rPr>
      <t>Asset Rollout Percentage</t>
    </r>
    <r>
      <rPr>
        <i/>
        <sz val="11"/>
        <color rgb="FF000000"/>
        <rFont val="Calibri"/>
      </rPr>
      <t xml:space="preserve"> over time, capturing the progress of deploying the required configuration across the </t>
    </r>
    <r>
      <rPr>
        <b/>
        <i/>
        <sz val="11"/>
        <color rgb="FF000000"/>
        <rFont val="Calibri"/>
      </rPr>
      <t>Total Number of Assets in Scope</t>
    </r>
    <r>
      <rPr>
        <i/>
        <sz val="11"/>
        <color rgb="FF000000"/>
        <rFont val="Calibri"/>
      </rPr>
      <t xml:space="preserve"> defined in the log to the right.</t>
    </r>
  </si>
  <si>
    <r>
      <rPr>
        <i/>
        <sz val="11"/>
        <color rgb="FF000000"/>
        <rFont val="Calibri"/>
      </rPr>
      <t xml:space="preserve">To record a new rollout snapshot, manually enter the date and the current </t>
    </r>
    <r>
      <rPr>
        <b/>
        <i/>
        <sz val="11"/>
        <color rgb="FF000000"/>
        <rFont val="Calibri"/>
      </rPr>
      <t>Asset or Configuration Item (CI) Count</t>
    </r>
    <r>
      <rPr>
        <i/>
        <sz val="11"/>
        <color rgb="FF000000"/>
        <rFont val="Calibri"/>
      </rPr>
      <t xml:space="preserve"> for the configuration. This tracks the cumulative number of assets successfully configured over time, automatically calculating the percentage based on the </t>
    </r>
    <r>
      <rPr>
        <b/>
        <i/>
        <sz val="11"/>
        <color rgb="FF000000"/>
        <rFont val="Calibri"/>
      </rPr>
      <t>Total Number of Assets in Scope</t>
    </r>
    <r>
      <rPr>
        <i/>
        <sz val="11"/>
        <color rgb="FF000000"/>
        <rFont val="Calibri"/>
      </rPr>
      <t xml:space="preserve"> set below.</t>
    </r>
  </si>
  <si>
    <t>Total Number of CIs in Scope</t>
  </si>
  <si>
    <t>Configuration Item Type</t>
  </si>
  <si>
    <t>Place Holder</t>
  </si>
  <si>
    <t>Asset Count</t>
  </si>
  <si>
    <t>% Asset</t>
  </si>
  <si>
    <t>Activity Details</t>
  </si>
  <si>
    <t>Scope &amp; Timeline</t>
  </si>
  <si>
    <t>Implementation</t>
  </si>
  <si>
    <t>Governance</t>
  </si>
  <si>
    <t>Closure &amp; Verification</t>
  </si>
  <si>
    <t>Log ID</t>
  </si>
  <si>
    <t>Activity / Task</t>
  </si>
  <si>
    <t>Recs In Activity</t>
  </si>
  <si>
    <t>Parent Phase</t>
  </si>
  <si>
    <t>Total Recs in Parent Phase</t>
  </si>
  <si>
    <t>Start Date</t>
  </si>
  <si>
    <t>Expected End Date</t>
  </si>
  <si>
    <t>Scope - Groups</t>
  </si>
  <si>
    <t>Scope - Details</t>
  </si>
  <si>
    <t>Implementation Method</t>
  </si>
  <si>
    <t>Implementation Notes / Links</t>
  </si>
  <si>
    <t>Team(s) / Personnel</t>
  </si>
  <si>
    <t>Change Approval #</t>
  </si>
  <si>
    <t>Status Note</t>
  </si>
  <si>
    <t>Actual Completion Date</t>
  </si>
  <si>
    <t>Verification Notes</t>
  </si>
  <si>
    <t>Unique ID for this log entry (e.g., PL-001).</t>
  </si>
  <si>
    <t>Name of the sub-phase or task being implemented (e.g., 'Deploy BitLocker Phase 1').</t>
  </si>
  <si>
    <t>Number of recommendations included in this activity.</t>
  </si>
  <si>
    <t>Select the main project phase this activity belongs to.</t>
  </si>
  <si>
    <t>Number of Recommendations in Parent Phase (Automatically Calculated).</t>
  </si>
  <si>
    <t>Detailed description of the activity, goals, and recommendations involved.</t>
  </si>
  <si>
    <t>Start Date. Format: YYYY-MM-DD</t>
  </si>
  <si>
    <t>Target date for completion of this activity. Format: YYYY-MM-DD</t>
  </si>
  <si>
    <t>List of device/user groups included in the this activity.</t>
  </si>
  <si>
    <t>Approximate number of resource/device/user groups affected by the activity.</t>
  </si>
  <si>
    <t>Select the target deployment environment.</t>
  </si>
  <si>
    <t>Select the primary method used for deployment.</t>
  </si>
  <si>
    <t>Link to deployment script, Intune policy, GPO, or other relevant documentation.</t>
  </si>
  <si>
    <t>List of teams or key personnel responsible for this activity.</t>
  </si>
  <si>
    <t>Reference number for the approved change request (e.g., CHG12345).</t>
  </si>
  <si>
    <t>Select the current status of this activity.</t>
  </si>
  <si>
    <t>Add notes about status changes (e.g., 'On hold while troubleshooting reported issue').</t>
  </si>
  <si>
    <t>The date this activity was fully completed and verified. Format: YYYY-MM-DD</t>
  </si>
  <si>
    <t>Notes on how the implementation was verified, including any test results or sign-offs.</t>
  </si>
  <si>
    <t>LOG-001</t>
  </si>
  <si>
    <t>LOG-002</t>
  </si>
  <si>
    <t>LOG-003</t>
  </si>
  <si>
    <t>LOG-004</t>
  </si>
  <si>
    <t>LOG-005</t>
  </si>
  <si>
    <t>LOG-006</t>
  </si>
  <si>
    <t>LOG-007</t>
  </si>
  <si>
    <t>LOG-008</t>
  </si>
  <si>
    <t>LOG-009</t>
  </si>
  <si>
    <t>LOG-010</t>
  </si>
  <si>
    <t>LOG-011</t>
  </si>
  <si>
    <t>LOG-012</t>
  </si>
  <si>
    <t>LOG-013</t>
  </si>
  <si>
    <t>LOG-014</t>
  </si>
  <si>
    <t>LOG-015</t>
  </si>
  <si>
    <t>LOG-016</t>
  </si>
  <si>
    <t>LOG-017</t>
  </si>
  <si>
    <t>LOG-018</t>
  </si>
  <si>
    <t>LOG-019</t>
  </si>
  <si>
    <t>LOG-020</t>
  </si>
  <si>
    <t>LOG-021</t>
  </si>
  <si>
    <t>LOG-022</t>
  </si>
  <si>
    <t>LOG-023</t>
  </si>
  <si>
    <t>LOG-024</t>
  </si>
  <si>
    <t>LOG-025</t>
  </si>
  <si>
    <t>LOG-026</t>
  </si>
  <si>
    <t>LOG-027</t>
  </si>
  <si>
    <t>LOG-028</t>
  </si>
  <si>
    <t>LOG-029</t>
  </si>
  <si>
    <t>LOG-030</t>
  </si>
  <si>
    <t>LOG-031</t>
  </si>
  <si>
    <t>LOG-032</t>
  </si>
  <si>
    <t>LOG-033</t>
  </si>
  <si>
    <t>LOG-034</t>
  </si>
  <si>
    <t>LOG-035</t>
  </si>
  <si>
    <t>LOG-036</t>
  </si>
  <si>
    <t>LOG-037</t>
  </si>
  <si>
    <t>LOG-038</t>
  </si>
  <si>
    <t>LOG-039</t>
  </si>
  <si>
    <t>LOG-040</t>
  </si>
  <si>
    <t>LOG-041</t>
  </si>
  <si>
    <t>LOG-042</t>
  </si>
  <si>
    <t>LOG-043</t>
  </si>
  <si>
    <t>LOG-044</t>
  </si>
  <si>
    <t>LOG-045</t>
  </si>
  <si>
    <t>LOG-046</t>
  </si>
  <si>
    <t>LOG-047</t>
  </si>
  <si>
    <t>LOG-048</t>
  </si>
  <si>
    <t>LOG-049</t>
  </si>
  <si>
    <t>LOG-050</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</si>
</sst>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2">
    <numFmt numFmtId="164" formatCode="0.0%"/>
    <numFmt numFmtId="165" formatCode="yyyy\-mm\-dd"/>
  </numFmts>
  <fonts count="30" x14ac:knownFonts="1">
    <font>
      <sz val="11"/>
      <name val="Calibri"/>
    </font>
    <font>
      <b/>
      <sz val="11"/>
      <name val="Calibri"/>
    </font>
    <font>
      <b/>
      <sz val="12"/>
      <color rgb="FFFFFFFF"/>
      <name val="Calibri"/>
    </font>
    <font>
      <b/>
      <sz val="24"/>
      <color rgb="FF003B5C"/>
      <name val="Calibri"/>
    </font>
    <font>
      <b/>
      <sz val="14"/>
      <color rgb="FF003B5C"/>
      <name val="Calibri"/>
    </font>
    <font>
      <b/>
      <sz val="16"/>
      <color rgb="FF240458"/>
      <name val="Calibri"/>
    </font>
    <font>
      <b/>
      <i/>
      <sz val="14"/>
      <name val="Calibri"/>
    </font>
    <font>
      <sz val="11"/>
      <color rgb="FF0000FF"/>
      <name val="Calibri"/>
    </font>
    <font>
      <b/>
      <sz val="12"/>
      <color rgb="FFFF0000"/>
      <name val="Calibri"/>
    </font>
    <font>
      <b/>
      <sz val="12"/>
      <color rgb="FFED7D31"/>
      <name val="Calibri"/>
    </font>
    <font>
      <b/>
      <sz val="12"/>
      <color rgb="FF3C7D22"/>
      <name val="Calibri"/>
    </font>
    <font>
      <b/>
      <sz val="11"/>
      <color rgb="FFFFFFFF"/>
      <name val="Calibri"/>
    </font>
    <font>
      <b/>
      <sz val="11"/>
      <color rgb="FF003B5C"/>
      <name val="Calibri"/>
    </font>
    <font>
      <b/>
      <i/>
      <sz val="11"/>
      <color rgb="FFC00000"/>
      <name val="Calibri"/>
    </font>
    <font>
      <i/>
      <sz val="11"/>
      <name val="Calibri"/>
    </font>
    <font>
      <b/>
      <i/>
      <sz val="16"/>
      <color rgb="FF224814"/>
      <name val="Calibri"/>
    </font>
    <font>
      <b/>
      <i/>
      <sz val="11"/>
      <name val="Calibri"/>
    </font>
    <font>
      <b/>
      <sz val="14"/>
      <color rgb="FF7E350E"/>
      <name val="Calibri"/>
    </font>
    <font>
      <b/>
      <i/>
      <sz val="10"/>
      <color rgb="FFC00000"/>
      <name val="Calibri"/>
    </font>
    <font>
      <b/>
      <sz val="11"/>
      <color rgb="FF7E350E"/>
      <name val="Calibri"/>
    </font>
    <font>
      <b/>
      <sz val="11"/>
      <color rgb="FF000000"/>
      <name val="Calibri"/>
    </font>
    <font>
      <i/>
      <sz val="9"/>
      <name val="Calibri"/>
    </font>
    <font>
      <sz val="10"/>
      <color rgb="FF003B5C"/>
      <name val="Calibri"/>
    </font>
    <font>
      <sz val="11"/>
      <color rgb="FF000000"/>
      <name val="Calibri"/>
    </font>
    <font>
      <b/>
      <sz val="10"/>
      <color rgb="FF003B5C"/>
      <name val="Calibri"/>
    </font>
    <font>
      <i/>
      <sz val="10"/>
      <color rgb="FF003B5C"/>
      <name val="Calibri"/>
    </font>
    <font>
      <i/>
      <sz val="11"/>
      <color rgb="FF000000"/>
      <name val="Calibri"/>
    </font>
    <font>
      <i/>
      <sz val="11"/>
      <color rgb="FF0000FF"/>
      <name val="Calibri"/>
    </font>
    <font>
      <b/>
      <sz val="11"/>
      <color rgb="FFFF0000"/>
      <name val="Calibri"/>
    </font>
    <font>
      <b/>
      <i/>
      <sz val="11"/>
      <color rgb="FF000000"/>
      <name val="Calibri"/>
    </font>
  </fonts>
  <fills count="22">
    <fill>
      <patternFill patternType="none"/>
    </fill>
    <fill>
      <patternFill patternType="gray125"/>
    </fill>
    <fill>
      <patternFill patternType="solid">
        <fgColor rgb="FF003B5C"/>
      </patternFill>
    </fill>
    <fill>
      <patternFill patternType="solid">
        <fgColor rgb="FFD9D9D9"/>
      </patternFill>
    </fill>
    <fill>
      <patternFill patternType="solid">
        <fgColor rgb="FFFFFFFF"/>
      </patternFill>
    </fill>
    <fill>
      <patternFill patternType="solid">
        <fgColor rgb="FFFFD966"/>
      </patternFill>
    </fill>
    <fill>
      <patternFill patternType="solid">
        <fgColor rgb="FFB26A12"/>
      </patternFill>
    </fill>
    <fill>
      <patternFill patternType="solid">
        <fgColor rgb="FFE6E6FA"/>
      </patternFill>
    </fill>
    <fill>
      <patternFill patternType="solid">
        <fgColor rgb="FF4472C4"/>
      </patternFill>
    </fill>
    <fill>
      <patternFill patternType="solid">
        <fgColor rgb="FFED7D31"/>
      </patternFill>
    </fill>
    <fill>
      <patternFill patternType="solid">
        <fgColor rgb="FF70AD47"/>
      </patternFill>
    </fill>
    <fill>
      <patternFill patternType="solid">
        <fgColor rgb="FFA5A5A5"/>
      </patternFill>
    </fill>
    <fill>
      <patternFill patternType="solid">
        <fgColor rgb="FF44546A"/>
      </patternFill>
    </fill>
    <fill>
      <patternFill patternType="solid">
        <fgColor rgb="FF44A9A5"/>
      </patternFill>
    </fill>
    <fill>
      <patternFill patternType="solid">
        <fgColor rgb="FFD9E2F3"/>
      </patternFill>
    </fill>
    <fill>
      <patternFill patternType="solid">
        <fgColor rgb="FFFCE4D6"/>
      </patternFill>
    </fill>
    <fill>
      <patternFill patternType="solid">
        <fgColor rgb="FFE2EFD9"/>
      </patternFill>
    </fill>
    <fill>
      <patternFill patternType="solid">
        <fgColor rgb="FFE7E6E6"/>
      </patternFill>
    </fill>
    <fill>
      <patternFill patternType="solid">
        <fgColor rgb="FFD6DCE4"/>
      </patternFill>
    </fill>
    <fill>
      <patternFill patternType="solid">
        <fgColor rgb="FFD6F0EF"/>
      </patternFill>
    </fill>
    <fill>
      <patternFill patternType="solid">
        <fgColor rgb="FFF2F2F2"/>
      </patternFill>
    </fill>
    <fill>
      <patternFill patternType="solid">
        <fgColor rgb="FFCFDFDB"/>
      </patternFill>
    </fill>
  </fills>
  <borders count="15">
    <border>
      <left/>
      <right/>
      <top/>
      <bottom/>
      <diagonal/>
    </border>
    <border>
      <left style="thin">
        <color rgb="FF0086BF"/>
      </left>
      <right style="thin">
        <color rgb="FF0086BF"/>
      </right>
      <top style="thin">
        <color rgb="FF0086BF"/>
      </top>
      <bottom style="thin">
        <color rgb="FF0086BF"/>
      </bottom>
      <diagonal/>
    </border>
    <border>
      <left style="thin">
        <color rgb="FF0086BF"/>
      </left>
      <right style="thin">
        <color rgb="FF0086BF"/>
      </right>
      <top style="thin">
        <color rgb="FF0086BF"/>
      </top>
      <bottom style="thick">
        <color rgb="FF003B5C"/>
      </bottom>
      <diagonal/>
    </border>
    <border>
      <left style="thick">
        <color rgb="FF003B5C"/>
      </left>
      <right style="thin">
        <color rgb="FF0086BF"/>
      </right>
      <top style="thin">
        <color rgb="FF0086BF"/>
      </top>
      <bottom style="thin">
        <color rgb="FF0086BF"/>
      </bottom>
      <diagonal/>
    </border>
    <border>
      <left style="thick">
        <color rgb="FF003B5C"/>
      </left>
      <right style="thin">
        <color rgb="FF0086BF"/>
      </right>
      <top style="thin">
        <color rgb="FF0086BF"/>
      </top>
      <bottom style="thick">
        <color rgb="FF003B5C"/>
      </bottom>
      <diagonal/>
    </border>
    <border>
      <left style="thin">
        <color rgb="FF0086BF"/>
      </left>
      <right style="thick">
        <color rgb="FF003B5C"/>
      </right>
      <top style="thin">
        <color rgb="FF0086BF"/>
      </top>
      <bottom style="thin">
        <color rgb="FF0086BF"/>
      </bottom>
      <diagonal/>
    </border>
    <border>
      <left style="thin">
        <color rgb="FF0086BF"/>
      </left>
      <right style="thick">
        <color rgb="FF003B5C"/>
      </right>
      <top style="thin">
        <color rgb="FF0086BF"/>
      </top>
      <bottom style="thick">
        <color rgb="FF003B5C"/>
      </bottom>
      <diagonal/>
    </border>
    <border>
      <left style="thick">
        <color rgb="FF003B5C"/>
      </left>
      <right style="thin">
        <color rgb="FF0086BF"/>
      </right>
      <top style="thick">
        <color rgb="FF003B5C"/>
      </top>
      <bottom style="thick">
        <color rgb="FF003B5C"/>
      </bottom>
      <diagonal/>
    </border>
    <border>
      <left style="thin">
        <color rgb="FF0086BF"/>
      </left>
      <right style="thin">
        <color rgb="FF0086BF"/>
      </right>
      <top style="thick">
        <color rgb="FF003B5C"/>
      </top>
      <bottom style="thick">
        <color rgb="FF003B5C"/>
      </bottom>
      <diagonal/>
    </border>
    <border>
      <left style="thin">
        <color rgb="FF0086BF"/>
      </left>
      <right style="thick">
        <color rgb="FF003B5C"/>
      </right>
      <top style="thick">
        <color rgb="FF003B5C"/>
      </top>
      <bottom style="thick">
        <color rgb="FF003B5C"/>
      </bottom>
      <diagonal/>
    </border>
    <border>
      <left/>
      <right/>
      <top/>
      <bottom style="medium">
        <color rgb="FF003B5C"/>
      </bottom>
      <diagonal/>
    </border>
    <border>
      <left style="thin">
        <color auto="1"/>
      </left>
      <right style="thin">
        <color auto="1"/>
      </right>
      <top style="thin">
        <color auto="1"/>
      </top>
      <bottom style="thin">
        <color auto="1"/>
      </bottom>
      <diagonal/>
    </border>
    <border>
      <left style="thin">
        <color rgb="FFA9A9A9"/>
      </left>
      <right style="thin">
        <color rgb="FFA9A9A9"/>
      </right>
      <top style="thin">
        <color rgb="FFA9A9A9"/>
      </top>
      <bottom style="thin">
        <color rgb="FFA9A9A9"/>
      </bottom>
      <diagonal/>
    </border>
    <border>
      <left/>
      <right/>
      <top/>
      <bottom style="thin">
        <color rgb="FFA9A9A9"/>
      </bottom>
      <diagonal/>
    </border>
    <border>
      <left/>
      <right/>
      <top style="thin">
        <color auto="1"/>
      </top>
      <bottom/>
      <diagonal/>
    </border>
  </borders>
  <cellStyleXfs count="1">
    <xf numFmtId="0" fontId="0" fillId="0" borderId="0"/>
  </cellStyleXfs>
  <cellXfs count="101">
    <xf numFmtId="0" fontId="0" fillId="0" borderId="0" xfId="0" applyNumberFormat="1" applyFont="1" applyProtection="1"/>
    <xf numFmtId="0" fontId="0" fillId="0" borderId="1" xfId="0" applyNumberFormat="1" applyFont="1" applyBorder="1" applyAlignment="1" applyProtection="1">
      <alignment horizontal="left" vertical="top" wrapText="1"/>
    </xf>
    <xf numFmtId="0" fontId="0" fillId="0" borderId="1" xfId="0" applyNumberFormat="1" applyFont="1" applyBorder="1" applyAlignment="1" applyProtection="1">
      <alignment horizontal="left" vertical="center"/>
    </xf>
    <xf numFmtId="0" fontId="0" fillId="0" borderId="1" xfId="0" applyNumberFormat="1" applyFont="1" applyBorder="1" applyAlignment="1" applyProtection="1">
      <alignment horizontal="center" vertical="center"/>
    </xf>
    <xf numFmtId="0" fontId="0" fillId="0" borderId="1" xfId="0" applyNumberFormat="1" applyFont="1" applyBorder="1" applyAlignment="1" applyProtection="1">
      <alignment horizontal="left" vertical="center" wrapText="1"/>
    </xf>
    <xf numFmtId="0" fontId="0" fillId="0" borderId="2" xfId="0" applyNumberFormat="1" applyFont="1" applyBorder="1" applyAlignment="1" applyProtection="1">
      <alignment horizontal="left" vertical="top" wrapText="1"/>
    </xf>
    <xf numFmtId="0" fontId="0" fillId="0" borderId="2" xfId="0" applyNumberFormat="1" applyFont="1" applyBorder="1" applyAlignment="1" applyProtection="1">
      <alignment horizontal="left" vertical="center"/>
    </xf>
    <xf numFmtId="0" fontId="0" fillId="0" borderId="2" xfId="0" applyNumberFormat="1" applyFont="1" applyBorder="1" applyAlignment="1" applyProtection="1">
      <alignment horizontal="center" vertical="center"/>
    </xf>
    <xf numFmtId="0" fontId="0" fillId="0" borderId="2" xfId="0" applyNumberFormat="1" applyFont="1" applyBorder="1" applyAlignment="1" applyProtection="1">
      <alignment horizontal="left" vertical="center" wrapText="1"/>
    </xf>
    <xf numFmtId="0" fontId="1" fillId="0" borderId="3" xfId="0" applyNumberFormat="1" applyFont="1" applyBorder="1" applyAlignment="1" applyProtection="1">
      <alignment horizontal="center" vertical="center"/>
    </xf>
    <xf numFmtId="0" fontId="1" fillId="0" borderId="4" xfId="0" applyNumberFormat="1" applyFont="1" applyBorder="1" applyAlignment="1" applyProtection="1">
      <alignment horizontal="center" vertical="center"/>
    </xf>
    <xf numFmtId="0" fontId="0" fillId="0" borderId="5" xfId="0" applyNumberFormat="1" applyFont="1" applyBorder="1" applyAlignment="1" applyProtection="1">
      <alignment horizontal="center" vertical="center"/>
    </xf>
    <xf numFmtId="0" fontId="0" fillId="0" borderId="6" xfId="0" applyNumberFormat="1" applyFont="1" applyBorder="1" applyAlignment="1" applyProtection="1">
      <alignment horizontal="center" vertical="center"/>
    </xf>
    <xf numFmtId="0" fontId="2" fillId="2" borderId="7" xfId="0" applyNumberFormat="1" applyFont="1" applyFill="1" applyBorder="1" applyAlignment="1" applyProtection="1">
      <alignment horizontal="center" vertical="center"/>
    </xf>
    <xf numFmtId="0" fontId="2" fillId="2" borderId="8" xfId="0" applyNumberFormat="1" applyFont="1" applyFill="1" applyBorder="1" applyAlignment="1" applyProtection="1">
      <alignment horizontal="center" vertical="center"/>
    </xf>
    <xf numFmtId="0" fontId="2" fillId="2" borderId="9" xfId="0" applyNumberFormat="1" applyFont="1" applyFill="1" applyBorder="1" applyAlignment="1" applyProtection="1">
      <alignment horizontal="center" vertical="center"/>
    </xf>
    <xf numFmtId="0" fontId="0" fillId="3" borderId="0" xfId="0" applyNumberFormat="1" applyFont="1" applyFill="1" applyProtection="1"/>
    <xf numFmtId="0" fontId="3" fillId="3" borderId="0" xfId="0" applyNumberFormat="1" applyFont="1" applyFill="1" applyProtection="1"/>
    <xf numFmtId="0" fontId="4" fillId="3" borderId="0" xfId="0" applyNumberFormat="1" applyFont="1" applyFill="1" applyAlignment="1" applyProtection="1">
      <alignment vertical="top" wrapText="1"/>
    </xf>
    <xf numFmtId="0" fontId="0" fillId="3" borderId="0" xfId="0" applyNumberFormat="1" applyFont="1" applyFill="1" applyAlignment="1" applyProtection="1">
      <alignment vertical="top" wrapText="1"/>
    </xf>
    <xf numFmtId="0" fontId="4" fillId="3" borderId="0" xfId="0" applyNumberFormat="1" applyFont="1" applyFill="1" applyAlignment="1" applyProtection="1">
      <alignment vertical="top"/>
    </xf>
    <xf numFmtId="0" fontId="0" fillId="3" borderId="10" xfId="0" applyNumberFormat="1" applyFont="1" applyFill="1" applyBorder="1" applyProtection="1"/>
    <xf numFmtId="0" fontId="0" fillId="3" borderId="0" xfId="0" applyNumberFormat="1" applyFont="1" applyFill="1" applyAlignment="1" applyProtection="1">
      <alignment vertical="center"/>
    </xf>
    <xf numFmtId="0" fontId="0" fillId="3" borderId="0" xfId="0" applyNumberFormat="1" applyFont="1" applyFill="1" applyProtection="1">
      <protection locked="0"/>
    </xf>
    <xf numFmtId="0" fontId="4" fillId="3" borderId="0" xfId="0" applyNumberFormat="1" applyFont="1" applyFill="1" applyAlignment="1" applyProtection="1">
      <alignment vertical="top" wrapText="1"/>
      <protection locked="0"/>
    </xf>
    <xf numFmtId="0" fontId="0" fillId="4" borderId="12" xfId="0" applyNumberFormat="1" applyFont="1" applyFill="1" applyBorder="1" applyAlignment="1" applyProtection="1">
      <alignment vertical="center"/>
      <protection locked="0"/>
    </xf>
    <xf numFmtId="0" fontId="0" fillId="4" borderId="12" xfId="0" applyNumberFormat="1" applyFont="1" applyFill="1" applyBorder="1" applyAlignment="1" applyProtection="1">
      <alignment vertical="top" wrapText="1"/>
      <protection locked="0"/>
    </xf>
    <xf numFmtId="0" fontId="1" fillId="3" borderId="0" xfId="0" applyNumberFormat="1" applyFont="1" applyFill="1" applyAlignment="1" applyProtection="1">
      <alignment vertical="top"/>
    </xf>
    <xf numFmtId="0" fontId="5" fillId="3" borderId="0" xfId="0" applyNumberFormat="1" applyFont="1" applyFill="1" applyAlignment="1" applyProtection="1">
      <alignment vertical="top"/>
    </xf>
    <xf numFmtId="0" fontId="6" fillId="3" borderId="0" xfId="0" applyNumberFormat="1" applyFont="1" applyFill="1" applyAlignment="1" applyProtection="1">
      <alignment vertical="top"/>
    </xf>
    <xf numFmtId="0" fontId="1" fillId="3" borderId="0" xfId="0" applyNumberFormat="1" applyFont="1" applyFill="1" applyAlignment="1" applyProtection="1">
      <alignment vertical="center"/>
    </xf>
    <xf numFmtId="0" fontId="7" fillId="3" borderId="0" xfId="0" applyNumberFormat="1" applyFont="1" applyFill="1" applyProtection="1"/>
    <xf numFmtId="0" fontId="0" fillId="3" borderId="0" xfId="0" applyNumberFormat="1" applyFont="1" applyFill="1" applyAlignment="1" applyProtection="1">
      <alignment vertical="top" wrapText="1"/>
      <protection locked="0"/>
    </xf>
    <xf numFmtId="0" fontId="8" fillId="3" borderId="0" xfId="0" applyNumberFormat="1" applyFont="1" applyFill="1" applyAlignment="1" applyProtection="1">
      <alignment vertical="top"/>
    </xf>
    <xf numFmtId="0" fontId="9" fillId="3" borderId="0" xfId="0" applyNumberFormat="1" applyFont="1" applyFill="1" applyAlignment="1" applyProtection="1">
      <alignment vertical="top"/>
    </xf>
    <xf numFmtId="0" fontId="10" fillId="3" borderId="0" xfId="0" applyNumberFormat="1" applyFont="1" applyFill="1" applyAlignment="1" applyProtection="1">
      <alignment vertical="top"/>
    </xf>
    <xf numFmtId="0" fontId="0" fillId="3" borderId="0" xfId="0" applyNumberFormat="1" applyFont="1" applyFill="1" applyAlignment="1" applyProtection="1">
      <alignment horizontal="left" vertical="center"/>
    </xf>
    <xf numFmtId="0" fontId="4" fillId="3" borderId="0" xfId="0" applyNumberFormat="1" applyFont="1" applyFill="1" applyProtection="1"/>
    <xf numFmtId="0" fontId="0" fillId="3" borderId="0" xfId="0" applyNumberFormat="1" applyFont="1" applyFill="1" applyAlignment="1" applyProtection="1">
      <alignment horizontal="center" vertical="center"/>
    </xf>
    <xf numFmtId="0" fontId="11" fillId="2" borderId="11" xfId="0" applyNumberFormat="1" applyFont="1" applyFill="1" applyBorder="1" applyAlignment="1" applyProtection="1">
      <alignment horizontal="center" vertical="center"/>
    </xf>
    <xf numFmtId="0" fontId="0" fillId="3" borderId="11" xfId="0" applyNumberFormat="1" applyFont="1" applyFill="1" applyBorder="1" applyProtection="1"/>
    <xf numFmtId="0" fontId="0" fillId="4" borderId="11" xfId="0" applyNumberFormat="1" applyFont="1" applyFill="1" applyBorder="1" applyAlignment="1" applyProtection="1">
      <alignment horizontal="left"/>
    </xf>
    <xf numFmtId="0" fontId="0" fillId="4" borderId="11" xfId="0" applyNumberFormat="1" applyFont="1" applyFill="1" applyBorder="1" applyAlignment="1" applyProtection="1">
      <alignment horizontal="center"/>
    </xf>
    <xf numFmtId="164" fontId="0" fillId="4" borderId="11" xfId="0" applyNumberFormat="1" applyFont="1" applyFill="1" applyBorder="1" applyAlignment="1" applyProtection="1">
      <alignment horizontal="center"/>
    </xf>
    <xf numFmtId="0" fontId="0" fillId="4" borderId="11" xfId="0" applyNumberFormat="1" applyFont="1" applyFill="1" applyBorder="1" applyProtection="1"/>
    <xf numFmtId="0" fontId="1" fillId="4" borderId="11" xfId="0" applyNumberFormat="1" applyFont="1" applyFill="1" applyBorder="1" applyAlignment="1" applyProtection="1">
      <alignment horizontal="left"/>
    </xf>
    <xf numFmtId="0" fontId="1" fillId="4" borderId="11" xfId="0" applyNumberFormat="1" applyFont="1" applyFill="1" applyBorder="1" applyAlignment="1" applyProtection="1">
      <alignment horizontal="center"/>
    </xf>
    <xf numFmtId="0" fontId="1" fillId="4" borderId="11" xfId="0" applyNumberFormat="1" applyFont="1" applyFill="1" applyBorder="1" applyProtection="1"/>
    <xf numFmtId="0" fontId="12" fillId="4" borderId="11" xfId="0" applyNumberFormat="1" applyFont="1" applyFill="1" applyBorder="1" applyAlignment="1" applyProtection="1">
      <alignment horizontal="left"/>
    </xf>
    <xf numFmtId="0" fontId="12" fillId="4" borderId="11" xfId="0" applyNumberFormat="1" applyFont="1" applyFill="1" applyBorder="1" applyAlignment="1" applyProtection="1">
      <alignment horizontal="center"/>
    </xf>
    <xf numFmtId="164" fontId="12" fillId="4" borderId="11" xfId="0" applyNumberFormat="1" applyFont="1" applyFill="1" applyBorder="1" applyAlignment="1" applyProtection="1">
      <alignment horizontal="center"/>
    </xf>
    <xf numFmtId="0" fontId="13" fillId="3" borderId="0" xfId="0" applyNumberFormat="1" applyFont="1" applyFill="1" applyProtection="1"/>
    <xf numFmtId="0" fontId="11" fillId="6"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xf>
    <xf numFmtId="0" fontId="15" fillId="3" borderId="0" xfId="0" applyNumberFormat="1" applyFont="1" applyFill="1" applyProtection="1"/>
    <xf numFmtId="0" fontId="16" fillId="3" borderId="13" xfId="0" applyNumberFormat="1" applyFont="1" applyFill="1" applyBorder="1" applyAlignment="1" applyProtection="1">
      <alignment horizontal="right" vertical="center"/>
    </xf>
    <xf numFmtId="0" fontId="17" fillId="4" borderId="13" xfId="0" applyNumberFormat="1" applyFont="1" applyFill="1" applyBorder="1" applyAlignment="1" applyProtection="1">
      <alignment horizontal="center" vertical="center"/>
    </xf>
    <xf numFmtId="0" fontId="0" fillId="3" borderId="13" xfId="0" applyNumberFormat="1" applyFont="1" applyFill="1" applyBorder="1" applyProtection="1"/>
    <xf numFmtId="0" fontId="11" fillId="2" borderId="11" xfId="0" applyNumberFormat="1" applyFont="1" applyFill="1" applyBorder="1" applyAlignment="1" applyProtection="1">
      <alignment horizontal="center" vertical="center" wrapText="1"/>
    </xf>
    <xf numFmtId="0" fontId="18" fillId="3" borderId="0" xfId="0" applyNumberFormat="1" applyFont="1" applyFill="1" applyAlignment="1" applyProtection="1">
      <alignment horizontal="right" vertical="center"/>
    </xf>
    <xf numFmtId="165" fontId="0" fillId="7" borderId="11" xfId="0" applyNumberFormat="1" applyFont="1" applyFill="1" applyBorder="1" applyAlignment="1" applyProtection="1">
      <alignment horizontal="center"/>
    </xf>
    <xf numFmtId="0" fontId="0" fillId="7" borderId="11" xfId="0" applyNumberFormat="1" applyFont="1" applyFill="1" applyBorder="1" applyAlignment="1" applyProtection="1">
      <alignment horizontal="center" vertical="center"/>
    </xf>
    <xf numFmtId="164" fontId="0" fillId="7" borderId="11" xfId="0" applyNumberFormat="1" applyFont="1" applyFill="1" applyBorder="1" applyAlignment="1" applyProtection="1">
      <alignment horizontal="center" vertical="center"/>
    </xf>
    <xf numFmtId="0" fontId="11" fillId="8" borderId="11" xfId="0" applyNumberFormat="1" applyFont="1" applyFill="1" applyBorder="1" applyAlignment="1" applyProtection="1">
      <alignment horizontal="center" vertical="center"/>
    </xf>
    <xf numFmtId="165" fontId="0" fillId="3" borderId="0" xfId="0" applyNumberFormat="1" applyFont="1" applyFill="1" applyAlignment="1" applyProtection="1">
      <alignment horizontal="center" vertical="center"/>
    </xf>
    <xf numFmtId="165" fontId="0" fillId="3"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center" vertical="center"/>
    </xf>
    <xf numFmtId="164" fontId="0" fillId="4" borderId="11" xfId="0" applyNumberFormat="1" applyFont="1" applyFill="1" applyBorder="1" applyAlignment="1" applyProtection="1">
      <alignment vertical="center"/>
    </xf>
    <xf numFmtId="0" fontId="20" fillId="14" borderId="11" xfId="0" applyNumberFormat="1" applyFont="1" applyFill="1" applyBorder="1" applyAlignment="1" applyProtection="1">
      <alignment horizontal="center" vertical="center" wrapText="1"/>
    </xf>
    <xf numFmtId="0" fontId="20" fillId="15" borderId="11" xfId="0" applyNumberFormat="1" applyFont="1" applyFill="1" applyBorder="1" applyAlignment="1" applyProtection="1">
      <alignment horizontal="center" vertical="center" wrapText="1"/>
    </xf>
    <xf numFmtId="0" fontId="20" fillId="16" borderId="11" xfId="0" applyNumberFormat="1" applyFont="1" applyFill="1" applyBorder="1" applyAlignment="1" applyProtection="1">
      <alignment horizontal="center" vertical="center" wrapText="1"/>
    </xf>
    <xf numFmtId="0" fontId="20" fillId="17" borderId="11" xfId="0" applyNumberFormat="1" applyFont="1" applyFill="1" applyBorder="1" applyAlignment="1" applyProtection="1">
      <alignment horizontal="center" vertical="center" wrapText="1"/>
    </xf>
    <xf numFmtId="0" fontId="20" fillId="18" borderId="11" xfId="0" applyNumberFormat="1" applyFont="1" applyFill="1" applyBorder="1" applyAlignment="1" applyProtection="1">
      <alignment horizontal="center" vertical="center" wrapText="1"/>
    </xf>
    <xf numFmtId="0" fontId="20" fillId="19" borderId="11" xfId="0" applyNumberFormat="1" applyFont="1" applyFill="1" applyBorder="1" applyAlignment="1" applyProtection="1">
      <alignment horizontal="center" vertical="center" wrapText="1"/>
    </xf>
    <xf numFmtId="0" fontId="21" fillId="20" borderId="11" xfId="0" applyNumberFormat="1" applyFont="1" applyFill="1" applyBorder="1" applyAlignment="1" applyProtection="1">
      <alignment horizontal="center" vertical="top" wrapText="1"/>
    </xf>
    <xf numFmtId="0" fontId="0" fillId="3" borderId="0" xfId="0" applyNumberFormat="1" applyFont="1" applyFill="1" applyAlignment="1" applyProtection="1">
      <alignment horizontal="left" vertical="center" wrapText="1"/>
    </xf>
    <xf numFmtId="0" fontId="0" fillId="3" borderId="0" xfId="0" applyNumberFormat="1" applyFont="1" applyFill="1" applyAlignment="1" applyProtection="1">
      <alignment horizontal="center" vertical="center" wrapText="1"/>
    </xf>
    <xf numFmtId="0" fontId="0" fillId="3" borderId="0" xfId="0" applyNumberFormat="1" applyFont="1" applyFill="1" applyAlignment="1" applyProtection="1">
      <alignment horizontal="left" vertical="top" wrapText="1"/>
    </xf>
    <xf numFmtId="0" fontId="22" fillId="21" borderId="14" xfId="0" applyNumberFormat="1" applyFont="1" applyFill="1" applyBorder="1" applyAlignment="1" applyProtection="1">
      <alignment horizontal="center" vertical="center" wrapText="1"/>
    </xf>
    <xf numFmtId="0" fontId="3" fillId="3" borderId="0" xfId="0" applyNumberFormat="1" applyFont="1" applyFill="1" applyAlignment="1" applyProtection="1">
      <alignment horizontal="left" vertical="center"/>
    </xf>
    <xf numFmtId="0" fontId="0" fillId="3" borderId="0" xfId="0" applyNumberFormat="1" applyFont="1" applyFill="1" applyProtection="1"/>
    <xf numFmtId="0" fontId="11" fillId="2" borderId="11" xfId="0" applyNumberFormat="1" applyFont="1" applyFill="1" applyBorder="1" applyAlignment="1" applyProtection="1">
      <alignment horizontal="left" vertical="center"/>
    </xf>
    <xf numFmtId="0" fontId="1" fillId="4" borderId="11" xfId="0" applyNumberFormat="1" applyFont="1" applyFill="1" applyBorder="1" applyAlignment="1" applyProtection="1">
      <alignment horizontal="left" vertical="center"/>
    </xf>
    <xf numFmtId="0" fontId="0" fillId="5" borderId="11" xfId="0" applyNumberFormat="1" applyFont="1" applyFill="1" applyBorder="1" applyAlignment="1" applyProtection="1">
      <alignment horizontal="left" vertical="center"/>
      <protection locked="0"/>
    </xf>
    <xf numFmtId="0" fontId="11" fillId="2" borderId="11" xfId="0" applyNumberFormat="1" applyFont="1" applyFill="1" applyBorder="1" applyAlignment="1" applyProtection="1">
      <alignment horizontal="center" vertical="center"/>
    </xf>
    <xf numFmtId="165" fontId="0" fillId="3" borderId="11" xfId="0" applyNumberFormat="1" applyFont="1" applyFill="1" applyBorder="1" applyAlignment="1" applyProtection="1">
      <alignment horizontal="center"/>
      <protection locked="0"/>
    </xf>
    <xf numFmtId="164" fontId="0" fillId="4" borderId="11" xfId="0" applyNumberFormat="1" applyFont="1" applyFill="1" applyBorder="1" applyAlignment="1" applyProtection="1">
      <alignment horizontal="center"/>
    </xf>
    <xf numFmtId="0" fontId="14" fillId="3" borderId="0" xfId="0" applyNumberFormat="1" applyFont="1" applyFill="1" applyAlignment="1" applyProtection="1">
      <alignment vertical="top" wrapText="1"/>
    </xf>
    <xf numFmtId="3" fontId="19" fillId="4" borderId="11" xfId="0" applyNumberFormat="1" applyFont="1" applyFill="1" applyBorder="1" applyAlignment="1" applyProtection="1">
      <alignment horizontal="center" vertical="center"/>
    </xf>
    <xf numFmtId="0" fontId="0" fillId="4" borderId="11" xfId="0" applyNumberFormat="1" applyFont="1" applyFill="1" applyBorder="1" applyAlignment="1" applyProtection="1">
      <alignment horizontal="center" vertical="center"/>
    </xf>
    <xf numFmtId="0" fontId="19" fillId="4" borderId="11" xfId="0" applyNumberFormat="1" applyFont="1" applyFill="1" applyBorder="1" applyAlignment="1" applyProtection="1">
      <alignment horizontal="left" vertical="center" wrapText="1"/>
    </xf>
    <xf numFmtId="0" fontId="0" fillId="4" borderId="11" xfId="0" applyNumberFormat="1" applyFont="1" applyFill="1" applyBorder="1" applyAlignment="1" applyProtection="1">
      <alignment horizontal="left" vertical="center" wrapText="1"/>
    </xf>
    <xf numFmtId="0" fontId="11" fillId="8" borderId="11" xfId="0" applyNumberFormat="1" applyFont="1" applyFill="1" applyBorder="1" applyAlignment="1" applyProtection="1">
      <alignment horizontal="center" vertical="center"/>
    </xf>
    <xf numFmtId="0" fontId="0" fillId="3" borderId="11" xfId="0" applyNumberFormat="1" applyFont="1" applyFill="1" applyBorder="1" applyAlignment="1" applyProtection="1">
      <alignment horizontal="left" vertical="center"/>
    </xf>
    <xf numFmtId="0" fontId="0" fillId="3" borderId="11" xfId="0" applyNumberFormat="1" applyFont="1" applyFill="1" applyBorder="1" applyProtection="1"/>
    <xf numFmtId="0" fontId="2" fillId="8" borderId="11" xfId="0" applyNumberFormat="1" applyFont="1" applyFill="1" applyBorder="1" applyAlignment="1" applyProtection="1">
      <alignment horizontal="center" vertical="center"/>
    </xf>
    <xf numFmtId="0" fontId="2" fillId="12" borderId="11" xfId="0" applyNumberFormat="1" applyFont="1" applyFill="1" applyBorder="1" applyAlignment="1" applyProtection="1">
      <alignment horizontal="center" vertical="center"/>
    </xf>
    <xf numFmtId="0" fontId="2" fillId="13" borderId="11" xfId="0" applyNumberFormat="1" applyFont="1" applyFill="1" applyBorder="1" applyAlignment="1" applyProtection="1">
      <alignment horizontal="center" vertical="center"/>
    </xf>
    <xf numFmtId="0" fontId="2" fillId="10" borderId="11" xfId="0" applyNumberFormat="1" applyFont="1" applyFill="1" applyBorder="1" applyAlignment="1" applyProtection="1">
      <alignment horizontal="center" vertical="center"/>
    </xf>
    <xf numFmtId="0" fontId="2" fillId="9" borderId="11" xfId="0" applyNumberFormat="1" applyFont="1" applyFill="1" applyBorder="1" applyAlignment="1" applyProtection="1">
      <alignment horizontal="center" vertical="center"/>
    </xf>
    <xf numFmtId="0" fontId="2" fillId="11" borderId="11" xfId="0" applyNumberFormat="1" applyFont="1" applyFill="1" applyBorder="1" applyAlignment="1" applyProtection="1">
      <alignment horizontal="center" vertical="center"/>
    </xf>
  </cellXfs>
  <cellStyles count="1">
    <cellStyle name="Normal" xfId="0" builtinId="0"/>
  </cellStyles>
  <dxfs count="36">
    <dxf>
      <font>
        <color rgb="FF000000"/>
      </font>
      <fill>
        <patternFill>
          <bgColor rgb="FFFFFF00"/>
        </patternFill>
      </fill>
    </dxf>
    <dxf>
      <font>
        <color rgb="FF000000"/>
      </font>
      <fill>
        <patternFill>
          <bgColor rgb="FFF4B084"/>
        </patternFill>
      </fill>
    </dxf>
    <dxf>
      <font>
        <color rgb="FF000000"/>
      </font>
      <fill>
        <patternFill>
          <bgColor rgb="FFD9D9D9"/>
        </patternFill>
      </fill>
    </dxf>
    <dxf>
      <font>
        <color rgb="FF000000"/>
      </font>
      <fill>
        <patternFill>
          <bgColor rgb="FFC6E0B4"/>
        </patternFill>
      </fill>
    </dxf>
    <dxf>
      <font>
        <color rgb="FF000000"/>
      </font>
      <fill>
        <patternFill>
          <bgColor rgb="FFFFC000"/>
        </patternFill>
      </fill>
    </dxf>
    <dxf>
      <font>
        <color rgb="FF000000"/>
      </font>
      <fill>
        <patternFill>
          <bgColor rgb="FFFFD966"/>
        </patternFill>
      </fill>
    </dxf>
    <dxf>
      <font>
        <color rgb="FF000000"/>
      </font>
      <fill>
        <patternFill>
          <bgColor rgb="FFB4C6E7"/>
        </patternFill>
      </fill>
    </dxf>
    <dxf>
      <font>
        <color rgb="FF000000"/>
      </font>
      <fill>
        <patternFill>
          <bgColor rgb="FFFFFF00"/>
        </patternFill>
      </fill>
    </dxf>
    <dxf>
      <font>
        <color rgb="FFFFFFFF"/>
      </font>
      <fill>
        <patternFill>
          <bgColor rgb="FFC00000"/>
        </patternFill>
      </fill>
    </dxf>
    <dxf>
      <font>
        <color rgb="FF000000"/>
      </font>
      <fill>
        <patternFill>
          <bgColor rgb="FFFFFF00"/>
        </patternFill>
      </fill>
    </dxf>
    <dxf>
      <font>
        <color rgb="FF000000"/>
      </font>
      <fill>
        <patternFill>
          <bgColor rgb="FFF2F2F2"/>
        </patternFill>
      </fill>
    </dxf>
    <dxf>
      <font>
        <color rgb="FF000000"/>
      </font>
      <fill>
        <patternFill>
          <bgColor rgb="FFD9D9D9"/>
        </patternFill>
      </fill>
    </dxf>
    <dxf>
      <font>
        <color rgb="FF000000"/>
      </font>
      <fill>
        <patternFill>
          <bgColor rgb="FFD82891"/>
        </patternFill>
      </fill>
    </dxf>
    <dxf>
      <font>
        <color rgb="FF000000"/>
      </font>
      <fill>
        <patternFill>
          <bgColor rgb="FFFFC000"/>
        </patternFill>
      </fill>
    </dxf>
    <dxf>
      <font>
        <color rgb="FF000000"/>
      </font>
      <fill>
        <patternFill>
          <bgColor rgb="FFC6E0B4"/>
        </patternFill>
      </fill>
    </dxf>
    <dxf>
      <font>
        <color rgb="FF000000"/>
      </font>
      <fill>
        <patternFill>
          <bgColor rgb="FF3C7D22"/>
        </patternFill>
      </fill>
    </dxf>
    <dxf>
      <font>
        <color rgb="FF000000"/>
      </font>
      <fill>
        <patternFill>
          <bgColor rgb="FFF4B084"/>
        </patternFill>
      </fill>
    </dxf>
    <dxf>
      <font>
        <color rgb="FF000000"/>
      </font>
      <fill>
        <patternFill>
          <bgColor rgb="FFFFD966"/>
        </patternFill>
      </fill>
    </dxf>
    <dxf>
      <font>
        <color rgb="FF000000"/>
      </font>
      <fill>
        <patternFill>
          <bgColor rgb="FFC6E0B4"/>
        </patternFill>
      </fill>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0000"/>
      </font>
    </dxf>
    <dxf>
      <font>
        <color rgb="FFE79635"/>
      </font>
    </dxf>
    <dxf>
      <font>
        <color rgb="FF3C7D22"/>
      </font>
    </dxf>
    <dxf>
      <font>
        <color rgb="FF000000"/>
      </font>
      <fill>
        <patternFill>
          <bgColor rgb="FFD9D9D9"/>
        </patternFill>
      </fill>
    </dxf>
    <dxf>
      <font>
        <color rgb="FF000000"/>
      </font>
      <fill>
        <patternFill>
          <bgColor rgb="FFB6D7A8"/>
        </patternFill>
      </fill>
    </dxf>
    <dxf>
      <font>
        <color rgb="FF000000"/>
      </font>
      <fill>
        <patternFill>
          <bgColor rgb="FFF9CB9C"/>
        </patternFill>
      </fill>
    </dxf>
    <dxf>
      <font>
        <color rgb="FF000000"/>
      </font>
      <fill>
        <patternFill>
          <bgColor rgb="FFEA9999"/>
        </patternFill>
      </fill>
    </dxf>
    <dxf>
      <font>
        <color rgb="FFFFFFFF"/>
      </font>
      <fill>
        <patternFill patternType="solid">
          <bgColor rgb="FFFF0000"/>
        </patternFill>
      </fill>
    </dxf>
    <dxf>
      <font>
        <color rgb="FF000000"/>
      </font>
      <fill>
        <patternFill patternType="solid">
          <bgColor rgb="FFFFC000"/>
        </patternFill>
      </fill>
    </dxf>
    <dxf>
      <font>
        <color rgb="FF000000"/>
      </font>
      <fill>
        <patternFill patternType="solid">
          <bgColor rgb="FF3C7D22"/>
        </patternFill>
      </fill>
    </dxf>
    <dxf>
      <font>
        <color rgb="FFFFFFFF"/>
      </font>
      <fill>
        <patternFill>
          <bgColor rgb="FFFF0000"/>
        </patternFill>
      </fill>
    </dxf>
    <dxf>
      <font>
        <color rgb="FF000000"/>
      </font>
      <fill>
        <patternFill>
          <bgColor rgb="FFFFC000"/>
        </patternFill>
      </fill>
    </dxf>
    <dxf>
      <font>
        <color rgb="FF000000"/>
      </font>
      <fill>
        <patternFill>
          <bgColor rgb="FF3C7D22"/>
        </patternFill>
      </fill>
    </dxf>
  </dxfs>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calcChain" Target="calcChain.xml"/><Relationship Id="rId3" Type="http://schemas.openxmlformats.org/officeDocument/2006/relationships/worksheet" Target="worksheets/sheet3.xml"/><Relationship Id="rId7" Type="http://schemas.openxmlformats.org/officeDocument/2006/relationships/sharedStrings" Target="sharedStrings.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tyles" Target="styles.xml"/><Relationship Id="rId5" Type="http://schemas.openxmlformats.org/officeDocument/2006/relationships/theme" Target="theme/theme1.xml"/><Relationship Id="rId4" Type="http://schemas.openxmlformats.org/officeDocument/2006/relationships/worksheet" Target="worksheets/sheet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2.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_rels/chart3.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4.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5.xml.rels><?xml version="1.0" encoding="UTF-8" standalone="yes"?>
<Relationships xmlns="http://schemas.openxmlformats.org/package/2006/relationships"><Relationship Id="rId2" Type="http://schemas.microsoft.com/office/2011/relationships/chartColorStyle" Target="colors5.xml"/><Relationship Id="rId1" Type="http://schemas.microsoft.com/office/2011/relationships/chartStyle" Target="style5.xml"/></Relationships>
</file>

<file path=xl/charts/_rels/chart6.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7.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Overall Implementation Status</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cluster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Dashboard!$C$16</c:f>
              <c:numCache>
                <c:formatCode>General</c:formatCode>
                <c:ptCount val="1"/>
                <c:pt idx="0">
                  <c:v>0</c:v>
                </c:pt>
              </c:numCache>
            </c:numRef>
          </c:val>
          <c:extLst>
            <c:ext xmlns:c16="http://schemas.microsoft.com/office/drawing/2014/chart" uri="{C3380CC4-5D6E-409C-BE32-E72D297353CC}">
              <c16:uniqueId val="{00000000-122B-4AD0-9332-829EA75B53CC}"/>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Dashboard!$D$16</c:f>
              <c:numCache>
                <c:formatCode>General</c:formatCode>
                <c:ptCount val="1"/>
                <c:pt idx="0">
                  <c:v>0</c:v>
                </c:pt>
              </c:numCache>
            </c:numRef>
          </c:val>
          <c:extLst>
            <c:ext xmlns:c16="http://schemas.microsoft.com/office/drawing/2014/chart" uri="{C3380CC4-5D6E-409C-BE32-E72D297353CC}">
              <c16:uniqueId val="{00000001-122B-4AD0-9332-829EA75B53CC}"/>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inEnd"/>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Dashboard!$B$16</c:f>
              <c:strCache>
                <c:ptCount val="1"/>
                <c:pt idx="0">
                  <c:v>Recommendations</c:v>
                </c:pt>
              </c:strCache>
            </c:strRef>
          </c:cat>
          <c:val>
            <c:numRef>
              <c:f>Dashboard!$E$16</c:f>
              <c:numCache>
                <c:formatCode>General</c:formatCode>
                <c:ptCount val="1"/>
                <c:pt idx="0">
                  <c:v>203</c:v>
                </c:pt>
              </c:numCache>
            </c:numRef>
          </c:val>
          <c:extLst>
            <c:ext xmlns:c16="http://schemas.microsoft.com/office/drawing/2014/chart" uri="{C3380CC4-5D6E-409C-BE32-E72D297353CC}">
              <c16:uniqueId val="{00000002-122B-4AD0-9332-829EA75B53CC}"/>
            </c:ext>
          </c:extLst>
        </c:ser>
        <c:dLbls>
          <c:showLegendKey val="0"/>
          <c:showVal val="0"/>
          <c:showCatName val="0"/>
          <c:showSerName val="0"/>
          <c:showPercent val="0"/>
          <c:showBubbleSize val="0"/>
        </c:dLbls>
        <c:gapWidth val="15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r>
              <a:t>Status by Phase</a:t>
            </a:r>
          </a:p>
        </c:rich>
      </c:tx>
      <c:overlay val="0"/>
      <c:spPr>
        <a:noFill/>
        <a:ln>
          <a:noFill/>
        </a:ln>
        <a:effectLst/>
      </c:spPr>
      <c:txPr>
        <a:bodyPr rot="0" spcFirstLastPara="1" vertOverflow="ellipsis" vert="horz" wrap="square" anchor="ctr" anchorCtr="1"/>
        <a:lstStyle/>
        <a:p>
          <a:pPr>
            <a:defRPr sz="1800" b="0" i="0" u="none" strike="noStrike" kern="1200" baseline="0">
              <a:solidFill>
                <a:schemeClr val="dk1">
                  <a:lumMod val="75000"/>
                  <a:lumOff val="25000"/>
                </a:schemeClr>
              </a:solidFill>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w="9525" cap="flat" cmpd="sng" algn="ctr">
              <a:solidFill>
                <a:srgbClr val="00B05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Dashboard!$C$29:$C$34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0-79A4-44B0-AC2C-1180878FDC65}"/>
            </c:ext>
          </c:extLst>
        </c:ser>
        <c:ser>
          <c:idx val="1"/>
          <c:order val="1"/>
          <c:tx>
            <c:v>Testing</c:v>
          </c:tx>
          <c:spPr>
            <a:solidFill>
              <a:srgbClr val="FFC000"/>
            </a:solidFill>
            <a:ln w="9525" cap="flat" cmpd="sng" algn="ctr">
              <a:solidFill>
                <a:srgbClr val="FFC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Dashboard!$D$29:$D$34</c:f>
              <c:numCache>
                <c:formatCode>General</c:formatCode>
                <c:ptCount val="6"/>
                <c:pt idx="0">
                  <c:v>0</c:v>
                </c:pt>
                <c:pt idx="1">
                  <c:v>0</c:v>
                </c:pt>
                <c:pt idx="2">
                  <c:v>0</c:v>
                </c:pt>
                <c:pt idx="3">
                  <c:v>0</c:v>
                </c:pt>
                <c:pt idx="4">
                  <c:v>0</c:v>
                </c:pt>
                <c:pt idx="5">
                  <c:v>0</c:v>
                </c:pt>
              </c:numCache>
            </c:numRef>
          </c:val>
          <c:extLst>
            <c:ext xmlns:c16="http://schemas.microsoft.com/office/drawing/2014/chart" uri="{C3380CC4-5D6E-409C-BE32-E72D297353CC}">
              <c16:uniqueId val="{00000001-79A4-44B0-AC2C-1180878FDC65}"/>
            </c:ext>
          </c:extLst>
        </c:ser>
        <c:ser>
          <c:idx val="2"/>
          <c:order val="2"/>
          <c:tx>
            <c:v>Outstanding</c:v>
          </c:tx>
          <c:spPr>
            <a:solidFill>
              <a:srgbClr val="FF0000"/>
            </a:solidFill>
            <a:ln w="9525" cap="flat" cmpd="sng" algn="ctr">
              <a:solidFill>
                <a:srgbClr val="FF0000"/>
              </a:solidFill>
              <a:round/>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dk1">
                          <a:lumMod val="50000"/>
                          <a:lumOff val="50000"/>
                        </a:schemeClr>
                      </a:solidFill>
                    </a:ln>
                    <a:effectLst/>
                  </c:spPr>
                </c15:leaderLines>
              </c:ext>
            </c:extLst>
          </c:dLbls>
          <c:cat>
            <c:strRef>
              <c:f>Dashboard!$B$29:$B$34</c:f>
              <c:strCache>
                <c:ptCount val="6"/>
                <c:pt idx="0">
                  <c:v>Phase1</c:v>
                </c:pt>
                <c:pt idx="1">
                  <c:v>Phase2</c:v>
                </c:pt>
                <c:pt idx="2">
                  <c:v>Phase3</c:v>
                </c:pt>
                <c:pt idx="3">
                  <c:v>Phase4</c:v>
                </c:pt>
                <c:pt idx="4">
                  <c:v>Phase5</c:v>
                </c:pt>
                <c:pt idx="5">
                  <c:v>Pending</c:v>
                </c:pt>
              </c:strCache>
            </c:strRef>
          </c:cat>
          <c:val>
            <c:numRef>
              <c:f>Dashboard!$E$29:$E$34</c:f>
              <c:numCache>
                <c:formatCode>General</c:formatCode>
                <c:ptCount val="6"/>
                <c:pt idx="0">
                  <c:v>0</c:v>
                </c:pt>
                <c:pt idx="1">
                  <c:v>0</c:v>
                </c:pt>
                <c:pt idx="2">
                  <c:v>0</c:v>
                </c:pt>
                <c:pt idx="3">
                  <c:v>0</c:v>
                </c:pt>
                <c:pt idx="4">
                  <c:v>0</c:v>
                </c:pt>
                <c:pt idx="5">
                  <c:v>203</c:v>
                </c:pt>
              </c:numCache>
            </c:numRef>
          </c:val>
          <c:extLst>
            <c:ext xmlns:c16="http://schemas.microsoft.com/office/drawing/2014/chart" uri="{C3380CC4-5D6E-409C-BE32-E72D297353CC}">
              <c16:uniqueId val="{00000002-79A4-44B0-AC2C-1180878FDC65}"/>
            </c:ext>
          </c:extLst>
        </c:ser>
        <c:dLbls>
          <c:dLblPos val="ctr"/>
          <c:showLegendKey val="0"/>
          <c:showVal val="1"/>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9050" cap="flat" cmpd="sng" algn="ctr">
            <a:solidFill>
              <a:schemeClr val="dk1">
                <a:lumMod val="75000"/>
                <a:lumOff val="25000"/>
              </a:schemeClr>
            </a:solidFill>
            <a:round/>
          </a:ln>
          <a:effectLst/>
        </c:spPr>
        <c:txPr>
          <a:bodyPr rot="-60000000" spcFirstLastPara="1" vertOverflow="ellipsis" vert="horz" wrap="square" anchor="ctr" anchorCtr="1"/>
          <a:lstStyle/>
          <a:p>
            <a:pPr>
              <a:defRPr sz="900" b="0" i="0" u="none" strike="noStrike" kern="1200" cap="all" baseline="0">
                <a:solidFill>
                  <a:schemeClr val="dk1">
                    <a:lumMod val="75000"/>
                    <a:lumOff val="2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1"/>
        <c:axPos val="b"/>
        <c:majorGridlines>
          <c:spPr>
            <a:ln w="9525" cap="flat" cmpd="sng" algn="ctr">
              <a:gradFill>
                <a:gsLst>
                  <a:gs pos="100000">
                    <a:schemeClr val="dk1">
                      <a:lumMod val="95000"/>
                      <a:lumOff val="5000"/>
                      <a:alpha val="42000"/>
                    </a:schemeClr>
                  </a:gs>
                  <a:gs pos="0">
                    <a:schemeClr val="lt1">
                      <a:lumMod val="75000"/>
                      <a:alpha val="36000"/>
                    </a:schemeClr>
                  </a:gs>
                </a:gsLst>
                <a:lin ang="5400000" scaled="0"/>
              </a:gradFill>
              <a:round/>
            </a:ln>
            <a:effectLst/>
          </c:spPr>
        </c:majorGridlines>
        <c:numFmt formatCode="General" sourceLinked="1"/>
        <c:majorTickMark val="none"/>
        <c:minorTickMark val="none"/>
        <c:tickLblPos val="nextTo"/>
        <c:crossAx val="1"/>
        <c:crosses val="max"/>
        <c:crossBetween val="between"/>
      </c:valAx>
      <c:spPr>
        <a:noFill/>
        <a:ln>
          <a:noFill/>
        </a:ln>
        <a:effectLst/>
      </c:spPr>
    </c:plotArea>
    <c:legend>
      <c:legendPos val="b"/>
      <c:overlay val="0"/>
      <c:spPr>
        <a:solidFill>
          <a:schemeClr val="lt1">
            <a:lumMod val="95000"/>
            <a:alpha val="39000"/>
          </a:schemeClr>
        </a:solidFill>
        <a:ln>
          <a:noFill/>
        </a:ln>
        <a:effectLst/>
      </c:spPr>
      <c:txPr>
        <a:bodyPr rot="0" spcFirstLastPara="1" vertOverflow="ellipsis" vert="horz" wrap="square" anchor="ctr" anchorCtr="1"/>
        <a:lstStyle/>
        <a:p>
          <a:pPr>
            <a:defRPr sz="900" b="0" i="0" u="none" strike="noStrike" kern="1200" baseline="0">
              <a:solidFill>
                <a:schemeClr val="dk1">
                  <a:lumMod val="75000"/>
                  <a:lumOff val="25000"/>
                </a:schemeClr>
              </a:solidFill>
              <a:latin typeface="+mn-lt"/>
              <a:ea typeface="+mn-ea"/>
              <a:cs typeface="+mn-cs"/>
            </a:defRPr>
          </a:pPr>
          <a:endParaRPr lang="en-US"/>
        </a:p>
      </c:txPr>
    </c:legend>
    <c:plotVisOnly val="1"/>
    <c:dispBlanksAs val="zero"/>
    <c:showDLblsOverMax val="1"/>
  </c:chart>
  <c: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a:effectLst/>
  </c:spPr>
  <c:txPr>
    <a:bodyPr/>
    <a:lstStyle/>
    <a:p>
      <a:pPr>
        <a:defRPr/>
      </a:pPr>
      <a:endParaRPr lang="en-US"/>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Severity</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Dashboard!$C$52:$C$54</c:f>
              <c:numCache>
                <c:formatCode>General</c:formatCode>
                <c:ptCount val="3"/>
                <c:pt idx="0">
                  <c:v>0</c:v>
                </c:pt>
                <c:pt idx="1">
                  <c:v>0</c:v>
                </c:pt>
                <c:pt idx="2">
                  <c:v>0</c:v>
                </c:pt>
              </c:numCache>
            </c:numRef>
          </c:val>
          <c:extLst>
            <c:ext xmlns:c16="http://schemas.microsoft.com/office/drawing/2014/chart" uri="{C3380CC4-5D6E-409C-BE32-E72D297353CC}">
              <c16:uniqueId val="{00000000-7109-4621-B16F-13F97A71A014}"/>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Dashboard!$D$52:$D$54</c:f>
              <c:numCache>
                <c:formatCode>General</c:formatCode>
                <c:ptCount val="3"/>
                <c:pt idx="0">
                  <c:v>0</c:v>
                </c:pt>
                <c:pt idx="1">
                  <c:v>0</c:v>
                </c:pt>
                <c:pt idx="2">
                  <c:v>0</c:v>
                </c:pt>
              </c:numCache>
            </c:numRef>
          </c:val>
          <c:extLst>
            <c:ext xmlns:c16="http://schemas.microsoft.com/office/drawing/2014/chart" uri="{C3380CC4-5D6E-409C-BE32-E72D297353CC}">
              <c16:uniqueId val="{00000001-7109-4621-B16F-13F97A71A014}"/>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Dashboard!$B$52:$B$54</c:f>
              <c:strCache>
                <c:ptCount val="3"/>
                <c:pt idx="0">
                  <c:v>CAT I (High)</c:v>
                </c:pt>
                <c:pt idx="1">
                  <c:v>CAT II (Medium)</c:v>
                </c:pt>
                <c:pt idx="2">
                  <c:v>CAT III (Low)</c:v>
                </c:pt>
              </c:strCache>
            </c:strRef>
          </c:cat>
          <c:val>
            <c:numRef>
              <c:f>Dashboard!$E$52:$E$54</c:f>
              <c:numCache>
                <c:formatCode>General</c:formatCode>
                <c:ptCount val="3"/>
                <c:pt idx="0">
                  <c:v>20</c:v>
                </c:pt>
                <c:pt idx="1">
                  <c:v>173</c:v>
                </c:pt>
                <c:pt idx="2">
                  <c:v>10</c:v>
                </c:pt>
              </c:numCache>
            </c:numRef>
          </c:val>
          <c:extLst>
            <c:ext xmlns:c16="http://schemas.microsoft.com/office/drawing/2014/chart" uri="{C3380CC4-5D6E-409C-BE32-E72D297353CC}">
              <c16:uniqueId val="{00000002-7109-4621-B16F-13F97A71A014}"/>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r>
              <a:t>Status by MoSCoW</a:t>
            </a:r>
          </a:p>
        </c:rich>
      </c:tx>
      <c:overlay val="0"/>
      <c:spPr>
        <a:noFill/>
        <a:ln>
          <a:noFill/>
        </a:ln>
        <a:effectLst/>
      </c:spPr>
      <c:txPr>
        <a:bodyPr rot="0" spcFirstLastPara="1" vertOverflow="ellipsis" vert="horz" wrap="square" anchor="ctr" anchorCtr="1"/>
        <a:lstStyle/>
        <a:p>
          <a:pPr>
            <a:defRPr sz="1800" b="0" i="0" u="none" strike="noStrike" kern="1200" spc="100" baseline="0">
              <a:solidFill>
                <a:schemeClr val="lt1">
                  <a:lumMod val="95000"/>
                </a:schemeClr>
              </a:solidFill>
              <a:effectLst>
                <a:outerShdw blurRad="50800" dist="38100" dir="5400000" algn="t" rotWithShape="0">
                  <a:prstClr val="black">
                    <a:alpha val="40000"/>
                  </a:prstClr>
                </a:outerShdw>
              </a:effectLst>
              <a:latin typeface="+mn-lt"/>
              <a:ea typeface="+mn-ea"/>
              <a:cs typeface="+mn-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Dashboard!$C$69:$C$73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0-E092-4500-9430-AAB18C17F4B0}"/>
            </c:ext>
          </c:extLst>
        </c:ser>
        <c:ser>
          <c:idx val="1"/>
          <c:order val="1"/>
          <c:tx>
            <c:v>Testing</c:v>
          </c:tx>
          <c:spPr>
            <a:solidFill>
              <a:srgbClr val="FFC000"/>
            </a:solidFill>
            <a:ln>
              <a:solidFill>
                <a:srgbClr val="FFC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Dashboard!$D$69:$D$73</c:f>
              <c:numCache>
                <c:formatCode>General</c:formatCode>
                <c:ptCount val="5"/>
                <c:pt idx="0">
                  <c:v>0</c:v>
                </c:pt>
                <c:pt idx="1">
                  <c:v>0</c:v>
                </c:pt>
                <c:pt idx="2">
                  <c:v>0</c:v>
                </c:pt>
                <c:pt idx="3">
                  <c:v>0</c:v>
                </c:pt>
                <c:pt idx="4">
                  <c:v>0</c:v>
                </c:pt>
              </c:numCache>
            </c:numRef>
          </c:val>
          <c:extLst>
            <c:ext xmlns:c16="http://schemas.microsoft.com/office/drawing/2014/chart" uri="{C3380CC4-5D6E-409C-BE32-E72D297353CC}">
              <c16:uniqueId val="{00000001-E092-4500-9430-AAB18C17F4B0}"/>
            </c:ext>
          </c:extLst>
        </c:ser>
        <c:ser>
          <c:idx val="2"/>
          <c:order val="2"/>
          <c:tx>
            <c:v>Outstanding</c:v>
          </c:tx>
          <c:spPr>
            <a:solidFill>
              <a:srgbClr val="FF0000"/>
            </a:solidFill>
            <a:ln>
              <a:solidFill>
                <a:srgbClr val="FF0000"/>
              </a:solidFill>
            </a:ln>
            <a:effectLst>
              <a:outerShdw blurRad="57150" dist="19050" dir="5400000" algn="ctr" rotWithShape="0">
                <a:srgbClr val="000000">
                  <a:alpha val="63000"/>
                </a:srgbClr>
              </a:outerShdw>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a:solidFill>
                        <a:schemeClr val="lt1">
                          <a:lumMod val="95000"/>
                          <a:alpha val="54000"/>
                        </a:schemeClr>
                      </a:solidFill>
                    </a:ln>
                    <a:effectLst/>
                  </c:spPr>
                </c15:leaderLines>
              </c:ext>
            </c:extLst>
          </c:dLbls>
          <c:cat>
            <c:strRef>
              <c:f>Dashboard!$B$69:$B$73</c:f>
              <c:strCache>
                <c:ptCount val="5"/>
                <c:pt idx="0">
                  <c:v>Must</c:v>
                </c:pt>
                <c:pt idx="1">
                  <c:v>Should</c:v>
                </c:pt>
                <c:pt idx="2">
                  <c:v>Could</c:v>
                </c:pt>
                <c:pt idx="3">
                  <c:v>Won't</c:v>
                </c:pt>
                <c:pt idx="4">
                  <c:v>Unassigned</c:v>
                </c:pt>
              </c:strCache>
            </c:strRef>
          </c:cat>
          <c:val>
            <c:numRef>
              <c:f>Dashboard!$E$69:$E$73</c:f>
              <c:numCache>
                <c:formatCode>General</c:formatCode>
                <c:ptCount val="5"/>
                <c:pt idx="0">
                  <c:v>0</c:v>
                </c:pt>
                <c:pt idx="1">
                  <c:v>0</c:v>
                </c:pt>
                <c:pt idx="2">
                  <c:v>0</c:v>
                </c:pt>
                <c:pt idx="3">
                  <c:v>0</c:v>
                </c:pt>
                <c:pt idx="4">
                  <c:v>203</c:v>
                </c:pt>
              </c:numCache>
            </c:numRef>
          </c:val>
          <c:extLst>
            <c:ext xmlns:c16="http://schemas.microsoft.com/office/drawing/2014/chart" uri="{C3380CC4-5D6E-409C-BE32-E72D297353CC}">
              <c16:uniqueId val="{00000002-E092-4500-9430-AAB18C17F4B0}"/>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numFmt formatCode="General" sourceLinked="1"/>
        <c:majorTickMark val="none"/>
        <c:minorTickMark val="none"/>
        <c:tickLblPos val="nextTo"/>
        <c:spPr>
          <a:noFill/>
          <a:ln w="12700" cap="flat" cmpd="sng" algn="ctr">
            <a:solidFill>
              <a:schemeClr val="lt1">
                <a:lumMod val="95000"/>
                <a:alpha val="54000"/>
              </a:schemeClr>
            </a:solidFill>
            <a:round/>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lt1">
                  <a:lumMod val="95000"/>
                  <a:alpha val="10000"/>
                </a:schemeClr>
              </a:solidFill>
              <a:round/>
            </a:ln>
            <a:effectLst/>
          </c:spPr>
        </c:majorGridlines>
        <c:numFmt formatCode="General"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crossAx val="1"/>
        <c:crosses val="max"/>
        <c:crossBetween val="between"/>
      </c:valAx>
      <c:spPr>
        <a:no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lt1">
                  <a:lumMod val="85000"/>
                </a:schemeClr>
              </a:solidFill>
              <a:latin typeface="+mn-lt"/>
              <a:ea typeface="+mn-ea"/>
              <a:cs typeface="+mn-cs"/>
            </a:defRPr>
          </a:pPr>
          <a:endParaRPr lang="en-US"/>
        </a:p>
      </c:txPr>
    </c:legend>
    <c:plotVisOnly val="1"/>
    <c:dispBlanksAs val="zero"/>
    <c:showDLblsOverMax val="1"/>
  </c:chart>
  <c: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a:ln>
      <a:noFill/>
    </a:ln>
    <a:effectLst/>
  </c:spPr>
  <c:txPr>
    <a:bodyPr/>
    <a:lstStyle/>
    <a:p>
      <a:pPr>
        <a:defRPr/>
      </a:pPr>
      <a:endParaRPr lang="en-US"/>
    </a:p>
  </c:txPr>
  <c:printSettings>
    <c:headerFooter/>
    <c:pageMargins b="0.75" l="0.7" r="0.7" t="0.75" header="0.3" footer="0.3"/>
    <c:pageSetup/>
  </c:printSettings>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Status by Operational Impact</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barChart>
        <c:barDir val="bar"/>
        <c:grouping val="stacked"/>
        <c:varyColors val="0"/>
        <c:ser>
          <c:idx val="0"/>
          <c:order val="0"/>
          <c:tx>
            <c:v>Resolved</c:v>
          </c:tx>
          <c:spPr>
            <a:solidFill>
              <a:srgbClr val="00B050"/>
            </a:solidFill>
            <a:ln>
              <a:solidFill>
                <a:srgbClr val="00B05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Dashboard!$C$90:$C$93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0-554B-4220-B0F6-3A1FFE8D129C}"/>
            </c:ext>
          </c:extLst>
        </c:ser>
        <c:ser>
          <c:idx val="1"/>
          <c:order val="1"/>
          <c:tx>
            <c:v>Testing</c:v>
          </c:tx>
          <c:spPr>
            <a:solidFill>
              <a:srgbClr val="FFC000"/>
            </a:solidFill>
            <a:ln>
              <a:solidFill>
                <a:srgbClr val="FFC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Dashboard!$D$90:$D$93</c:f>
              <c:numCache>
                <c:formatCode>General</c:formatCode>
                <c:ptCount val="4"/>
                <c:pt idx="0">
                  <c:v>0</c:v>
                </c:pt>
                <c:pt idx="1">
                  <c:v>0</c:v>
                </c:pt>
                <c:pt idx="2">
                  <c:v>0</c:v>
                </c:pt>
                <c:pt idx="3">
                  <c:v>0</c:v>
                </c:pt>
              </c:numCache>
            </c:numRef>
          </c:val>
          <c:extLst>
            <c:ext xmlns:c16="http://schemas.microsoft.com/office/drawing/2014/chart" uri="{C3380CC4-5D6E-409C-BE32-E72D297353CC}">
              <c16:uniqueId val="{00000001-554B-4220-B0F6-3A1FFE8D129C}"/>
            </c:ext>
          </c:extLst>
        </c:ser>
        <c:ser>
          <c:idx val="2"/>
          <c:order val="2"/>
          <c:tx>
            <c:v>Outstanding</c:v>
          </c:tx>
          <c:spPr>
            <a:solidFill>
              <a:srgbClr val="FF0000"/>
            </a:solidFill>
            <a:ln>
              <a:solidFill>
                <a:srgbClr val="FF0000"/>
              </a:solid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900" b="0" i="0" u="none" strike="noStrike" kern="1200" baseline="0">
                    <a:solidFill>
                      <a:srgbClr val="000000"/>
                    </a:solidFill>
                    <a:latin typeface="+mn-lt"/>
                    <a:ea typeface="+mn-ea"/>
                    <a:cs typeface="+mn-cs"/>
                  </a:defRPr>
                </a:pPr>
                <a:endParaRPr lang="en-US"/>
              </a:p>
            </c:txPr>
            <c:dLblPos val="ctr"/>
            <c:showLegendKey val="0"/>
            <c:showVal val="1"/>
            <c:showCatName val="0"/>
            <c:showSerName val="0"/>
            <c:showPercent val="0"/>
            <c:showBubbleSize val="0"/>
            <c:separator>
            </c:separator>
            <c:showLeaderLines val="0"/>
            <c:extLst>
              <c:ext xmlns:c15="http://schemas.microsoft.com/office/drawing/2012/chart" uri="{CE6537A1-D6FC-4f65-9D91-7224C49458BB}">
                <c15:showLeaderLines val="1"/>
                <c15:leaderLines>
                  <c:spPr>
                    <a:ln w="9525" cap="flat" cmpd="sng" algn="ctr">
                      <a:solidFill>
                        <a:schemeClr val="dk1">
                          <a:lumMod val="35000"/>
                          <a:lumOff val="65000"/>
                        </a:schemeClr>
                      </a:solidFill>
                      <a:round/>
                    </a:ln>
                    <a:effectLst/>
                  </c:spPr>
                </c15:leaderLines>
              </c:ext>
            </c:extLst>
          </c:dLbls>
          <c:cat>
            <c:strRef>
              <c:f>Dashboard!$B$90:$B$93</c:f>
              <c:strCache>
                <c:ptCount val="4"/>
                <c:pt idx="0">
                  <c:v>Low</c:v>
                </c:pt>
                <c:pt idx="1">
                  <c:v>Medium</c:v>
                </c:pt>
                <c:pt idx="2">
                  <c:v>High</c:v>
                </c:pt>
                <c:pt idx="3">
                  <c:v>Unassessed</c:v>
                </c:pt>
              </c:strCache>
            </c:strRef>
          </c:cat>
          <c:val>
            <c:numRef>
              <c:f>Dashboard!$E$90:$E$93</c:f>
              <c:numCache>
                <c:formatCode>General</c:formatCode>
                <c:ptCount val="4"/>
                <c:pt idx="0">
                  <c:v>0</c:v>
                </c:pt>
                <c:pt idx="1">
                  <c:v>0</c:v>
                </c:pt>
                <c:pt idx="2">
                  <c:v>0</c:v>
                </c:pt>
                <c:pt idx="3">
                  <c:v>203</c:v>
                </c:pt>
              </c:numCache>
            </c:numRef>
          </c:val>
          <c:extLst>
            <c:ext xmlns:c16="http://schemas.microsoft.com/office/drawing/2014/chart" uri="{C3380CC4-5D6E-409C-BE32-E72D297353CC}">
              <c16:uniqueId val="{00000002-554B-4220-B0F6-3A1FFE8D129C}"/>
            </c:ext>
          </c:extLst>
        </c:ser>
        <c:dLbls>
          <c:showLegendKey val="0"/>
          <c:showVal val="0"/>
          <c:showCatName val="0"/>
          <c:showSerName val="0"/>
          <c:showPercent val="0"/>
          <c:showBubbleSize val="0"/>
        </c:dLbls>
        <c:gapWidth val="150"/>
        <c:overlap val="100"/>
        <c:axId val="1"/>
        <c:axId val="2"/>
      </c:barChart>
      <c:catAx>
        <c:axId val="1"/>
        <c:scaling>
          <c:orientation val="maxMin"/>
        </c:scaling>
        <c:delete val="0"/>
        <c:axPos val="l"/>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scaling>
        <c:delete val="0"/>
        <c:axPos val="b"/>
        <c:majorGridlines>
          <c:spPr>
            <a:ln w="9525" cap="flat" cmpd="sng" algn="ctr">
              <a:solidFill>
                <a:schemeClr val="dk1">
                  <a:lumMod val="15000"/>
                  <a:lumOff val="85000"/>
                </a:schemeClr>
              </a:solidFill>
              <a:round/>
            </a:ln>
            <a:effectLst/>
          </c:spPr>
        </c:majorGridlines>
        <c:numFmt formatCode="General"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max"/>
        <c:crossBetween val="between"/>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r>
              <a:t>Resolved Progress Over Time</a:t>
            </a:r>
          </a:p>
        </c:rich>
      </c:tx>
      <c:overlay val="0"/>
      <c:spPr>
        <a:noFill/>
        <a:ln>
          <a:noFill/>
        </a:ln>
        <a:effectLst/>
      </c:spPr>
      <c:txPr>
        <a:bodyPr rot="0" spcFirstLastPara="1" vertOverflow="ellipsis" vert="horz" wrap="square" anchor="ctr" anchorCtr="1"/>
        <a:lstStyle/>
        <a:p>
          <a:pPr>
            <a:defRPr sz="1800" b="0" i="0" u="none" strike="noStrike" kern="1200" cap="none" spc="0" normalizeH="0" baseline="0">
              <a:solidFill>
                <a:schemeClr val="dk1">
                  <a:lumMod val="50000"/>
                  <a:lumOff val="50000"/>
                </a:schemeClr>
              </a:solidFill>
              <a:latin typeface="+mj-lt"/>
              <a:ea typeface="+mj-ea"/>
              <a:cs typeface="+mj-cs"/>
            </a:defRPr>
          </a:pPr>
          <a:endParaRPr lang="en-US"/>
        </a:p>
      </c:txPr>
    </c:title>
    <c:autoTitleDeleted val="0"/>
    <c:plotArea>
      <c:layout/>
      <c:lineChart>
        <c:grouping val="standard"/>
        <c:varyColors val="0"/>
        <c:ser>
          <c:idx val="0"/>
          <c:order val="0"/>
          <c:tx>
            <c:v>Overall % Resolved</c:v>
          </c:tx>
          <c:spPr>
            <a:ln w="22225" cap="rnd">
              <a:solidFill>
                <a:schemeClr val="accent1"/>
              </a:solidFill>
              <a:round/>
            </a:ln>
            <a:effectLst/>
          </c:spPr>
          <c:marker>
            <c:symbol val="none"/>
          </c:marker>
          <c:cat>
            <c:numRef>
              <c:f>Dashboard!$P$126:$P$155</c:f>
              <c:numCache>
                <c:formatCode>yyyy\-mm\-dd</c:formatCode>
                <c:ptCount val="30"/>
              </c:numCache>
            </c:numRef>
          </c:cat>
          <c:val>
            <c:numRef>
              <c:f>Dashboard!$R$126:$R$155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0-B41E-41CD-ADCB-CDE68183B779}"/>
            </c:ext>
          </c:extLst>
        </c:ser>
        <c:ser>
          <c:idx val="1"/>
          <c:order val="1"/>
          <c:tx>
            <c:v>Must % Resolved</c:v>
          </c:tx>
          <c:spPr>
            <a:ln w="22225" cap="rnd">
              <a:solidFill>
                <a:schemeClr val="accent2"/>
              </a:solidFill>
              <a:round/>
            </a:ln>
            <a:effectLst/>
          </c:spPr>
          <c:marker>
            <c:symbol val="none"/>
          </c:marker>
          <c:cat>
            <c:numRef>
              <c:f>Dashboard!$P$126:$P$155</c:f>
              <c:numCache>
                <c:formatCode>yyyy\-mm\-dd</c:formatCode>
                <c:ptCount val="30"/>
              </c:numCache>
            </c:numRef>
          </c:cat>
          <c:val>
            <c:numRef>
              <c:f>Dashboard!$T$126:$T$155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1-B41E-41CD-ADCB-CDE68183B779}"/>
            </c:ext>
          </c:extLst>
        </c:ser>
        <c:ser>
          <c:idx val="2"/>
          <c:order val="2"/>
          <c:tx>
            <c:v>Should % Resolved</c:v>
          </c:tx>
          <c:spPr>
            <a:ln w="22225" cap="rnd">
              <a:solidFill>
                <a:schemeClr val="accent3"/>
              </a:solidFill>
              <a:round/>
            </a:ln>
            <a:effectLst/>
          </c:spPr>
          <c:marker>
            <c:symbol val="none"/>
          </c:marker>
          <c:cat>
            <c:numRef>
              <c:f>Dashboard!$P$126:$P$155</c:f>
              <c:numCache>
                <c:formatCode>yyyy\-mm\-dd</c:formatCode>
                <c:ptCount val="30"/>
              </c:numCache>
            </c:numRef>
          </c:cat>
          <c:val>
            <c:numRef>
              <c:f>Dashboard!$V$126:$V$155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2-B41E-41CD-ADCB-CDE68183B779}"/>
            </c:ext>
          </c:extLst>
        </c:ser>
        <c:ser>
          <c:idx val="3"/>
          <c:order val="3"/>
          <c:tx>
            <c:v>Could % Resolved</c:v>
          </c:tx>
          <c:spPr>
            <a:ln w="22225" cap="rnd">
              <a:solidFill>
                <a:schemeClr val="accent4"/>
              </a:solidFill>
              <a:round/>
            </a:ln>
            <a:effectLst/>
          </c:spPr>
          <c:marker>
            <c:symbol val="none"/>
          </c:marker>
          <c:cat>
            <c:numRef>
              <c:f>Dashboard!$P$126:$P$155</c:f>
              <c:numCache>
                <c:formatCode>yyyy\-mm\-dd</c:formatCode>
                <c:ptCount val="30"/>
              </c:numCache>
            </c:numRef>
          </c:cat>
          <c:val>
            <c:numRef>
              <c:f>Dashboard!$X$126:$X$155</c:f>
              <c:numCache>
                <c:formatCode>0.0%</c:formatCode>
                <c:ptCount val="3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pt idx="20">
                  <c:v>0</c:v>
                </c:pt>
                <c:pt idx="21">
                  <c:v>0</c:v>
                </c:pt>
                <c:pt idx="22">
                  <c:v>0</c:v>
                </c:pt>
                <c:pt idx="23">
                  <c:v>0</c:v>
                </c:pt>
                <c:pt idx="24">
                  <c:v>0</c:v>
                </c:pt>
                <c:pt idx="25">
                  <c:v>0</c:v>
                </c:pt>
                <c:pt idx="26">
                  <c:v>0</c:v>
                </c:pt>
                <c:pt idx="27">
                  <c:v>0</c:v>
                </c:pt>
                <c:pt idx="28">
                  <c:v>0</c:v>
                </c:pt>
                <c:pt idx="29">
                  <c:v>0</c:v>
                </c:pt>
              </c:numCache>
            </c:numRef>
          </c:val>
          <c:smooth val="0"/>
          <c:extLst>
            <c:ext xmlns:c16="http://schemas.microsoft.com/office/drawing/2014/chart" uri="{C3380CC4-5D6E-409C-BE32-E72D297353CC}">
              <c16:uniqueId val="{00000003-B41E-41CD-ADCB-CDE68183B77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solidFill>
                <a:schemeClr val="dk1">
                  <a:lumMod val="15000"/>
                  <a:lumOff val="85000"/>
                  <a:alpha val="54000"/>
                </a:schemeClr>
              </a:solidFill>
              <a:round/>
            </a:ln>
            <a:effectLst/>
          </c:spPr>
        </c:majorGridlines>
        <c:minorGridlines>
          <c:spPr>
            <a:ln w="9525" cap="flat" cmpd="sng" algn="ctr">
              <a:solidFill>
                <a:schemeClr val="dk1">
                  <a:lumMod val="15000"/>
                  <a:lumOff val="85000"/>
                  <a:alpha val="51000"/>
                </a:schemeClr>
              </a:solidFill>
              <a:round/>
            </a:ln>
            <a:effectLst/>
          </c:spPr>
        </c:minorGridlines>
        <c:numFmt formatCode="yyyy\-mm\-dd" sourceLinked="1"/>
        <c:majorTickMark val="none"/>
        <c:minorTickMark val="none"/>
        <c:tickLblPos val="nextTo"/>
        <c:spPr>
          <a:noFill/>
          <a:ln w="9525" cap="flat" cmpd="sng" algn="ctr">
            <a:solidFill>
              <a:schemeClr val="dk1">
                <a:lumMod val="15000"/>
                <a:lumOff val="85000"/>
              </a:schemeClr>
            </a:solidFill>
            <a:round/>
          </a:ln>
          <a:effectLst/>
        </c:spPr>
        <c:txPr>
          <a:bodyPr rot="-60000000" spcFirstLastPara="1" vertOverflow="ellipsis" vert="horz" wrap="square" anchor="ctr" anchorCtr="1"/>
          <a:lstStyle/>
          <a:p>
            <a:pPr>
              <a:defRPr sz="900" b="0" i="0" u="none" strike="noStrike" kern="1200" cap="none" spc="0" normalizeH="0" baseline="0">
                <a:solidFill>
                  <a:schemeClr val="dk1">
                    <a:lumMod val="65000"/>
                    <a:lumOff val="3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solidFill>
                <a:schemeClr val="dk1">
                  <a:lumMod val="15000"/>
                  <a:lumOff val="85000"/>
                  <a:alpha val="54000"/>
                </a:schemeClr>
              </a:soli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crossAx val="1"/>
        <c:crosses val="autoZero"/>
        <c:crossBetween val="between"/>
        <c:majorUnit val="0.1"/>
      </c:valAx>
      <c:spPr>
        <a:pattFill prst="ltDnDiag">
          <a:fgClr>
            <a:schemeClr val="dk1">
              <a:lumMod val="15000"/>
              <a:lumOff val="85000"/>
            </a:schemeClr>
          </a:fgClr>
          <a:bgClr>
            <a:schemeClr val="lt1"/>
          </a:bgClr>
        </a:pattFill>
        <a:ln>
          <a:no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dk1">
                  <a:lumMod val="65000"/>
                  <a:lumOff val="35000"/>
                </a:schemeClr>
              </a:solidFill>
              <a:latin typeface="+mn-lt"/>
              <a:ea typeface="+mn-ea"/>
              <a:cs typeface="+mn-cs"/>
            </a:defRPr>
          </a:pPr>
          <a:endParaRPr lang="en-US"/>
        </a:p>
      </c:txPr>
    </c:legend>
    <c:plotVisOnly val="1"/>
    <c:dispBlanksAs val="zero"/>
    <c:showDLblsOverMax val="1"/>
  </c:chart>
  <c:spPr>
    <a:solidFill>
      <a:schemeClr val="lt1"/>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n-US"/>
  <c:roundedCorners val="1"/>
  <mc:AlternateContent xmlns:mc="http://schemas.openxmlformats.org/markup-compatibility/2006">
    <mc:Choice xmlns:c14="http://schemas.microsoft.com/office/drawing/2007/8/2/chart" Requires="c14">
      <c14:style val="102"/>
    </mc:Choice>
    <mc:Fallback>
      <c:style val="2"/>
    </mc:Fallback>
  </mc:AlternateContent>
  <c:chart>
    <c:title>
      <c:tx>
        <c:rich>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r>
              <a:t>Asset Rollout Progress Over Time</a:t>
            </a:r>
          </a:p>
        </c:rich>
      </c:tx>
      <c:overlay val="0"/>
      <c:spPr>
        <a:noFill/>
        <a:ln>
          <a:noFill/>
        </a:ln>
        <a:effectLst/>
      </c:spPr>
      <c:txPr>
        <a:bodyPr rot="0" spcFirstLastPara="1" vertOverflow="ellipsis" vert="horz" wrap="square" anchor="ctr" anchorCtr="1"/>
        <a:lstStyle/>
        <a:p>
          <a:pPr>
            <a:defRPr sz="1800" b="0" i="0" u="none" strike="noStrike" kern="1200" cap="none" baseline="0">
              <a:solidFill>
                <a:schemeClr val="lt1">
                  <a:lumMod val="85000"/>
                </a:schemeClr>
              </a:solidFill>
              <a:latin typeface="+mn-lt"/>
              <a:ea typeface="+mn-ea"/>
              <a:cs typeface="+mn-cs"/>
            </a:defRPr>
          </a:pPr>
          <a:endParaRPr lang="en-US"/>
        </a:p>
      </c:txPr>
    </c:title>
    <c:autoTitleDeleted val="0"/>
    <c:plotArea>
      <c:layout/>
      <c:lineChart>
        <c:grouping val="standard"/>
        <c:varyColors val="0"/>
        <c:ser>
          <c:idx val="0"/>
          <c:order val="0"/>
          <c:tx>
            <c:v>Rollout %</c:v>
          </c:tx>
          <c:spPr>
            <a:ln w="19050" cap="rnd">
              <a:solidFill>
                <a:srgbClr val="4472C4"/>
              </a:solidFill>
            </a:ln>
            <a:effectLst>
              <a:glow rad="139700">
                <a:schemeClr val="accent1">
                  <a:satMod val="175000"/>
                  <a:alpha val="14000"/>
                </a:schemeClr>
              </a:glow>
            </a:effectLst>
          </c:spPr>
          <c:marker>
            <c:symbol val="none"/>
          </c:marker>
          <c:cat>
            <c:numRef>
              <c:f>Dashboard!$P$168:$P$187</c:f>
              <c:numCache>
                <c:formatCode>yyyy\-mm\-dd</c:formatCode>
                <c:ptCount val="20"/>
              </c:numCache>
            </c:numRef>
          </c:cat>
          <c:val>
            <c:numRef>
              <c:f>Dashboard!$R$168:$R$187</c:f>
              <c:numCache>
                <c:formatCode>0.0%</c:formatCode>
                <c:ptCount val="20"/>
                <c:pt idx="0">
                  <c:v>0</c:v>
                </c:pt>
                <c:pt idx="1">
                  <c:v>0</c:v>
                </c:pt>
                <c:pt idx="2">
                  <c:v>0</c:v>
                </c:pt>
                <c:pt idx="3">
                  <c:v>0</c:v>
                </c:pt>
                <c:pt idx="4">
                  <c:v>0</c:v>
                </c:pt>
                <c:pt idx="5">
                  <c:v>0</c:v>
                </c:pt>
                <c:pt idx="6">
                  <c:v>0</c:v>
                </c:pt>
                <c:pt idx="7">
                  <c:v>0</c:v>
                </c:pt>
                <c:pt idx="8">
                  <c:v>0</c:v>
                </c:pt>
                <c:pt idx="9">
                  <c:v>0</c:v>
                </c:pt>
                <c:pt idx="10">
                  <c:v>0</c:v>
                </c:pt>
                <c:pt idx="11">
                  <c:v>0</c:v>
                </c:pt>
                <c:pt idx="12">
                  <c:v>0</c:v>
                </c:pt>
                <c:pt idx="13">
                  <c:v>0</c:v>
                </c:pt>
                <c:pt idx="14">
                  <c:v>0</c:v>
                </c:pt>
                <c:pt idx="15">
                  <c:v>0</c:v>
                </c:pt>
                <c:pt idx="16">
                  <c:v>0</c:v>
                </c:pt>
                <c:pt idx="17">
                  <c:v>0</c:v>
                </c:pt>
                <c:pt idx="18">
                  <c:v>0</c:v>
                </c:pt>
                <c:pt idx="19">
                  <c:v>0</c:v>
                </c:pt>
              </c:numCache>
            </c:numRef>
          </c:val>
          <c:smooth val="0"/>
          <c:extLst>
            <c:ext xmlns:c16="http://schemas.microsoft.com/office/drawing/2014/chart" uri="{C3380CC4-5D6E-409C-BE32-E72D297353CC}">
              <c16:uniqueId val="{00000000-ED0B-476D-978C-C15000AA3709}"/>
            </c:ext>
          </c:extLst>
        </c:ser>
        <c:dLbls>
          <c:showLegendKey val="0"/>
          <c:showVal val="0"/>
          <c:showCatName val="0"/>
          <c:showSerName val="0"/>
          <c:showPercent val="0"/>
          <c:showBubbleSize val="0"/>
        </c:dLbls>
        <c:smooth val="0"/>
        <c:axId val="1"/>
        <c:axId val="2"/>
      </c:lineChart>
      <c:catAx>
        <c:axId val="1"/>
        <c:scaling>
          <c:orientation val="minMax"/>
        </c:scaling>
        <c:delete val="0"/>
        <c:axPos val="b"/>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yyyy\-mm\-dd" sourceLinked="1"/>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2"/>
        <c:crosses val="autoZero"/>
        <c:auto val="1"/>
        <c:lblAlgn val="ctr"/>
        <c:lblOffset val="100"/>
        <c:noMultiLvlLbl val="1"/>
      </c:catAx>
      <c:valAx>
        <c:axId val="2"/>
        <c:scaling>
          <c:orientation val="minMax"/>
          <c:max val="1"/>
          <c:min val="0"/>
        </c:scaling>
        <c:delete val="0"/>
        <c:axPos val="l"/>
        <c:majorGridlines>
          <c:spPr>
            <a:ln w="9525" cap="flat" cmpd="sng" algn="ctr">
              <a:gradFill>
                <a:gsLst>
                  <a:gs pos="100000">
                    <a:schemeClr val="dk1">
                      <a:lumMod val="75000"/>
                      <a:lumOff val="25000"/>
                    </a:schemeClr>
                  </a:gs>
                  <a:gs pos="0">
                    <a:schemeClr val="dk1">
                      <a:lumMod val="65000"/>
                      <a:lumOff val="35000"/>
                    </a:schemeClr>
                  </a:gs>
                </a:gsLst>
                <a:lin ang="5400000" scaled="0"/>
              </a:gradFill>
              <a:round/>
            </a:ln>
            <a:effectLst/>
          </c:spPr>
        </c:majorGridlines>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crossAx val="1"/>
        <c:crosses val="autoZero"/>
        <c:crossBetween val="between"/>
        <c:majorUnit val="0.1"/>
      </c:valAx>
      <c:spPr>
        <a:noFill/>
        <a:ln>
          <a:noFill/>
        </a:ln>
        <a:effectLst/>
      </c:spPr>
    </c:plotArea>
    <c:legend>
      <c:legendPos val="t"/>
      <c:overlay val="0"/>
      <c:spPr>
        <a:noFill/>
        <a:ln>
          <a:noFill/>
        </a:ln>
        <a:effectLst/>
      </c:spPr>
      <c:txPr>
        <a:bodyPr rot="0" spcFirstLastPara="1" vertOverflow="ellipsis" vert="horz" wrap="square" anchor="ctr" anchorCtr="1"/>
        <a:lstStyle/>
        <a:p>
          <a:pPr>
            <a:defRPr sz="900" b="0" i="0" u="none" strike="noStrike" kern="1200" baseline="0">
              <a:solidFill>
                <a:schemeClr val="lt1">
                  <a:lumMod val="75000"/>
                </a:schemeClr>
              </a:solidFill>
              <a:latin typeface="+mn-lt"/>
              <a:ea typeface="+mn-ea"/>
              <a:cs typeface="+mn-cs"/>
            </a:defRPr>
          </a:pPr>
          <a:endParaRPr lang="en-US"/>
        </a:p>
      </c:txPr>
    </c:legend>
    <c:plotVisOnly val="1"/>
    <c:dispBlanksAs val="zero"/>
    <c:showDLblsOverMax val="1"/>
  </c:chart>
  <c:spPr>
    <a:solidFill>
      <a:schemeClr val="dk1">
        <a:lumMod val="75000"/>
        <a:lumOff val="25000"/>
      </a:schemeClr>
    </a:solidFill>
    <a:ln w="9525" cap="flat" cmpd="sng" algn="ctr">
      <a:solidFill>
        <a:schemeClr val="dk1">
          <a:lumMod val="15000"/>
          <a:lumOff val="85000"/>
        </a:schemeClr>
      </a:solidFill>
      <a:round/>
    </a:ln>
    <a:effectLst/>
  </c:spPr>
  <c:txPr>
    <a:bodyPr/>
    <a:lstStyle/>
    <a:p>
      <a:pPr>
        <a:defRPr/>
      </a:pPr>
      <a:endParaRPr lang="en-US"/>
    </a:p>
  </c:txPr>
  <c:printSettings>
    <c:headerFooter/>
    <c:pageMargins b="0.75" l="0.7" r="0.7" t="0.75" header="0.3" footer="0.3"/>
    <c:pageSetup/>
  </c:printSettings>
</c: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2.xml><?xml version="1.0" encoding="utf-8"?>
<cs:chartStyle xmlns:cs="http://schemas.microsoft.com/office/drawing/2012/chartStyle" xmlns:a="http://schemas.openxmlformats.org/drawingml/2006/main" id="300">
  <cs:axisTitle>
    <cs:lnRef idx="0"/>
    <cs:fillRef idx="0"/>
    <cs:effectRef idx="0"/>
    <cs:fontRef idx="minor">
      <a:schemeClr val="dk1">
        <a:lumMod val="75000"/>
        <a:lumOff val="25000"/>
      </a:schemeClr>
    </cs:fontRef>
    <cs:defRPr sz="900" b="1" kern="1200"/>
  </cs:axisTitle>
  <cs:categoryAxis>
    <cs:lnRef idx="0"/>
    <cs:fillRef idx="0"/>
    <cs:effectRef idx="0"/>
    <cs:fontRef idx="minor">
      <a:schemeClr val="dk1">
        <a:lumMod val="75000"/>
        <a:lumOff val="25000"/>
      </a:schemeClr>
    </cs:fontRef>
    <cs:spPr>
      <a:ln w="19050" cap="flat" cmpd="sng" algn="ctr">
        <a:solidFill>
          <a:schemeClr val="dk1">
            <a:lumMod val="75000"/>
            <a:lumOff val="25000"/>
          </a:schemeClr>
        </a:solidFill>
        <a:round/>
      </a:ln>
    </cs:spPr>
    <cs:defRPr sz="900" kern="1200" cap="all" baseline="0"/>
  </cs:categoryAxis>
  <cs:chartArea>
    <cs:lnRef idx="0"/>
    <cs:fillRef idx="0"/>
    <cs:effectRef idx="0"/>
    <cs:fontRef idx="minor">
      <a:schemeClr val="dk1"/>
    </cs:fontRef>
    <cs:spPr>
      <a:gradFill flip="none" rotWithShape="1">
        <a:gsLst>
          <a:gs pos="0">
            <a:schemeClr val="lt1"/>
          </a:gs>
          <a:gs pos="39000">
            <a:schemeClr val="lt1"/>
          </a:gs>
          <a:gs pos="100000">
            <a:schemeClr val="lt1">
              <a:lumMod val="75000"/>
            </a:schemeClr>
          </a:gs>
        </a:gsLst>
        <a:path path="circle">
          <a:fillToRect l="50000" t="-80000" r="50000" b="180000"/>
        </a:path>
        <a:tileRect/>
      </a:gradFill>
      <a:ln w="9525" cap="flat" cmpd="sng" algn="ctr">
        <a:solidFill>
          <a:schemeClr val="dk1">
            <a:lumMod val="25000"/>
            <a:lumOff val="75000"/>
          </a:schemeClr>
        </a:solidFill>
        <a:round/>
      </a:ln>
    </cs:spPr>
    <cs:defRPr sz="900" kern="1200"/>
  </cs:chartArea>
  <cs:dataLabel>
    <cs:lnRef idx="0"/>
    <cs:fillRef idx="0"/>
    <cs:effectRef idx="0"/>
    <cs:fontRef idx="minor">
      <a:schemeClr val="lt1"/>
    </cs:fontRef>
    <cs:defRPr sz="900" b="1" i="0" u="none" strike="noStrike" kern="1200" baseline="0"/>
  </cs:dataLabel>
  <cs:dataLabelCallout>
    <cs:lnRef idx="0"/>
    <cs:fillRef idx="0"/>
    <cs:effectRef idx="0"/>
    <cs:fontRef idx="minor">
      <a:schemeClr val="lt1"/>
    </cs:fontRef>
    <cs:spPr>
      <a:solidFill>
        <a:schemeClr val="dk1">
          <a:lumMod val="65000"/>
          <a:lumOff val="35000"/>
          <a:alpha val="75000"/>
        </a:schemeClr>
      </a:solidFill>
    </cs:spPr>
    <cs:defRPr sz="900" b="1"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
  <cs:dataPoint3D>
    <cs:lnRef idx="0"/>
    <cs:fillRef idx="0">
      <cs:styleClr val="auto"/>
    </cs:fillRef>
    <cs:effectRef idx="0"/>
    <cs:fontRef idx="minor">
      <a:schemeClr val="dk1"/>
    </cs:fontRef>
    <cs:spPr>
      <a:solidFill>
        <a:schemeClr val="phClr">
          <a:alpha val="85000"/>
        </a:schemeClr>
      </a:solidFill>
      <a:ln w="9525" cap="flat" cmpd="sng" algn="ctr">
        <a:solidFill>
          <a:schemeClr val="lt1">
            <a:alpha val="50000"/>
          </a:schemeClr>
        </a:solidFill>
        <a:round/>
      </a:ln>
    </cs:spPr>
  </cs:dataPoint3D>
  <cs:dataPointLine>
    <cs:lnRef idx="0">
      <cs:styleClr val="auto"/>
    </cs:lnRef>
    <cs:fillRef idx="0"/>
    <cs:effectRef idx="0"/>
    <cs:fontRef idx="minor">
      <a:schemeClr val="dk1"/>
    </cs:fontRef>
    <cs:spPr>
      <a:ln w="31750" cap="rnd">
        <a:solidFill>
          <a:schemeClr val="phClr">
            <a:alpha val="85000"/>
          </a:schemeClr>
        </a:solidFill>
        <a:round/>
      </a:ln>
    </cs:spPr>
  </cs:dataPointLine>
  <cs:dataPointMarker>
    <cs:lnRef idx="0"/>
    <cs:fillRef idx="0">
      <cs:styleClr val="auto"/>
    </cs:fillRef>
    <cs:effectRef idx="0"/>
    <cs:fontRef idx="minor">
      <a:schemeClr val="dk1"/>
    </cs:fontRef>
    <cs:spPr>
      <a:solidFill>
        <a:schemeClr val="phClr">
          <a:alpha val="85000"/>
        </a:schemeClr>
      </a:solidFill>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75000"/>
        <a:lumOff val="25000"/>
      </a:schemeClr>
    </cs:fontRef>
    <cs:spPr>
      <a:ln w="9525">
        <a:solidFill>
          <a:schemeClr val="dk1">
            <a:lumMod val="35000"/>
            <a:lumOff val="65000"/>
          </a:schemeClr>
        </a:solidFill>
      </a:ln>
    </cs:spPr>
    <cs:defRPr sz="900" kern="1200"/>
  </cs:dataTable>
  <cs:downBar>
    <cs:lnRef idx="0"/>
    <cs:fillRef idx="0"/>
    <cs:effectRef idx="0"/>
    <cs:fontRef idx="minor">
      <a:schemeClr val="dk1"/>
    </cs:fontRef>
    <cs:spPr>
      <a:solidFill>
        <a:schemeClr val="dk1">
          <a:lumMod val="50000"/>
          <a:lumOff val="50000"/>
        </a:schemeClr>
      </a:solidFill>
      <a:ln w="9525">
        <a:solidFill>
          <a:schemeClr val="dk1">
            <a:lumMod val="65000"/>
            <a:lumOff val="35000"/>
          </a:schemeClr>
        </a:solidFill>
      </a:ln>
    </cs:spPr>
  </cs:downBar>
  <cs:dropLine>
    <cs:lnRef idx="0"/>
    <cs:fillRef idx="0"/>
    <cs:effectRef idx="0"/>
    <cs:fontRef idx="minor">
      <a:schemeClr val="dk1"/>
    </cs:fontRef>
    <cs:spPr>
      <a:ln w="9525">
        <a:solidFill>
          <a:schemeClr val="dk1">
            <a:lumMod val="35000"/>
            <a:lumOff val="65000"/>
          </a:schemeClr>
        </a:solidFill>
        <a:prstDash val="dash"/>
      </a:ln>
    </cs:spPr>
  </cs:dropLine>
  <cs:errorBar>
    <cs:lnRef idx="0"/>
    <cs:fillRef idx="0"/>
    <cs:effectRef idx="0"/>
    <cs:fontRef idx="minor">
      <a:schemeClr val="dk1"/>
    </cs:fontRef>
    <cs:spPr>
      <a:ln w="9525">
        <a:solidFill>
          <a:schemeClr val="dk1">
            <a:lumMod val="65000"/>
            <a:lumOff val="35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95000"/>
                <a:lumOff val="5000"/>
                <a:alpha val="42000"/>
              </a:schemeClr>
            </a:gs>
            <a:gs pos="0">
              <a:schemeClr val="lt1">
                <a:lumMod val="75000"/>
                <a:alpha val="36000"/>
              </a:schemeClr>
            </a:gs>
          </a:gsLst>
          <a:lin ang="5400000" scaled="0"/>
        </a:gradFill>
        <a:round/>
      </a:ln>
    </cs:spPr>
  </cs:gridlineMajor>
  <cs:gridlineMinor>
    <cs:lnRef idx="0"/>
    <cs:fillRef idx="0"/>
    <cs:effectRef idx="0"/>
    <cs:fontRef idx="minor">
      <a:schemeClr val="dk1"/>
    </cs:fontRef>
    <cs:spPr>
      <a:ln>
        <a:gradFill>
          <a:gsLst>
            <a:gs pos="100000">
              <a:schemeClr val="dk1">
                <a:lumMod val="95000"/>
                <a:lumOff val="5000"/>
                <a:alpha val="42000"/>
              </a:schemeClr>
            </a:gs>
            <a:gs pos="0">
              <a:schemeClr val="lt1">
                <a:lumMod val="75000"/>
                <a:alpha val="36000"/>
              </a:schemeClr>
            </a:gs>
          </a:gsLst>
          <a:lin ang="5400000" scaled="0"/>
        </a:gradFill>
      </a:ln>
    </cs:spPr>
  </cs:gridlineMinor>
  <cs:hiLoLine>
    <cs:lnRef idx="0"/>
    <cs:fillRef idx="0"/>
    <cs:effectRef idx="0"/>
    <cs:fontRef idx="minor">
      <a:schemeClr val="dk1"/>
    </cs:fontRef>
    <cs:spPr>
      <a:ln w="9525">
        <a:solidFill>
          <a:schemeClr val="dk1">
            <a:lumMod val="35000"/>
            <a:lumOff val="65000"/>
          </a:schemeClr>
        </a:solidFill>
        <a:prstDash val="dash"/>
      </a:ln>
    </cs:spPr>
  </cs:hiLoLine>
  <cs:leaderLine>
    <cs:lnRef idx="0"/>
    <cs:fillRef idx="0"/>
    <cs:effectRef idx="0"/>
    <cs:fontRef idx="minor">
      <a:schemeClr val="dk1"/>
    </cs:fontRef>
    <cs:spPr>
      <a:ln w="9525">
        <a:solidFill>
          <a:schemeClr val="dk1">
            <a:lumMod val="50000"/>
            <a:lumOff val="50000"/>
          </a:schemeClr>
        </a:solidFill>
      </a:ln>
    </cs:spPr>
  </cs:leaderLine>
  <cs:legend>
    <cs:lnRef idx="0"/>
    <cs:fillRef idx="0"/>
    <cs:effectRef idx="0"/>
    <cs:fontRef idx="minor">
      <a:schemeClr val="dk1">
        <a:lumMod val="75000"/>
        <a:lumOff val="25000"/>
      </a:schemeClr>
    </cs:fontRef>
    <cs:spPr>
      <a:solidFill>
        <a:schemeClr val="lt1">
          <a:lumMod val="95000"/>
          <a:alpha val="39000"/>
        </a:schemeClr>
      </a:solidFill>
    </cs:spPr>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dk1">
        <a:lumMod val="75000"/>
        <a:lumOff val="25000"/>
      </a:schemeClr>
    </cs:fontRef>
    <cs:spPr>
      <a:ln w="31750" cap="flat" cmpd="sng" algn="ctr">
        <a:solidFill>
          <a:schemeClr val="dk1">
            <a:lumMod val="75000"/>
            <a:lumOff val="25000"/>
          </a:schemeClr>
        </a:solidFill>
        <a:round/>
      </a:ln>
    </cs:spPr>
    <cs:defRPr sz="900" kern="1200"/>
  </cs:seriesAxis>
  <cs:seriesLine>
    <cs:lnRef idx="0"/>
    <cs:fillRef idx="0"/>
    <cs:effectRef idx="0"/>
    <cs:fontRef idx="minor">
      <a:schemeClr val="dk1"/>
    </cs:fontRef>
    <cs:spPr>
      <a:ln w="9525">
        <a:solidFill>
          <a:schemeClr val="dk1">
            <a:lumMod val="50000"/>
            <a:lumOff val="50000"/>
          </a:schemeClr>
        </a:solidFill>
        <a:round/>
      </a:ln>
    </cs:spPr>
  </cs:seriesLine>
  <cs:title>
    <cs:lnRef idx="0"/>
    <cs:fillRef idx="0"/>
    <cs:effectRef idx="0"/>
    <cs:fontRef idx="minor">
      <a:schemeClr val="dk1">
        <a:lumMod val="75000"/>
        <a:lumOff val="25000"/>
      </a:schemeClr>
    </cs:fontRef>
    <cs:defRPr sz="1800" b="1" kern="120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75000"/>
        <a:lumOff val="25000"/>
      </a:schemeClr>
    </cs:fontRef>
    <cs:defRPr sz="900" kern="1200"/>
  </cs:trendlineLabel>
  <cs:upBar>
    <cs:lnRef idx="0"/>
    <cs:fillRef idx="0"/>
    <cs:effectRef idx="0"/>
    <cs:fontRef idx="minor">
      <a:schemeClr val="dk1"/>
    </cs:fontRef>
    <cs:spPr>
      <a:solidFill>
        <a:schemeClr val="lt1"/>
      </a:solidFill>
      <a:ln w="9525">
        <a:solidFill>
          <a:schemeClr val="dk1">
            <a:lumMod val="65000"/>
            <a:lumOff val="35000"/>
          </a:schemeClr>
        </a:solidFill>
      </a:ln>
    </cs:spPr>
  </cs:upBar>
  <cs:valueAxis>
    <cs:lnRef idx="0"/>
    <cs:fillRef idx="0"/>
    <cs:effectRef idx="0"/>
    <cs:fontRef idx="minor">
      <a:schemeClr val="dk1">
        <a:lumMod val="75000"/>
        <a:lumOff val="25000"/>
      </a:schemeClr>
    </cs:fontRef>
    <cs:spPr>
      <a:ln>
        <a:noFill/>
      </a:ln>
    </cs:spPr>
    <cs:defRPr sz="900" kern="1200"/>
  </cs:valueAxis>
  <cs:wall>
    <cs:lnRef idx="0"/>
    <cs:fillRef idx="0"/>
    <cs:effectRef idx="0"/>
    <cs:fontRef idx="minor">
      <a:schemeClr val="dk1"/>
    </cs:fontRef>
  </cs:wall>
</cs:chartStyle>
</file>

<file path=xl/charts/style3.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4.xml><?xml version="1.0" encoding="utf-8"?>
<cs:chartStyle xmlns:cs="http://schemas.microsoft.com/office/drawing/2012/chartStyle" xmlns:a="http://schemas.openxmlformats.org/drawingml/2006/main" id="304">
  <cs:axisTitle>
    <cs:lnRef idx="0"/>
    <cs:fillRef idx="0"/>
    <cs:effectRef idx="0"/>
    <cs:fontRef idx="minor">
      <a:schemeClr val="lt1">
        <a:lumMod val="85000"/>
      </a:schemeClr>
    </cs:fontRef>
    <cs:defRPr sz="900" b="1" kern="1200" cap="all"/>
  </cs:axisTitle>
  <cs:category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categoryAxis>
  <cs:chartArea>
    <cs:lnRef idx="0"/>
    <cs:fillRef idx="0"/>
    <cs:effectRef idx="0"/>
    <cs:fontRef idx="minor">
      <a:schemeClr val="dk1"/>
    </cs:fontRef>
    <cs:spPr>
      <a:gradFill flip="none" rotWithShape="1">
        <a:gsLst>
          <a:gs pos="0">
            <a:schemeClr val="dk1">
              <a:lumMod val="65000"/>
              <a:lumOff val="35000"/>
            </a:schemeClr>
          </a:gs>
          <a:gs pos="100000">
            <a:schemeClr val="dk1">
              <a:lumMod val="85000"/>
              <a:lumOff val="15000"/>
            </a:schemeClr>
          </a:gs>
        </a:gsLst>
        <a:path path="circle">
          <a:fillToRect l="50000" t="50000" r="50000" b="50000"/>
        </a:path>
        <a:tileRect/>
      </a:gradFill>
    </cs:spPr>
    <cs:defRPr sz="1000" kern="1200"/>
  </cs:chartArea>
  <cs:dataLabel>
    <cs:lnRef idx="0"/>
    <cs:fillRef idx="0"/>
    <cs:effectRef idx="0"/>
    <cs:fontRef idx="minor">
      <a:schemeClr val="lt1">
        <a:lumMod val="85000"/>
      </a:schemeClr>
    </cs:fontRef>
    <cs:defRPr sz="900" kern="1200"/>
  </cs:dataLabel>
  <cs:dataLabelCallout>
    <cs:lnRef idx="0"/>
    <cs:fillRef idx="0"/>
    <cs:effectRef idx="0"/>
    <cs:fontRef idx="minor">
      <a:schemeClr val="dk1">
        <a:lumMod val="65000"/>
        <a:lumOff val="35000"/>
      </a:schemeClr>
    </cs:fontRef>
    <cs:spPr>
      <a:solidFill>
        <a:schemeClr val="lt1"/>
      </a:solidFill>
    </cs:spPr>
    <cs:defRPr sz="900" kern="1200"/>
    <cs:bodyPr rot="0" spcFirstLastPara="1" vertOverflow="clip" horzOverflow="clip" vert="horz" wrap="square" lIns="36576" tIns="18288" rIns="36576" bIns="18288" anchor="ctr" anchorCtr="1">
      <a:spAutoFit/>
    </cs:bodyPr>
  </cs:dataLabelCallout>
  <cs:dataPoint>
    <cs:lnRef idx="0"/>
    <cs:fillRef idx="3">
      <cs:styleClr val="auto"/>
    </cs:fillRef>
    <cs:effectRef idx="3"/>
    <cs:fontRef idx="minor">
      <a:schemeClr val="tx1"/>
    </cs:fontRef>
  </cs:dataPoint>
  <cs:dataPoint3D>
    <cs:lnRef idx="0"/>
    <cs:fillRef idx="3">
      <cs:styleClr val="auto"/>
    </cs:fillRef>
    <cs:effectRef idx="3"/>
    <cs:fontRef idx="minor">
      <a:schemeClr val="tx1"/>
    </cs:fontRef>
  </cs:dataPoint3D>
  <cs:dataPointLine>
    <cs:lnRef idx="0">
      <cs:styleClr val="auto"/>
    </cs:lnRef>
    <cs:fillRef idx="3"/>
    <cs:effectRef idx="3"/>
    <cs:fontRef idx="minor">
      <a:schemeClr val="tx1"/>
    </cs:fontRef>
    <cs:spPr>
      <a:ln w="34925" cap="rnd">
        <a:solidFill>
          <a:schemeClr val="phClr"/>
        </a:solidFill>
        <a:round/>
      </a:ln>
    </cs:spPr>
  </cs:dataPointLine>
  <cs:dataPointMarker>
    <cs:lnRef idx="0">
      <cs:styleClr val="auto"/>
    </cs:lnRef>
    <cs:fillRef idx="3">
      <cs:styleClr val="auto"/>
    </cs:fillRef>
    <cs:effectRef idx="3"/>
    <cs:fontRef idx="minor">
      <a:schemeClr val="tx1"/>
    </cs:fontRef>
    <cs:spPr>
      <a:ln w="9525">
        <a:solidFill>
          <a:schemeClr val="phClr"/>
        </a:solidFill>
        <a:round/>
      </a:ln>
    </cs:spPr>
  </cs:dataPointMarker>
  <cs:dataPointMarkerLayout symbol="circle" size="6"/>
  <cs:dataPointWireframe>
    <cs:lnRef idx="0">
      <cs:styleClr val="auto"/>
    </cs:lnRef>
    <cs:fillRef idx="3"/>
    <cs:effectRef idx="3"/>
    <cs:fontRef idx="minor">
      <a:schemeClr val="tx1"/>
    </cs:fontRef>
    <cs:spPr>
      <a:ln w="9525" cap="rnd">
        <a:solidFill>
          <a:schemeClr val="phClr"/>
        </a:solidFill>
        <a:round/>
      </a:ln>
    </cs:spPr>
  </cs:dataPointWireframe>
  <cs:dataTable>
    <cs:lnRef idx="0"/>
    <cs:fillRef idx="0"/>
    <cs:effectRef idx="0"/>
    <cs:fontRef idx="minor">
      <a:schemeClr val="lt1">
        <a:lumMod val="85000"/>
      </a:schemeClr>
    </cs:fontRef>
    <cs:spPr>
      <a:ln w="9525">
        <a:solidFill>
          <a:schemeClr val="lt1">
            <a:lumMod val="95000"/>
            <a:alpha val="54000"/>
          </a:schemeClr>
        </a:solidFill>
      </a:ln>
    </cs:spPr>
    <cs:defRPr sz="900" kern="1200"/>
  </cs:dataTable>
  <cs:downBar>
    <cs:lnRef idx="0"/>
    <cs:fillRef idx="0"/>
    <cs:effectRef idx="0"/>
    <cs:fontRef idx="minor">
      <a:schemeClr val="tx1"/>
    </cs:fontRef>
    <cs:spPr>
      <a:solidFill>
        <a:schemeClr val="dk1">
          <a:lumMod val="75000"/>
          <a:lumOff val="25000"/>
        </a:schemeClr>
      </a:solidFill>
      <a:ln w="9525">
        <a:solidFill>
          <a:schemeClr val="lt1">
            <a:lumMod val="95000"/>
            <a:alpha val="54000"/>
          </a:schemeClr>
        </a:solidFill>
      </a:ln>
    </cs:spPr>
  </cs:downBar>
  <cs:dropLine>
    <cs:lnRef idx="0"/>
    <cs:fillRef idx="0"/>
    <cs:effectRef idx="0"/>
    <cs:fontRef idx="minor">
      <a:schemeClr val="tx1"/>
    </cs:fontRef>
    <cs:spPr>
      <a:ln w="9525">
        <a:solidFill>
          <a:schemeClr val="lt1">
            <a:lumMod val="95000"/>
            <a:alpha val="54000"/>
          </a:schemeClr>
        </a:solidFill>
        <a:prstDash val="dash"/>
      </a:ln>
    </cs:spPr>
  </cs:dropLine>
  <cs:errorBar>
    <cs:lnRef idx="0"/>
    <cs:fillRef idx="0"/>
    <cs:effectRef idx="0"/>
    <cs:fontRef idx="minor">
      <a:schemeClr val="tx1"/>
    </cs:fontRef>
    <cs:spPr>
      <a:ln w="9525" cap="flat" cmpd="sng" algn="ctr">
        <a:solidFill>
          <a:schemeClr val="lt1">
            <a:lumMod val="9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lt1">
            <a:lumMod val="95000"/>
            <a:alpha val="10000"/>
          </a:schemeClr>
        </a:solidFill>
        <a:round/>
      </a:ln>
    </cs:spPr>
  </cs:gridlineMajor>
  <cs:gridlineMinor>
    <cs:lnRef idx="0"/>
    <cs:fillRef idx="0"/>
    <cs:effectRef idx="0"/>
    <cs:fontRef idx="minor">
      <a:schemeClr val="tx1"/>
    </cs:fontRef>
    <cs:spPr>
      <a:ln>
        <a:solidFill>
          <a:schemeClr val="lt1">
            <a:lumMod val="95000"/>
            <a:alpha val="5000"/>
          </a:schemeClr>
        </a:solidFill>
      </a:ln>
    </cs:spPr>
  </cs:gridlineMinor>
  <cs:hiLoLine>
    <cs:lnRef idx="0"/>
    <cs:fillRef idx="0"/>
    <cs:effectRef idx="0"/>
    <cs:fontRef idx="minor">
      <a:schemeClr val="tx1"/>
    </cs:fontRef>
    <cs:spPr>
      <a:ln w="9525">
        <a:solidFill>
          <a:schemeClr val="lt1">
            <a:lumMod val="95000"/>
            <a:alpha val="54000"/>
          </a:schemeClr>
        </a:solidFill>
        <a:prstDash val="dash"/>
      </a:ln>
    </cs:spPr>
  </cs:hiLoLine>
  <cs:leaderLine>
    <cs:lnRef idx="0"/>
    <cs:fillRef idx="0"/>
    <cs:effectRef idx="0"/>
    <cs:fontRef idx="minor">
      <a:schemeClr val="tx1"/>
    </cs:fontRef>
    <cs:spPr>
      <a:ln w="9525">
        <a:solidFill>
          <a:schemeClr val="lt1">
            <a:lumMod val="95000"/>
            <a:alpha val="54000"/>
          </a:schemeClr>
        </a:solidFill>
      </a:ln>
    </cs:spPr>
  </cs:leaderLine>
  <cs:legend>
    <cs:lnRef idx="0"/>
    <cs:fillRef idx="0"/>
    <cs:effectRef idx="0"/>
    <cs:fontRef idx="minor">
      <a:schemeClr val="lt1">
        <a:lumMod val="85000"/>
      </a:schemeClr>
    </cs:fontRef>
    <cs:defRPr sz="900" kern="1200"/>
  </cs:legend>
  <cs:plotArea>
    <cs:lnRef idx="0"/>
    <cs:fillRef idx="0"/>
    <cs:effectRef idx="0"/>
    <cs:fontRef idx="minor">
      <a:schemeClr val="tx1"/>
    </cs:fontRef>
  </cs:plotArea>
  <cs:plotArea3D>
    <cs:lnRef idx="0"/>
    <cs:fillRef idx="0"/>
    <cs:effectRef idx="0"/>
    <cs:fontRef idx="minor">
      <a:schemeClr val="tx1"/>
    </cs:fontRef>
  </cs:plotArea3D>
  <cs:seriesAxis>
    <cs:lnRef idx="0"/>
    <cs:fillRef idx="0"/>
    <cs:effectRef idx="0"/>
    <cs:fontRef idx="minor">
      <a:schemeClr val="lt1">
        <a:lumMod val="85000"/>
      </a:schemeClr>
    </cs:fontRef>
    <cs:spPr>
      <a:ln w="12700" cap="flat" cmpd="sng" algn="ctr">
        <a:solidFill>
          <a:schemeClr val="lt1">
            <a:lumMod val="95000"/>
            <a:alpha val="54000"/>
          </a:schemeClr>
        </a:solidFill>
        <a:round/>
      </a:ln>
    </cs:spPr>
    <cs:defRPr sz="900" kern="1200"/>
  </cs:seriesAxis>
  <cs:seriesLine>
    <cs:lnRef idx="0"/>
    <cs:fillRef idx="0"/>
    <cs:effectRef idx="0"/>
    <cs:fontRef idx="minor">
      <a:schemeClr val="lt1"/>
    </cs:fontRef>
    <cs:spPr>
      <a:ln w="9525" cap="flat" cmpd="sng" algn="ctr">
        <a:solidFill>
          <a:schemeClr val="lt1">
            <a:lumMod val="95000"/>
            <a:alpha val="54000"/>
          </a:schemeClr>
        </a:solidFill>
        <a:round/>
      </a:ln>
    </cs:spPr>
  </cs:seriesLine>
  <cs:title>
    <cs:lnRef idx="0"/>
    <cs:fillRef idx="0"/>
    <cs:effectRef idx="0"/>
    <cs:fontRef idx="minor">
      <a:schemeClr val="lt1">
        <a:lumMod val="95000"/>
      </a:schemeClr>
    </cs:fontRef>
    <cs:defRPr sz="1600" b="1" kern="1200" spc="100" baseline="0">
      <a:effectLst>
        <a:outerShdw blurRad="50800" dist="38100" dir="5400000" algn="t" rotWithShape="0">
          <a:prstClr val="black">
            <a:alpha val="40000"/>
          </a:prstClr>
        </a:outerShdw>
      </a:effectLst>
    </cs:defRPr>
  </cs:title>
  <cs:trendline>
    <cs:lnRef idx="0">
      <cs:styleClr val="auto"/>
    </cs:lnRef>
    <cs:fillRef idx="0"/>
    <cs:effectRef idx="0"/>
    <cs:fontRef idx="minor">
      <a:schemeClr val="tx1"/>
    </cs:fontRef>
    <cs:spPr>
      <a:ln w="19050" cap="rnd">
        <a:solidFill>
          <a:schemeClr val="phClr"/>
        </a:solidFill>
      </a:ln>
    </cs:spPr>
  </cs:trendline>
  <cs:trendlineLabel>
    <cs:lnRef idx="0"/>
    <cs:fillRef idx="0"/>
    <cs:effectRef idx="0"/>
    <cs:fontRef idx="minor">
      <a:schemeClr val="lt1">
        <a:lumMod val="85000"/>
      </a:schemeClr>
    </cs:fontRef>
    <cs:defRPr sz="900" kern="1200"/>
  </cs:trendlineLabel>
  <cs:upBar>
    <cs:lnRef idx="0"/>
    <cs:fillRef idx="0"/>
    <cs:effectRef idx="0"/>
    <cs:fontRef idx="minor">
      <a:schemeClr val="tx1"/>
    </cs:fontRef>
    <cs:spPr>
      <a:solidFill>
        <a:schemeClr val="lt1"/>
      </a:solidFill>
      <a:ln w="9525">
        <a:solidFill>
          <a:schemeClr val="lt1">
            <a:lumMod val="95000"/>
            <a:alpha val="54000"/>
          </a:schemeClr>
        </a:solidFill>
      </a:ln>
    </cs:spPr>
  </cs:upBar>
  <cs:valueAxis>
    <cs:lnRef idx="0"/>
    <cs:fillRef idx="0"/>
    <cs:effectRef idx="0"/>
    <cs:fontRef idx="minor">
      <a:schemeClr val="lt1">
        <a:lumMod val="85000"/>
      </a:schemeClr>
    </cs:fontRef>
    <cs:defRPr sz="900" kern="1200"/>
  </cs:valueAxis>
  <cs:wall>
    <cs:lnRef idx="0"/>
    <cs:fillRef idx="0"/>
    <cs:effectRef idx="0"/>
    <cs:fontRef idx="minor">
      <a:schemeClr val="tx1"/>
    </cs:fontRef>
  </cs:wall>
</cs:chartStyle>
</file>

<file path=xl/charts/style5.xml><?xml version="1.0" encoding="utf-8"?>
<cs:chartStyle xmlns:cs="http://schemas.microsoft.com/office/drawing/2012/chartStyle" xmlns:a="http://schemas.openxmlformats.org/drawingml/2006/main" id="303">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schemeClr>
        </a:solidFill>
        <a:round/>
      </a:ln>
    </cs:spPr>
  </cs:gridlineMajor>
  <cs:gridlineMinor>
    <cs:lnRef idx="0"/>
    <cs:fillRef idx="0"/>
    <cs:effectRef idx="0"/>
    <cs:fontRef idx="minor">
      <a:schemeClr val="dk1"/>
    </cs:fontRef>
    <cs:spPr>
      <a:ln w="9525" cap="flat" cmpd="sng" algn="ctr">
        <a:solidFill>
          <a:schemeClr val="dk1">
            <a:lumMod val="5000"/>
            <a:lumOff val="95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6.xml><?xml version="1.0" encoding="utf-8"?>
<cs:chartStyle xmlns:cs="http://schemas.microsoft.com/office/drawing/2012/chartStyle" xmlns:a="http://schemas.openxmlformats.org/drawingml/2006/main" id="232">
  <cs:axisTitle>
    <cs:lnRef idx="0"/>
    <cs:fillRef idx="0"/>
    <cs:effectRef idx="0"/>
    <cs:fontRef idx="minor">
      <a:schemeClr val="dk1">
        <a:lumMod val="65000"/>
        <a:lumOff val="35000"/>
      </a:schemeClr>
    </cs:fontRef>
    <cs:defRPr sz="900" b="1" kern="1200"/>
  </cs:axisTitle>
  <cs:categoryAxis>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900" kern="1200" cap="none" spc="0" normalizeH="0" baseline="0"/>
  </cs:categoryAxis>
  <cs:chartArea>
    <cs:lnRef idx="0"/>
    <cs:fillRef idx="0"/>
    <cs:effectRef idx="0"/>
    <cs:fontRef idx="minor">
      <a:schemeClr val="dk1"/>
    </cs:fontRef>
    <cs:spPr>
      <a:solidFill>
        <a:schemeClr val="lt1"/>
      </a:solidFill>
      <a:ln w="9525" cap="flat" cmpd="sng" algn="ctr">
        <a:solidFill>
          <a:schemeClr val="dk1">
            <a:lumMod val="15000"/>
            <a:lumOff val="85000"/>
          </a:schemeClr>
        </a:solidFill>
        <a:round/>
      </a:ln>
    </cs:spPr>
    <cs:defRPr sz="900" kern="1200"/>
  </cs:chartArea>
  <cs:dataLabel>
    <cs:lnRef idx="0"/>
    <cs:fillRef idx="0"/>
    <cs:effectRef idx="0"/>
    <cs:fontRef idx="minor">
      <a:schemeClr val="dk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dk1"/>
    </cs:fontRef>
    <cs:spPr>
      <a:solidFill>
        <a:schemeClr val="phClr"/>
      </a:solidFill>
    </cs:spPr>
  </cs:dataPoint>
  <cs:dataPoint3D>
    <cs:lnRef idx="0"/>
    <cs:fillRef idx="0">
      <cs:styleClr val="auto"/>
    </cs:fillRef>
    <cs:effectRef idx="0"/>
    <cs:fontRef idx="minor">
      <a:schemeClr val="dk1"/>
    </cs:fontRef>
    <cs:spPr>
      <a:solidFill>
        <a:schemeClr val="phClr"/>
      </a:solidFill>
    </cs:spPr>
  </cs:dataPoint3D>
  <cs:dataPointLine>
    <cs:lnRef idx="0">
      <cs:styleClr val="auto"/>
    </cs:lnRef>
    <cs:fillRef idx="0"/>
    <cs:effectRef idx="0"/>
    <cs:fontRef idx="minor">
      <a:schemeClr val="dk1"/>
    </cs:fontRef>
    <cs:spPr>
      <a:ln w="22225" cap="rnd">
        <a:solidFill>
          <a:schemeClr val="phClr"/>
        </a:solidFill>
        <a:round/>
      </a:ln>
    </cs:spPr>
  </cs:dataPointLine>
  <cs:dataPointMarker>
    <cs:lnRef idx="0">
      <cs:styleClr val="auto"/>
    </cs:lnRef>
    <cs:fillRef idx="0">
      <cs:styleClr val="auto"/>
    </cs:fillRef>
    <cs:effectRef idx="0"/>
    <cs:fontRef idx="minor">
      <a:schemeClr val="dk1"/>
    </cs:fontRef>
    <cs:spPr>
      <a:solidFill>
        <a:schemeClr val="lt1"/>
      </a:solidFill>
      <a:ln w="15875">
        <a:solidFill>
          <a:schemeClr val="phClr"/>
        </a:solidFill>
        <a:round/>
      </a:ln>
    </cs:spPr>
  </cs:dataPointMarker>
  <cs:dataPointMarkerLayout symbol="circle" size="6"/>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dk1">
        <a:lumMod val="65000"/>
        <a:lumOff val="35000"/>
      </a:schemeClr>
    </cs:fontRef>
    <cs:spPr>
      <a:ln w="9525" cap="flat" cmpd="sng" algn="ctr">
        <a:solidFill>
          <a:schemeClr val="dk1">
            <a:lumMod val="15000"/>
            <a:lumOff val="85000"/>
          </a:schemeClr>
        </a:solidFill>
        <a:round/>
      </a:ln>
    </cs:spPr>
    <cs:defRPr sz="800" kern="1200"/>
  </cs:dataTable>
  <cs:downBar>
    <cs:lnRef idx="0"/>
    <cs:fillRef idx="0"/>
    <cs:effectRef idx="0"/>
    <cs:fontRef idx="minor">
      <a:schemeClr val="dk1"/>
    </cs:fontRef>
    <cs:spPr>
      <a:solidFill>
        <a:schemeClr val="dk1">
          <a:lumMod val="75000"/>
          <a:lumOff val="25000"/>
        </a:schemeClr>
      </a:solidFill>
      <a:ln w="9525" cap="flat" cmpd="sng" algn="ctr">
        <a:solidFill>
          <a:schemeClr val="dk1">
            <a:lumMod val="50000"/>
            <a:lumOff val="50000"/>
          </a:schemeClr>
        </a:solidFill>
        <a:round/>
      </a:ln>
    </cs:spPr>
  </cs:downBar>
  <cs:dropLine>
    <cs:lnRef idx="0"/>
    <cs:fillRef idx="0"/>
    <cs:effectRef idx="0"/>
    <cs:fontRef idx="minor">
      <a:schemeClr val="dk1"/>
    </cs:fontRef>
    <cs:spPr>
      <a:ln w="9525" cap="flat" cmpd="sng" algn="ctr">
        <a:solidFill>
          <a:schemeClr val="dk1">
            <a:lumMod val="35000"/>
            <a:lumOff val="65000"/>
          </a:schemeClr>
        </a:solidFill>
        <a:round/>
      </a:ln>
    </cs:spPr>
  </cs:dropLine>
  <cs:errorBar>
    <cs:lnRef idx="0"/>
    <cs:fillRef idx="0"/>
    <cs:effectRef idx="0"/>
    <cs:fontRef idx="minor">
      <a:schemeClr val="dk1"/>
    </cs:fontRef>
    <cs:spPr>
      <a:ln w="9525" cap="flat" cmpd="sng" algn="ctr">
        <a:solidFill>
          <a:schemeClr val="dk1">
            <a:lumMod val="50000"/>
            <a:lumOff val="50000"/>
          </a:schemeClr>
        </a:solidFill>
        <a:round/>
      </a:ln>
    </cs:spPr>
  </cs:errorBar>
  <cs:floor>
    <cs:lnRef idx="0"/>
    <cs:fillRef idx="0"/>
    <cs:effectRef idx="0"/>
    <cs:fontRef idx="minor">
      <a:schemeClr val="dk1"/>
    </cs:fontRef>
    <cs:spPr>
      <a:pattFill prst="ltDnDiag">
        <a:fgClr>
          <a:schemeClr val="dk1">
            <a:lumMod val="15000"/>
            <a:lumOff val="85000"/>
          </a:schemeClr>
        </a:fgClr>
        <a:bgClr>
          <a:schemeClr val="lt1"/>
        </a:bgClr>
      </a:pattFill>
    </cs:spPr>
  </cs:floor>
  <cs:gridlineMajor>
    <cs:lnRef idx="0"/>
    <cs:fillRef idx="0"/>
    <cs:effectRef idx="0"/>
    <cs:fontRef idx="minor">
      <a:schemeClr val="dk1"/>
    </cs:fontRef>
    <cs:spPr>
      <a:ln w="9525" cap="flat" cmpd="sng" algn="ctr">
        <a:solidFill>
          <a:schemeClr val="dk1">
            <a:lumMod val="15000"/>
            <a:lumOff val="85000"/>
            <a:alpha val="54000"/>
          </a:schemeClr>
        </a:solidFill>
        <a:round/>
      </a:ln>
    </cs:spPr>
  </cs:gridlineMajor>
  <cs:gridlineMinor>
    <cs:lnRef idx="0"/>
    <cs:fillRef idx="0"/>
    <cs:effectRef idx="0"/>
    <cs:fontRef idx="minor">
      <a:schemeClr val="dk1"/>
    </cs:fontRef>
    <cs:spPr>
      <a:ln w="9525" cap="flat" cmpd="sng" algn="ctr">
        <a:solidFill>
          <a:schemeClr val="dk1">
            <a:lumMod val="15000"/>
            <a:lumOff val="85000"/>
            <a:alpha val="51000"/>
          </a:schemeClr>
        </a:solidFill>
        <a:round/>
      </a:ln>
    </cs:spPr>
  </cs:gridlineMinor>
  <cs:hiLoLine>
    <cs:lnRef idx="0"/>
    <cs:fillRef idx="0"/>
    <cs:effectRef idx="0"/>
    <cs:fontRef idx="minor">
      <a:schemeClr val="dk1"/>
    </cs:fontRef>
    <cs:spPr>
      <a:ln w="9525" cap="flat" cmpd="sng" algn="ctr">
        <a:solidFill>
          <a:schemeClr val="dk1">
            <a:lumMod val="35000"/>
            <a:lumOff val="65000"/>
          </a:schemeClr>
        </a:solidFill>
        <a:round/>
      </a:ln>
    </cs:spPr>
  </cs:hiLoLine>
  <cs:leaderLine>
    <cs:lnRef idx="0"/>
    <cs:fillRef idx="0"/>
    <cs:effectRef idx="0"/>
    <cs:fontRef idx="minor">
      <a:schemeClr val="dk1"/>
    </cs:fontRef>
    <cs:spPr>
      <a:ln w="9525" cap="flat" cmpd="sng" algn="ctr">
        <a:solidFill>
          <a:schemeClr val="dk1">
            <a:lumMod val="35000"/>
            <a:lumOff val="65000"/>
          </a:schemeClr>
        </a:solidFill>
        <a:round/>
      </a:ln>
    </cs:spPr>
  </cs:leaderLine>
  <cs:legend>
    <cs:lnRef idx="0"/>
    <cs:fillRef idx="0"/>
    <cs:effectRef idx="0"/>
    <cs:fontRef idx="minor">
      <a:schemeClr val="dk1">
        <a:lumMod val="65000"/>
        <a:lumOff val="35000"/>
      </a:schemeClr>
    </cs:fontRef>
    <cs:defRPr sz="900" kern="1200"/>
  </cs:legend>
  <cs:plotArea>
    <cs:lnRef idx="0"/>
    <cs:fillRef idx="0"/>
    <cs:effectRef idx="0"/>
    <cs:fontRef idx="minor">
      <a:schemeClr val="dk1"/>
    </cs:fontRef>
    <cs:spPr>
      <a:pattFill prst="ltDnDiag">
        <a:fgClr>
          <a:schemeClr val="dk1">
            <a:lumMod val="15000"/>
            <a:lumOff val="85000"/>
          </a:schemeClr>
        </a:fgClr>
        <a:bgClr>
          <a:schemeClr val="lt1"/>
        </a:bgClr>
      </a:pattFill>
    </cs:spPr>
  </cs:plotArea>
  <cs:plotArea3D>
    <cs:lnRef idx="0"/>
    <cs:fillRef idx="0"/>
    <cs:effectRef idx="0"/>
    <cs:fontRef idx="minor">
      <a:schemeClr val="dk1"/>
    </cs:fontRef>
    <cs:spPr>
      <a:solidFill>
        <a:schemeClr val="lt1"/>
      </a:solidFill>
    </cs:spPr>
  </cs:plotArea3D>
  <cs:seriesAxis>
    <cs:lnRef idx="0"/>
    <cs:fillRef idx="0"/>
    <cs:effectRef idx="0"/>
    <cs:fontRef idx="minor">
      <a:schemeClr val="dk1">
        <a:lumMod val="65000"/>
        <a:lumOff val="35000"/>
      </a:schemeClr>
    </cs:fontRef>
    <cs:defRPr sz="900" kern="1200"/>
  </cs:seriesAxis>
  <cs:seriesLine>
    <cs:lnRef idx="0"/>
    <cs:fillRef idx="0"/>
    <cs:effectRef idx="0"/>
    <cs:fontRef idx="minor">
      <a:schemeClr val="dk1"/>
    </cs:fontRef>
    <cs:spPr>
      <a:ln w="9525" cap="flat" cmpd="sng" algn="ctr">
        <a:solidFill>
          <a:schemeClr val="dk1">
            <a:lumMod val="35000"/>
            <a:lumOff val="65000"/>
          </a:schemeClr>
        </a:solidFill>
        <a:round/>
      </a:ln>
    </cs:spPr>
  </cs:seriesLine>
  <cs:title>
    <cs:lnRef idx="0"/>
    <cs:fillRef idx="0"/>
    <cs:effectRef idx="0"/>
    <cs:fontRef idx="major">
      <a:schemeClr val="dk1">
        <a:lumMod val="50000"/>
        <a:lumOff val="50000"/>
      </a:schemeClr>
    </cs:fontRef>
    <cs:defRPr sz="1600" b="1" kern="1200" cap="none" spc="0" normalizeH="0" baseline="0"/>
  </cs:title>
  <cs:trendline>
    <cs:lnRef idx="0">
      <cs:styleClr val="auto"/>
    </cs:lnRef>
    <cs:fillRef idx="0"/>
    <cs:effectRef idx="0"/>
    <cs:fontRef idx="minor">
      <a:schemeClr val="dk1"/>
    </cs:fontRef>
    <cs:spPr>
      <a:ln w="19050" cap="rnd">
        <a:solidFill>
          <a:schemeClr val="phClr"/>
        </a:solidFill>
      </a:ln>
    </cs:spPr>
  </cs:trendline>
  <cs:trendlineLabel>
    <cs:lnRef idx="0"/>
    <cs:fillRef idx="0"/>
    <cs:effectRef idx="0"/>
    <cs:fontRef idx="minor">
      <a:schemeClr val="dk1">
        <a:lumMod val="65000"/>
        <a:lumOff val="35000"/>
      </a:schemeClr>
    </cs:fontRef>
    <cs:defRPr sz="900" kern="1200"/>
  </cs:trendlineLabel>
  <cs:upBar>
    <cs:lnRef idx="0"/>
    <cs:fillRef idx="0"/>
    <cs:effectRef idx="0"/>
    <cs:fontRef idx="minor">
      <a:schemeClr val="dk1"/>
    </cs:fontRef>
    <cs:spPr>
      <a:solidFill>
        <a:schemeClr val="lt1"/>
      </a:solidFill>
      <a:ln w="9525" cap="flat" cmpd="sng" algn="ctr">
        <a:solidFill>
          <a:schemeClr val="dk1">
            <a:lumMod val="50000"/>
            <a:lumOff val="50000"/>
          </a:schemeClr>
        </a:solidFill>
        <a:round/>
      </a:ln>
    </cs:spPr>
  </cs:upBar>
  <cs:valueAxis>
    <cs:lnRef idx="0"/>
    <cs:fillRef idx="0"/>
    <cs:effectRef idx="0"/>
    <cs:fontRef idx="minor">
      <a:schemeClr val="dk1">
        <a:lumMod val="65000"/>
        <a:lumOff val="35000"/>
      </a:schemeClr>
    </cs:fontRef>
    <cs:defRPr sz="900" kern="1200"/>
  </cs:valueAxis>
  <cs:wall>
    <cs:lnRef idx="0"/>
    <cs:fillRef idx="0"/>
    <cs:effectRef idx="0"/>
    <cs:fontRef idx="minor">
      <a:schemeClr val="dk1"/>
    </cs:fontRef>
    <cs:spPr>
      <a:pattFill prst="ltDnDiag">
        <a:fgClr>
          <a:schemeClr val="dk1">
            <a:lumMod val="15000"/>
            <a:lumOff val="85000"/>
          </a:schemeClr>
        </a:fgClr>
        <a:bgClr>
          <a:schemeClr val="lt1"/>
        </a:bgClr>
      </a:pattFill>
    </cs:spPr>
  </cs:wall>
</cs:chartStyle>
</file>

<file path=xl/charts/style7.xml><?xml version="1.0" encoding="utf-8"?>
<cs:chartStyle xmlns:cs="http://schemas.microsoft.com/office/drawing/2012/chartStyle" xmlns:a="http://schemas.openxmlformats.org/drawingml/2006/main" id="236">
  <cs:axisTitle>
    <cs:lnRef idx="0"/>
    <cs:fillRef idx="0"/>
    <cs:effectRef idx="0"/>
    <cs:fontRef idx="minor">
      <a:schemeClr val="lt1">
        <a:lumMod val="75000"/>
      </a:schemeClr>
    </cs:fontRef>
    <cs:defRPr sz="900" b="1" kern="1200"/>
  </cs:axisTitle>
  <cs:categoryAxis>
    <cs:lnRef idx="0"/>
    <cs:fillRef idx="0"/>
    <cs:effectRef idx="0"/>
    <cs:fontRef idx="minor">
      <a:schemeClr val="lt1">
        <a:lumMod val="75000"/>
      </a:schemeClr>
    </cs:fontRef>
    <cs:defRPr sz="900" kern="1200"/>
  </cs:categoryAxis>
  <cs:chartArea>
    <cs:lnRef idx="0"/>
    <cs:fillRef idx="0"/>
    <cs:effectRef idx="0"/>
    <cs:fontRef idx="minor">
      <a:schemeClr val="dk1"/>
    </cs:fontRef>
    <cs:spPr>
      <a:solidFill>
        <a:schemeClr val="dk1">
          <a:lumMod val="75000"/>
          <a:lumOff val="25000"/>
        </a:schemeClr>
      </a:solidFill>
      <a:ln w="9525" cap="flat" cmpd="sng" algn="ctr">
        <a:solidFill>
          <a:schemeClr val="dk1">
            <a:lumMod val="15000"/>
            <a:lumOff val="85000"/>
          </a:schemeClr>
        </a:solidFill>
        <a:round/>
      </a:ln>
    </cs:spPr>
    <cs:defRPr sz="900" kern="1200"/>
  </cs:chartArea>
  <cs:dataLabel>
    <cs:lnRef idx="0"/>
    <cs:fillRef idx="0"/>
    <cs:effectRef idx="0"/>
    <cs:fontRef idx="minor">
      <a:schemeClr val="lt1">
        <a:lumMod val="75000"/>
      </a:schemeClr>
    </cs:fontRef>
    <cs:defRPr sz="900" kern="1200"/>
  </cs:dataLabel>
  <cs:dataLabelCallout>
    <cs:lnRef idx="0"/>
    <cs:fillRef idx="0"/>
    <cs:effectRef idx="0"/>
    <cs:fontRef idx="minor">
      <a:schemeClr val="lt1">
        <a:lumMod val="15000"/>
        <a:lumOff val="85000"/>
      </a:schemeClr>
    </cs:fontRef>
    <cs:spPr>
      <a:solidFill>
        <a:schemeClr val="dk1">
          <a:lumMod val="65000"/>
          <a:lumOff val="35000"/>
        </a:schemeClr>
      </a:solidFill>
    </cs:spPr>
    <cs:defRPr sz="900" kern="1200"/>
    <cs:bodyPr rot="0" spcFirstLastPara="1" vertOverflow="clip" horzOverflow="clip" vert="horz" wrap="square" lIns="36576" tIns="18288" rIns="36576" bIns="18288" anchor="ctr" anchorCtr="1">
      <a:spAutoFit/>
    </cs:bodyPr>
  </cs:dataLabelCallout>
  <cs:dataPoint>
    <cs:lnRef idx="0">
      <cs:styleClr val="auto"/>
    </cs:lnRef>
    <cs:fillRef idx="0"/>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
  <cs:dataPoint3D>
    <cs:lnRef idx="0">
      <cs:styleClr val="auto"/>
    </cs:lnRef>
    <cs:fillRef idx="0">
      <cs:styleClr val="auto"/>
    </cs:fillRef>
    <cs:effectRef idx="0">
      <cs:styleClr val="auto"/>
    </cs:effectRef>
    <cs:fontRef idx="minor">
      <a:schemeClr val="dk1"/>
    </cs:fontRef>
    <cs:spPr>
      <a:ln w="9525" cap="flat" cmpd="sng" algn="ctr">
        <a:solidFill>
          <a:schemeClr val="phClr"/>
        </a:solidFill>
        <a:miter lim="800000"/>
      </a:ln>
      <a:effectLst>
        <a:glow rad="63500">
          <a:schemeClr val="phClr">
            <a:satMod val="175000"/>
            <a:alpha val="25000"/>
          </a:schemeClr>
        </a:glow>
      </a:effectLst>
    </cs:spPr>
  </cs:dataPoint3D>
  <cs:dataPointLine>
    <cs:lnRef idx="0">
      <cs:styleClr val="auto"/>
    </cs:lnRef>
    <cs:fillRef idx="0">
      <cs:styleClr val="auto"/>
    </cs:fillRef>
    <cs:effectRef idx="0">
      <cs:styleClr val="auto"/>
    </cs:effectRef>
    <cs:fontRef idx="minor">
      <a:schemeClr val="dk1"/>
    </cs:fontRef>
    <cs:spPr>
      <a:ln w="22225" cap="rnd">
        <a:solidFill>
          <a:schemeClr val="phClr"/>
        </a:solidFill>
      </a:ln>
      <a:effectLst>
        <a:glow rad="139700">
          <a:schemeClr val="phClr">
            <a:satMod val="175000"/>
            <a:alpha val="14000"/>
          </a:schemeClr>
        </a:glow>
      </a:effectLst>
    </cs:spPr>
  </cs:dataPointLine>
  <cs:dataPointMarker>
    <cs:lnRef idx="0">
      <cs:styleClr val="auto"/>
    </cs:lnRef>
    <cs:fillRef idx="0">
      <cs:styleClr val="auto"/>
    </cs:fillRef>
    <cs:effectRef idx="0">
      <cs:styleClr val="auto"/>
    </cs:effectRef>
    <cs:fontRef idx="minor">
      <a:schemeClr val="dk1"/>
    </cs:fontRef>
    <cs:spPr>
      <a:solidFill>
        <a:schemeClr val="phClr">
          <a:lumMod val="60000"/>
          <a:lumOff val="40000"/>
        </a:schemeClr>
      </a:solidFill>
      <a:effectLst>
        <a:glow rad="63500">
          <a:schemeClr val="phClr">
            <a:satMod val="175000"/>
            <a:alpha val="25000"/>
          </a:schemeClr>
        </a:glow>
      </a:effectLst>
    </cs:spPr>
  </cs:dataPointMarker>
  <cs:dataPointMarkerLayout symbol="circle" size="4"/>
  <cs:dataPointWireframe>
    <cs:lnRef idx="0">
      <cs:styleClr val="auto"/>
    </cs:lnRef>
    <cs:fillRef idx="0"/>
    <cs:effectRef idx="0"/>
    <cs:fontRef idx="minor">
      <a:schemeClr val="dk1"/>
    </cs:fontRef>
    <cs:spPr>
      <a:ln w="9525" cap="rnd">
        <a:solidFill>
          <a:schemeClr val="phClr"/>
        </a:solidFill>
        <a:round/>
      </a:ln>
    </cs:spPr>
  </cs:dataPointWireframe>
  <cs:dataTable>
    <cs:lnRef idx="0"/>
    <cs:fillRef idx="0"/>
    <cs:effectRef idx="0"/>
    <cs:fontRef idx="minor">
      <a:schemeClr val="lt1">
        <a:lumMod val="75000"/>
      </a:schemeClr>
    </cs:fontRef>
    <cs:spPr>
      <a:ln w="9525">
        <a:solidFill>
          <a:schemeClr val="dk1">
            <a:lumMod val="50000"/>
            <a:lumOff val="50000"/>
          </a:schemeClr>
        </a:solidFill>
      </a:ln>
    </cs:spPr>
    <cs:defRPr sz="900" kern="1200"/>
  </cs:dataTable>
  <cs:downBar>
    <cs:lnRef idx="0"/>
    <cs:fillRef idx="0"/>
    <cs:effectRef idx="0"/>
    <cs:fontRef idx="minor">
      <a:schemeClr val="lt1"/>
    </cs:fontRef>
    <cs:spPr>
      <a:solidFill>
        <a:schemeClr val="dk1">
          <a:lumMod val="50000"/>
          <a:lumOff val="50000"/>
        </a:schemeClr>
      </a:solidFill>
      <a:ln w="9525">
        <a:solidFill>
          <a:schemeClr val="dk1">
            <a:lumMod val="75000"/>
          </a:schemeClr>
        </a:solidFill>
        <a:round/>
      </a:ln>
    </cs:spPr>
  </cs:downBar>
  <cs:dropLine>
    <cs:lnRef idx="0"/>
    <cs:fillRef idx="0"/>
    <cs:effectRef idx="0"/>
    <cs:fontRef idx="minor">
      <a:schemeClr val="dk1"/>
    </cs:fontRef>
    <cs:spPr>
      <a:ln w="9525">
        <a:solidFill>
          <a:schemeClr val="lt1">
            <a:lumMod val="50000"/>
          </a:schemeClr>
        </a:solidFill>
        <a:round/>
      </a:ln>
    </cs:spPr>
  </cs:dropLine>
  <cs:errorBar>
    <cs:lnRef idx="0"/>
    <cs:fillRef idx="0"/>
    <cs:effectRef idx="0"/>
    <cs:fontRef idx="minor">
      <a:schemeClr val="dk1"/>
    </cs:fontRef>
    <cs:spPr>
      <a:ln w="9525">
        <a:solidFill>
          <a:schemeClr val="lt1">
            <a:lumMod val="50000"/>
          </a:schemeClr>
        </a:solidFill>
        <a:round/>
      </a:ln>
    </cs:spPr>
  </cs:errorBar>
  <cs:floor>
    <cs:lnRef idx="0"/>
    <cs:fillRef idx="0"/>
    <cs:effectRef idx="0"/>
    <cs:fontRef idx="minor">
      <a:schemeClr val="dk1"/>
    </cs:fontRef>
  </cs:floor>
  <cs:gridlineMajor>
    <cs:lnRef idx="0"/>
    <cs:fillRef idx="0"/>
    <cs:effectRef idx="0"/>
    <cs:fontRef idx="minor">
      <a:schemeClr val="dk1"/>
    </cs:fontRef>
    <cs:spPr>
      <a:ln w="9525" cap="flat" cmpd="sng" algn="ctr">
        <a:gradFill>
          <a:gsLst>
            <a:gs pos="100000">
              <a:schemeClr val="dk1">
                <a:lumMod val="75000"/>
                <a:lumOff val="25000"/>
              </a:schemeClr>
            </a:gs>
            <a:gs pos="0">
              <a:schemeClr val="dk1">
                <a:lumMod val="65000"/>
                <a:lumOff val="35000"/>
              </a:schemeClr>
            </a:gs>
          </a:gsLst>
          <a:lin ang="5400000" scaled="0"/>
        </a:gradFill>
        <a:round/>
      </a:ln>
    </cs:spPr>
  </cs:gridlineMajor>
  <cs:gridlineMinor>
    <cs:lnRef idx="0"/>
    <cs:fillRef idx="0"/>
    <cs:effectRef idx="0"/>
    <cs:fontRef idx="minor">
      <a:schemeClr val="dk1"/>
    </cs:fontRef>
    <cs:spPr>
      <a:ln w="9525" cap="flat" cmpd="sng" algn="ctr">
        <a:gradFill>
          <a:gsLst>
            <a:gs pos="100000">
              <a:schemeClr val="dk1">
                <a:lumMod val="75000"/>
                <a:lumOff val="25000"/>
                <a:alpha val="25000"/>
              </a:schemeClr>
            </a:gs>
            <a:gs pos="0">
              <a:schemeClr val="dk1">
                <a:lumMod val="65000"/>
                <a:lumOff val="35000"/>
                <a:alpha val="25000"/>
              </a:schemeClr>
            </a:gs>
          </a:gsLst>
          <a:lin ang="5400000" scaled="0"/>
        </a:gradFill>
        <a:round/>
      </a:ln>
    </cs:spPr>
  </cs:gridlineMinor>
  <cs:hiLoLine>
    <cs:lnRef idx="0"/>
    <cs:fillRef idx="0"/>
    <cs:effectRef idx="0"/>
    <cs:fontRef idx="minor">
      <a:schemeClr val="dk1"/>
    </cs:fontRef>
    <cs:spPr>
      <a:ln w="9525">
        <a:solidFill>
          <a:schemeClr val="lt1">
            <a:lumMod val="50000"/>
          </a:schemeClr>
        </a:solidFill>
        <a:round/>
      </a:ln>
    </cs:spPr>
  </cs:hiLoLine>
  <cs:leaderLine>
    <cs:lnRef idx="0"/>
    <cs:fillRef idx="0"/>
    <cs:effectRef idx="0"/>
    <cs:fontRef idx="minor">
      <a:schemeClr val="dk1"/>
    </cs:fontRef>
    <cs:spPr>
      <a:ln w="9525">
        <a:solidFill>
          <a:schemeClr val="lt1">
            <a:lumMod val="50000"/>
          </a:schemeClr>
        </a:solidFill>
        <a:round/>
      </a:ln>
    </cs:spPr>
  </cs:leaderLine>
  <cs:legend>
    <cs:lnRef idx="0"/>
    <cs:fillRef idx="0"/>
    <cs:effectRef idx="0"/>
    <cs:fontRef idx="minor">
      <a:schemeClr val="lt1">
        <a:lumMod val="75000"/>
      </a:schemeClr>
    </cs:fontRef>
    <cs:defRPr sz="900" kern="1200"/>
  </cs:legend>
  <cs:plotArea>
    <cs:lnRef idx="0"/>
    <cs:fillRef idx="0"/>
    <cs:effectRef idx="0"/>
    <cs:fontRef idx="minor">
      <a:schemeClr val="dk1"/>
    </cs:fontRef>
  </cs:plotArea>
  <cs:plotArea3D>
    <cs:lnRef idx="0"/>
    <cs:fillRef idx="0"/>
    <cs:effectRef idx="0"/>
    <cs:fontRef idx="minor">
      <a:schemeClr val="dk1"/>
    </cs:fontRef>
  </cs:plotArea3D>
  <cs:seriesAxis>
    <cs:lnRef idx="0"/>
    <cs:fillRef idx="0"/>
    <cs:effectRef idx="0"/>
    <cs:fontRef idx="minor">
      <a:schemeClr val="lt1">
        <a:lumMod val="75000"/>
      </a:schemeClr>
    </cs:fontRef>
    <cs:defRPr sz="900" kern="1200"/>
  </cs:seriesAxis>
  <cs:seriesLine>
    <cs:lnRef idx="0"/>
    <cs:fillRef idx="0"/>
    <cs:effectRef idx="0"/>
    <cs:fontRef idx="minor">
      <a:schemeClr val="dk1"/>
    </cs:fontRef>
    <cs:spPr>
      <a:ln w="9525">
        <a:solidFill>
          <a:schemeClr val="lt1">
            <a:lumMod val="50000"/>
          </a:schemeClr>
        </a:solidFill>
        <a:round/>
      </a:ln>
    </cs:spPr>
  </cs:seriesLine>
  <cs:title>
    <cs:lnRef idx="0"/>
    <cs:fillRef idx="0"/>
    <cs:effectRef idx="0"/>
    <cs:fontRef idx="minor">
      <a:schemeClr val="lt1">
        <a:lumMod val="85000"/>
      </a:schemeClr>
    </cs:fontRef>
    <cs:defRPr sz="1400" b="1" kern="1200" cap="none" baseline="0"/>
  </cs:title>
  <cs:trendline>
    <cs:lnRef idx="0">
      <cs:styleClr val="auto"/>
    </cs:lnRef>
    <cs:fillRef idx="0"/>
    <cs:effectRef idx="0"/>
    <cs:fontRef idx="minor">
      <a:schemeClr val="lt1"/>
    </cs:fontRef>
    <cs:spPr>
      <a:ln w="25400" cap="rnd">
        <a:solidFill>
          <a:schemeClr val="phClr">
            <a:alpha val="50000"/>
          </a:schemeClr>
        </a:solidFill>
      </a:ln>
    </cs:spPr>
  </cs:trendline>
  <cs:trendlineLabel>
    <cs:lnRef idx="0"/>
    <cs:fillRef idx="0"/>
    <cs:effectRef idx="0"/>
    <cs:fontRef idx="minor">
      <a:schemeClr val="lt1">
        <a:lumMod val="75000"/>
      </a:schemeClr>
    </cs:fontRef>
    <cs:defRPr sz="900" kern="1200"/>
  </cs:trendlineLabel>
  <cs:upBar>
    <cs:lnRef idx="0"/>
    <cs:fillRef idx="0"/>
    <cs:effectRef idx="0"/>
    <cs:fontRef idx="minor">
      <a:schemeClr val="dk1"/>
    </cs:fontRef>
    <cs:spPr>
      <a:solidFill>
        <a:schemeClr val="lt1">
          <a:lumMod val="85000"/>
        </a:schemeClr>
      </a:solidFill>
      <a:ln w="9525">
        <a:solidFill>
          <a:schemeClr val="dk1">
            <a:lumMod val="50000"/>
          </a:schemeClr>
        </a:solidFill>
        <a:round/>
      </a:ln>
    </cs:spPr>
  </cs:upBar>
  <cs:valueAxis>
    <cs:lnRef idx="0"/>
    <cs:fillRef idx="0"/>
    <cs:effectRef idx="0"/>
    <cs:fontRef idx="minor">
      <a:schemeClr val="lt1">
        <a:lumMod val="75000"/>
      </a:schemeClr>
    </cs:fontRef>
    <cs:defRPr sz="900" kern="1200"/>
  </cs:valueAxis>
  <cs:wall>
    <cs:lnRef idx="0"/>
    <cs:fillRef idx="0"/>
    <cs:effectRef idx="0"/>
    <cs:fontRef idx="minor">
      <a:schemeClr val="dk1"/>
    </cs:fontRef>
  </cs:wall>
</cs:chartStyle>
</file>

<file path=xl/drawings/_rels/drawing1.xml.rels><?xml version="1.0" encoding="UTF-8" standalone="yes"?>
<Relationships xmlns="http://schemas.openxmlformats.org/package/2006/relationships"><Relationship Id="rId3" Type="http://schemas.openxmlformats.org/officeDocument/2006/relationships/chart" Target="../charts/chart3.xml"/><Relationship Id="rId7" Type="http://schemas.openxmlformats.org/officeDocument/2006/relationships/chart" Target="../charts/chart7.xml"/><Relationship Id="rId2" Type="http://schemas.openxmlformats.org/officeDocument/2006/relationships/chart" Target="../charts/chart2.xml"/><Relationship Id="rId1" Type="http://schemas.openxmlformats.org/officeDocument/2006/relationships/chart" Target="../charts/chart1.xml"/><Relationship Id="rId6" Type="http://schemas.openxmlformats.org/officeDocument/2006/relationships/chart" Target="../charts/chart6.xml"/><Relationship Id="rId5" Type="http://schemas.openxmlformats.org/officeDocument/2006/relationships/chart" Target="../charts/chart5.xml"/><Relationship Id="rId4" Type="http://schemas.openxmlformats.org/officeDocument/2006/relationships/chart" Target="../charts/chart4.xml"/></Relationships>
</file>

<file path=xl/drawings/drawing1.xml><?xml version="1.0" encoding="utf-8"?>
<xdr:wsDr xmlns:xdr="http://schemas.openxmlformats.org/drawingml/2006/spreadsheetDrawing" xmlns:a="http://schemas.openxmlformats.org/drawingml/2006/main">
  <xdr:twoCellAnchor>
    <xdr:from>
      <xdr:col>7</xdr:col>
      <xdr:colOff>47625</xdr:colOff>
      <xdr:row>10</xdr:row>
      <xdr:rowOff>95250</xdr:rowOff>
    </xdr:from>
    <xdr:to>
      <xdr:col>15</xdr:col>
      <xdr:colOff>28575</xdr:colOff>
      <xdr:row>21</xdr:row>
      <xdr:rowOff>142875</xdr:rowOff>
    </xdr:to>
    <xdr:graphicFrame macro="">
      <xdr:nvGraphicFramePr>
        <xdr:cNvPr id="2" name="Chartfh0n3c">
          <a:extLst>
            <a:ext uri="{FF2B5EF4-FFF2-40B4-BE49-F238E27FC236}">
              <a16:creationId xmlns:a16="http://schemas.microsoft.com/office/drawing/2014/main" id="{00000000-0008-0000-0100-000002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7</xdr:col>
      <xdr:colOff>47625</xdr:colOff>
      <xdr:row>26</xdr:row>
      <xdr:rowOff>95250</xdr:rowOff>
    </xdr:from>
    <xdr:to>
      <xdr:col>15</xdr:col>
      <xdr:colOff>28575</xdr:colOff>
      <xdr:row>43</xdr:row>
      <xdr:rowOff>0</xdr:rowOff>
    </xdr:to>
    <xdr:graphicFrame macro="">
      <xdr:nvGraphicFramePr>
        <xdr:cNvPr id="3" name="Chart5br1iq">
          <a:extLst>
            <a:ext uri="{FF2B5EF4-FFF2-40B4-BE49-F238E27FC236}">
              <a16:creationId xmlns:a16="http://schemas.microsoft.com/office/drawing/2014/main" id="{00000000-0008-0000-0100-000003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2"/>
        </a:graphicData>
      </a:graphic>
    </xdr:graphicFrame>
    <xdr:clientData/>
  </xdr:twoCellAnchor>
  <xdr:twoCellAnchor>
    <xdr:from>
      <xdr:col>7</xdr:col>
      <xdr:colOff>47625</xdr:colOff>
      <xdr:row>46</xdr:row>
      <xdr:rowOff>95250</xdr:rowOff>
    </xdr:from>
    <xdr:to>
      <xdr:col>15</xdr:col>
      <xdr:colOff>28575</xdr:colOff>
      <xdr:row>61</xdr:row>
      <xdr:rowOff>47625</xdr:rowOff>
    </xdr:to>
    <xdr:graphicFrame macro="">
      <xdr:nvGraphicFramePr>
        <xdr:cNvPr id="4" name="Charttgwxep">
          <a:extLst>
            <a:ext uri="{FF2B5EF4-FFF2-40B4-BE49-F238E27FC236}">
              <a16:creationId xmlns:a16="http://schemas.microsoft.com/office/drawing/2014/main" id="{00000000-0008-0000-0100-000004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3"/>
        </a:graphicData>
      </a:graphic>
    </xdr:graphicFrame>
    <xdr:clientData/>
  </xdr:twoCellAnchor>
  <xdr:twoCellAnchor>
    <xdr:from>
      <xdr:col>7</xdr:col>
      <xdr:colOff>47625</xdr:colOff>
      <xdr:row>65</xdr:row>
      <xdr:rowOff>95250</xdr:rowOff>
    </xdr:from>
    <xdr:to>
      <xdr:col>15</xdr:col>
      <xdr:colOff>28575</xdr:colOff>
      <xdr:row>81</xdr:row>
      <xdr:rowOff>0</xdr:rowOff>
    </xdr:to>
    <xdr:graphicFrame macro="">
      <xdr:nvGraphicFramePr>
        <xdr:cNvPr id="5" name="Chartrmcud2">
          <a:extLst>
            <a:ext uri="{FF2B5EF4-FFF2-40B4-BE49-F238E27FC236}">
              <a16:creationId xmlns:a16="http://schemas.microsoft.com/office/drawing/2014/main" id="{00000000-0008-0000-0100-000005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4"/>
        </a:graphicData>
      </a:graphic>
    </xdr:graphicFrame>
    <xdr:clientData/>
  </xdr:twoCellAnchor>
  <xdr:twoCellAnchor>
    <xdr:from>
      <xdr:col>7</xdr:col>
      <xdr:colOff>47625</xdr:colOff>
      <xdr:row>84</xdr:row>
      <xdr:rowOff>95250</xdr:rowOff>
    </xdr:from>
    <xdr:to>
      <xdr:col>15</xdr:col>
      <xdr:colOff>28575</xdr:colOff>
      <xdr:row>99</xdr:row>
      <xdr:rowOff>142875</xdr:rowOff>
    </xdr:to>
    <xdr:graphicFrame macro="">
      <xdr:nvGraphicFramePr>
        <xdr:cNvPr id="6" name="Chartr4nivo">
          <a:extLst>
            <a:ext uri="{FF2B5EF4-FFF2-40B4-BE49-F238E27FC236}">
              <a16:creationId xmlns:a16="http://schemas.microsoft.com/office/drawing/2014/main" id="{00000000-0008-0000-0100-000006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5"/>
        </a:graphicData>
      </a:graphic>
    </xdr:graphicFrame>
    <xdr:clientData/>
  </xdr:twoCellAnchor>
  <xdr:twoCellAnchor>
    <xdr:from>
      <xdr:col>1</xdr:col>
      <xdr:colOff>47625</xdr:colOff>
      <xdr:row>121</xdr:row>
      <xdr:rowOff>95250</xdr:rowOff>
    </xdr:from>
    <xdr:to>
      <xdr:col>14</xdr:col>
      <xdr:colOff>0</xdr:colOff>
      <xdr:row>144</xdr:row>
      <xdr:rowOff>38100</xdr:rowOff>
    </xdr:to>
    <xdr:graphicFrame macro="">
      <xdr:nvGraphicFramePr>
        <xdr:cNvPr id="7" name="Chartfsbgln">
          <a:extLst>
            <a:ext uri="{FF2B5EF4-FFF2-40B4-BE49-F238E27FC236}">
              <a16:creationId xmlns:a16="http://schemas.microsoft.com/office/drawing/2014/main" id="{00000000-0008-0000-0100-000007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6"/>
        </a:graphicData>
      </a:graphic>
    </xdr:graphicFrame>
    <xdr:clientData/>
  </xdr:twoCellAnchor>
  <xdr:twoCellAnchor>
    <xdr:from>
      <xdr:col>1</xdr:col>
      <xdr:colOff>47625</xdr:colOff>
      <xdr:row>162</xdr:row>
      <xdr:rowOff>95250</xdr:rowOff>
    </xdr:from>
    <xdr:to>
      <xdr:col>14</xdr:col>
      <xdr:colOff>0</xdr:colOff>
      <xdr:row>180</xdr:row>
      <xdr:rowOff>123825</xdr:rowOff>
    </xdr:to>
    <xdr:graphicFrame macro="">
      <xdr:nvGraphicFramePr>
        <xdr:cNvPr id="8" name="Chartvnzk4t">
          <a:extLst>
            <a:ext uri="{FF2B5EF4-FFF2-40B4-BE49-F238E27FC236}">
              <a16:creationId xmlns:a16="http://schemas.microsoft.com/office/drawing/2014/main" id="{00000000-0008-0000-0100-000008000000}"/>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7"/>
        </a:graphicData>
      </a:graphic>
    </xdr:graphicFrame>
    <xdr:clientData/>
  </xdr:twoCellAnchor>
</xdr:wsDr>
</file>

<file path=xl/tables/table1.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1" xr:uid="{00000000-000C-0000-FFFF-FFFF00000000}" name="Recommendations" displayName="Recommendations" ref="A1:M204">
  <autoFilter ref="A1:M204" xr:uid="{00000000-0009-0000-0100-000001000000}"/>
  <tableColumns count="13">
    <tableColumn id="1" xr3:uid="{00000000-0010-0000-0000-000001000000}" name="Id"/>
    <tableColumn id="2" xr3:uid="{00000000-0010-0000-0000-000002000000}" name="Title"/>
    <tableColumn id="3" xr3:uid="{00000000-0010-0000-0000-000003000000}" name="Severity"/>
    <tableColumn id="4" xr3:uid="{00000000-0010-0000-0000-000004000000}" name="MoSCoW"/>
    <tableColumn id="5" xr3:uid="{00000000-0010-0000-0000-000005000000}" name="OpsImpact"/>
    <tableColumn id="6" xr3:uid="{00000000-0010-0000-0000-000006000000}" name="Phase"/>
    <tableColumn id="7" xr3:uid="{00000000-0010-0000-0000-000007000000}" name="ImplStatus"/>
    <tableColumn id="8" xr3:uid="{00000000-0010-0000-0000-000008000000}" name="Notes"/>
    <tableColumn id="9" xr3:uid="{00000000-0010-0000-0000-000009000000}" name="Remediation"/>
    <tableColumn id="10" xr3:uid="{00000000-0010-0000-0000-00000A000000}" name="Description"/>
    <tableColumn id="11" xr3:uid="{00000000-0010-0000-0000-00000B000000}" name="Audit"/>
    <tableColumn id="12" xr3:uid="{00000000-0010-0000-0000-00000C000000}" name="Status"/>
    <tableColumn id="13" xr3:uid="{00000000-0010-0000-0000-00000D000000}" name="LogID"/>
  </tableColumns>
  <tableStyleInfo name="TableStyleMedium15" showFirstColumn="0" showLastColumn="0" showRowStripes="1" showColumnStripes="0"/>
</table>
</file>

<file path=xl/tables/table2.xml><?xml version="1.0" encoding="utf-8"?>
<table xmlns="http://schemas.openxmlformats.org/spreadsheetml/2006/main" xmlns:mc="http://schemas.openxmlformats.org/markup-compatibility/2006" xmlns:xr="http://schemas.microsoft.com/office/spreadsheetml/2014/revision" xmlns:xr3="http://schemas.microsoft.com/office/spreadsheetml/2016/revision3" mc:Ignorable="xr xr3" id="2" xr:uid="{00000000-000C-0000-FFFF-FFFF01000000}" name="LogTable" displayName="LogTable" ref="B3:T54">
  <autoFilter ref="B3:T54" xr:uid="{00000000-0009-0000-0100-000002000000}"/>
  <tableColumns count="19">
    <tableColumn id="1" xr3:uid="{00000000-0010-0000-0100-000001000000}" name="Log ID"/>
    <tableColumn id="2" xr3:uid="{00000000-0010-0000-0100-000002000000}" name="Activity / Task"/>
    <tableColumn id="3" xr3:uid="{00000000-0010-0000-0100-000003000000}" name="Recs In Activity"/>
    <tableColumn id="4" xr3:uid="{00000000-0010-0000-0100-000004000000}" name="Parent Phase"/>
    <tableColumn id="5" xr3:uid="{00000000-0010-0000-0100-000005000000}" name="Total Recs in Parent Phase"/>
    <tableColumn id="6" xr3:uid="{00000000-0010-0000-0100-000006000000}" name="Description"/>
    <tableColumn id="7" xr3:uid="{00000000-0010-0000-0100-000007000000}" name="Start Date"/>
    <tableColumn id="8" xr3:uid="{00000000-0010-0000-0100-000008000000}" name="Expected End Date"/>
    <tableColumn id="9" xr3:uid="{00000000-0010-0000-0100-000009000000}" name="Scope - Groups"/>
    <tableColumn id="10" xr3:uid="{00000000-0010-0000-0100-00000A000000}" name="Scope - Details"/>
    <tableColumn id="11" xr3:uid="{00000000-0010-0000-0100-00000B000000}" name="Environment"/>
    <tableColumn id="12" xr3:uid="{00000000-0010-0000-0100-00000C000000}" name="Implementation Method"/>
    <tableColumn id="13" xr3:uid="{00000000-0010-0000-0100-00000D000000}" name="Implementation Notes / Links"/>
    <tableColumn id="14" xr3:uid="{00000000-0010-0000-0100-00000E000000}" name="Team(s) / Personnel"/>
    <tableColumn id="15" xr3:uid="{00000000-0010-0000-0100-00000F000000}" name="Change Approval #"/>
    <tableColumn id="16" xr3:uid="{00000000-0010-0000-0100-000010000000}" name="Status"/>
    <tableColumn id="17" xr3:uid="{00000000-0010-0000-0100-000011000000}" name="Status Note"/>
    <tableColumn id="18" xr3:uid="{00000000-0010-0000-0100-000012000000}" name="Actual Completion Date"/>
    <tableColumn id="19" xr3:uid="{00000000-0010-0000-0100-000013000000}" name="Verification Notes"/>
  </tableColumns>
  <tableStyleInfo name="TableStyleMedium15" showFirstColumn="0" showLastColumn="0" showRowStripes="1" showColumnStripes="0"/>
</table>
</file>

<file path=xl/theme/theme1.xml><?xml version="1.0" encoding="utf-8"?>
<a:theme xmlns:a="http://schemas.openxmlformats.org/drawingml/2006/main" name="Office Them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_rels/sheet1.xml.rels><?xml version="1.0" encoding="UTF-8" standalone="yes"?>
<Relationships xmlns="http://schemas.openxmlformats.org/package/2006/relationships"><Relationship Id="rId3" Type="http://schemas.openxmlformats.org/officeDocument/2006/relationships/hyperlink" Target="https://www.cyber.mil/stigs" TargetMode="External"/><Relationship Id="rId2" Type="http://schemas.openxmlformats.org/officeDocument/2006/relationships/hyperlink" Target="https://github.com/Opnbyte/SHGIR/issues" TargetMode="External"/><Relationship Id="rId1" Type="http://schemas.openxmlformats.org/officeDocument/2006/relationships/hyperlink" Target="https://opnbyte.com/hardening-guide-library/" TargetMode="External"/><Relationship Id="rId4" Type="http://schemas.openxmlformats.org/officeDocument/2006/relationships/hyperlink" Target="https://creativecommons.org/licenses/by-sa/4.0/" TargetMode="External"/></Relationships>
</file>

<file path=xl/worksheets/_rels/sheet2.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hyperlink" Target="https://creativecommons.org/licenses/by-sa/4.0/" TargetMode="External"/></Relationships>
</file>

<file path=xl/worksheets/_rels/sheet3.xml.rels><?xml version="1.0" encoding="UTF-8" standalone="yes"?>
<Relationships xmlns="http://schemas.openxmlformats.org/package/2006/relationships"><Relationship Id="rId2" Type="http://schemas.openxmlformats.org/officeDocument/2006/relationships/table" Target="../tables/table1.xml"/><Relationship Id="rId1" Type="http://schemas.openxmlformats.org/officeDocument/2006/relationships/hyperlink" Target="https://creativecommons.org/licenses/by-sa/4.0/" TargetMode="External"/></Relationships>
</file>

<file path=xl/worksheets/_rels/sheet4.xml.rels><?xml version="1.0" encoding="UTF-8" standalone="yes"?>
<Relationships xmlns="http://schemas.openxmlformats.org/package/2006/relationships"><Relationship Id="rId2" Type="http://schemas.openxmlformats.org/officeDocument/2006/relationships/table" Target="../tables/table2.xml"/><Relationship Id="rId1" Type="http://schemas.openxmlformats.org/officeDocument/2006/relationships/hyperlink" Target="https://creativecommons.org/licenses/by-sa/4.0/" TargetMode="Externa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2:C78"/>
  <sheetViews>
    <sheetView showGridLines="0" tabSelected="1" workbookViewId="0">
      <pane ySplit="3" topLeftCell="A4" activePane="bottomLeft" state="frozen"/>
      <selection pane="bottomLeft"/>
    </sheetView>
  </sheetViews>
  <sheetFormatPr defaultColWidth="9.1796875" defaultRowHeight="14.5" x14ac:dyDescent="0.35"/>
  <cols>
    <col min="1" max="1" width="2" style="16" customWidth="1"/>
    <col min="2" max="2" width="24" style="16" customWidth="1"/>
    <col min="3" max="3" width="90" style="16" customWidth="1"/>
    <col min="4" max="4" width="9.1796875" style="16" customWidth="1"/>
    <col min="5" max="16384" width="9.1796875" style="16"/>
  </cols>
  <sheetData>
    <row r="2" spans="2:3" ht="31" x14ac:dyDescent="0.7">
      <c r="B2" s="17" t="s">
        <v>1006</v>
      </c>
    </row>
    <row r="3" spans="2:3" ht="15" customHeight="1" x14ac:dyDescent="0.35"/>
    <row r="4" spans="2:3" ht="58" x14ac:dyDescent="0.35">
      <c r="B4" s="18" t="s">
        <v>1007</v>
      </c>
      <c r="C4" s="19" t="s">
        <v>1008</v>
      </c>
    </row>
    <row r="5" spans="2:3" x14ac:dyDescent="0.35">
      <c r="C5" s="19" t="s">
        <v>1009</v>
      </c>
    </row>
    <row r="6" spans="2:3" x14ac:dyDescent="0.35">
      <c r="C6" s="16" t="s">
        <v>1010</v>
      </c>
    </row>
    <row r="7" spans="2:3" ht="10" customHeight="1" x14ac:dyDescent="0.35"/>
    <row r="8" spans="2:3" ht="232" x14ac:dyDescent="0.35">
      <c r="B8" s="20" t="s">
        <v>1011</v>
      </c>
      <c r="C8" s="19" t="s">
        <v>1012</v>
      </c>
    </row>
    <row r="9" spans="2:3" ht="10" customHeight="1" x14ac:dyDescent="0.35"/>
    <row r="10" spans="2:3" ht="35" customHeight="1" x14ac:dyDescent="0.35">
      <c r="B10" s="20" t="s">
        <v>1013</v>
      </c>
      <c r="C10" s="19" t="s">
        <v>1014</v>
      </c>
    </row>
    <row r="11" spans="2:3" ht="75" customHeight="1" x14ac:dyDescent="0.35">
      <c r="B11" s="16" t="s">
        <v>19</v>
      </c>
      <c r="C11" s="19" t="s">
        <v>1015</v>
      </c>
    </row>
    <row r="12" spans="2:3" ht="47" customHeight="1" x14ac:dyDescent="0.35">
      <c r="B12" s="16" t="s">
        <v>19</v>
      </c>
      <c r="C12" s="19" t="s">
        <v>1016</v>
      </c>
    </row>
    <row r="13" spans="2:3" ht="35" customHeight="1" x14ac:dyDescent="0.35">
      <c r="B13" s="16" t="s">
        <v>19</v>
      </c>
      <c r="C13" s="19" t="s">
        <v>1017</v>
      </c>
    </row>
    <row r="14" spans="2:3" ht="32" customHeight="1" x14ac:dyDescent="0.35">
      <c r="B14" s="16" t="s">
        <v>19</v>
      </c>
      <c r="C14" s="19" t="s">
        <v>1018</v>
      </c>
    </row>
    <row r="15" spans="2:3" ht="30" customHeight="1" x14ac:dyDescent="0.35">
      <c r="B15" s="16" t="s">
        <v>19</v>
      </c>
      <c r="C15" s="19" t="s">
        <v>1019</v>
      </c>
    </row>
    <row r="16" spans="2:3" ht="10" customHeight="1" x14ac:dyDescent="0.35"/>
    <row r="17" spans="1:3" ht="145" customHeight="1" x14ac:dyDescent="0.35">
      <c r="B17" s="20" t="s">
        <v>1020</v>
      </c>
      <c r="C17" s="19" t="s">
        <v>1021</v>
      </c>
    </row>
    <row r="18" spans="1:3" ht="10" customHeight="1" x14ac:dyDescent="0.35"/>
    <row r="19" spans="1:3" ht="3" customHeight="1" x14ac:dyDescent="0.35">
      <c r="B19" s="21"/>
      <c r="C19" s="21"/>
    </row>
    <row r="20" spans="1:3" ht="12" customHeight="1" x14ac:dyDescent="0.35"/>
    <row r="21" spans="1:3" ht="35" customHeight="1" x14ac:dyDescent="0.35">
      <c r="A21" s="23"/>
      <c r="B21" s="24" t="s">
        <v>1022</v>
      </c>
      <c r="C21" s="25" t="s">
        <v>1023</v>
      </c>
    </row>
    <row r="22" spans="1:3" ht="18" customHeight="1" x14ac:dyDescent="0.35">
      <c r="A22" s="23"/>
      <c r="B22" s="23" t="s">
        <v>19</v>
      </c>
      <c r="C22" s="25" t="s">
        <v>1024</v>
      </c>
    </row>
    <row r="23" spans="1:3" ht="18" customHeight="1" x14ac:dyDescent="0.35">
      <c r="A23" s="23"/>
      <c r="B23" s="23" t="s">
        <v>19</v>
      </c>
      <c r="C23" s="25" t="s">
        <v>1025</v>
      </c>
    </row>
    <row r="24" spans="1:3" ht="18" customHeight="1" x14ac:dyDescent="0.35">
      <c r="A24" s="23"/>
      <c r="B24" s="23" t="s">
        <v>19</v>
      </c>
      <c r="C24" s="25" t="s">
        <v>1026</v>
      </c>
    </row>
    <row r="25" spans="1:3" ht="18" customHeight="1" x14ac:dyDescent="0.35">
      <c r="A25" s="23"/>
      <c r="B25" s="23" t="s">
        <v>19</v>
      </c>
      <c r="C25" s="25" t="s">
        <v>1027</v>
      </c>
    </row>
    <row r="26" spans="1:3" ht="18" customHeight="1" x14ac:dyDescent="0.35">
      <c r="A26" s="23"/>
      <c r="B26" s="23" t="s">
        <v>19</v>
      </c>
      <c r="C26" s="25" t="s">
        <v>1028</v>
      </c>
    </row>
    <row r="27" spans="1:3" ht="18" customHeight="1" x14ac:dyDescent="0.35">
      <c r="A27" s="23"/>
      <c r="B27" s="23" t="s">
        <v>19</v>
      </c>
      <c r="C27" s="25" t="s">
        <v>1029</v>
      </c>
    </row>
    <row r="28" spans="1:3" ht="18" customHeight="1" x14ac:dyDescent="0.35">
      <c r="A28" s="23"/>
      <c r="B28" s="23" t="s">
        <v>19</v>
      </c>
      <c r="C28" s="25" t="s">
        <v>1030</v>
      </c>
    </row>
    <row r="29" spans="1:3" ht="18" customHeight="1" x14ac:dyDescent="0.35">
      <c r="A29" s="23"/>
      <c r="B29" s="23" t="s">
        <v>19</v>
      </c>
      <c r="C29" s="25" t="s">
        <v>1031</v>
      </c>
    </row>
    <row r="30" spans="1:3" ht="44" customHeight="1" x14ac:dyDescent="0.35">
      <c r="A30" s="23"/>
      <c r="B30" s="23" t="s">
        <v>19</v>
      </c>
      <c r="C30" s="26" t="s">
        <v>1032</v>
      </c>
    </row>
    <row r="31" spans="1:3" ht="10" customHeight="1" x14ac:dyDescent="0.35"/>
    <row r="32" spans="1:3" ht="3" customHeight="1" x14ac:dyDescent="0.35">
      <c r="B32" s="21"/>
      <c r="C32" s="21"/>
    </row>
    <row r="33" spans="2:3" ht="12" customHeight="1" x14ac:dyDescent="0.35"/>
    <row r="34" spans="2:3" ht="24" customHeight="1" x14ac:dyDescent="0.35">
      <c r="B34" s="27" t="s">
        <v>1033</v>
      </c>
      <c r="C34" s="28" t="s">
        <v>1034</v>
      </c>
    </row>
    <row r="35" spans="2:3" ht="18.5" x14ac:dyDescent="0.35">
      <c r="B35" s="27" t="s">
        <v>1035</v>
      </c>
      <c r="C35" s="29" t="s">
        <v>1036</v>
      </c>
    </row>
    <row r="36" spans="2:3" ht="27" customHeight="1" x14ac:dyDescent="0.35">
      <c r="B36" s="30" t="s">
        <v>1037</v>
      </c>
      <c r="C36" s="22" t="s">
        <v>1038</v>
      </c>
    </row>
    <row r="37" spans="2:3" x14ac:dyDescent="0.35">
      <c r="B37" s="27" t="s">
        <v>1039</v>
      </c>
      <c r="C37" s="31" t="s">
        <v>1040</v>
      </c>
    </row>
    <row r="38" spans="2:3" ht="10" customHeight="1" x14ac:dyDescent="0.35"/>
    <row r="39" spans="2:3" ht="220" customHeight="1" x14ac:dyDescent="0.35">
      <c r="B39" s="27" t="s">
        <v>1041</v>
      </c>
      <c r="C39" s="32" t="s">
        <v>1042</v>
      </c>
    </row>
    <row r="40" spans="2:3" ht="10" customHeight="1" x14ac:dyDescent="0.35"/>
    <row r="41" spans="2:3" ht="43.5" x14ac:dyDescent="0.35">
      <c r="B41" s="27" t="s">
        <v>1043</v>
      </c>
      <c r="C41" s="19" t="s">
        <v>1044</v>
      </c>
    </row>
    <row r="42" spans="2:3" ht="10" customHeight="1" x14ac:dyDescent="0.35"/>
    <row r="43" spans="2:3" ht="15.5" x14ac:dyDescent="0.35">
      <c r="C43" s="33" t="s">
        <v>81</v>
      </c>
    </row>
    <row r="44" spans="2:3" ht="29" x14ac:dyDescent="0.35">
      <c r="C44" s="19" t="s">
        <v>1045</v>
      </c>
    </row>
    <row r="45" spans="2:3" ht="10" customHeight="1" x14ac:dyDescent="0.35"/>
    <row r="46" spans="2:3" ht="15.5" x14ac:dyDescent="0.35">
      <c r="C46" s="34" t="s">
        <v>15</v>
      </c>
    </row>
    <row r="47" spans="2:3" ht="29" x14ac:dyDescent="0.35">
      <c r="C47" s="19" t="s">
        <v>1046</v>
      </c>
    </row>
    <row r="48" spans="2:3" ht="10" customHeight="1" x14ac:dyDescent="0.35"/>
    <row r="49" spans="2:3" ht="15.5" x14ac:dyDescent="0.35">
      <c r="C49" s="35" t="s">
        <v>50</v>
      </c>
    </row>
    <row r="50" spans="2:3" ht="29" x14ac:dyDescent="0.35">
      <c r="C50" s="19" t="s">
        <v>1047</v>
      </c>
    </row>
    <row r="51" spans="2:3" ht="10" customHeight="1" x14ac:dyDescent="0.35"/>
    <row r="52" spans="2:3" ht="3" customHeight="1" x14ac:dyDescent="0.35">
      <c r="B52" s="21"/>
      <c r="C52" s="21"/>
    </row>
    <row r="53" spans="2:3" ht="12" customHeight="1" x14ac:dyDescent="0.35"/>
    <row r="54" spans="2:3" ht="130.5" x14ac:dyDescent="0.35">
      <c r="B54" s="18" t="s">
        <v>1048</v>
      </c>
      <c r="C54" s="19" t="s">
        <v>1049</v>
      </c>
    </row>
    <row r="55" spans="2:3" ht="6" customHeight="1" x14ac:dyDescent="0.35"/>
    <row r="56" spans="2:3" ht="217.5" x14ac:dyDescent="0.35">
      <c r="C56" s="19" t="s">
        <v>1050</v>
      </c>
    </row>
    <row r="57" spans="2:3" ht="6" customHeight="1" x14ac:dyDescent="0.35"/>
    <row r="58" spans="2:3" ht="43.5" x14ac:dyDescent="0.35">
      <c r="C58" s="19" t="s">
        <v>1051</v>
      </c>
    </row>
    <row r="59" spans="2:3" ht="10" customHeight="1" x14ac:dyDescent="0.35"/>
    <row r="60" spans="2:3" ht="3" customHeight="1" x14ac:dyDescent="0.35">
      <c r="B60" s="21"/>
      <c r="C60" s="21"/>
    </row>
    <row r="61" spans="2:3" ht="12" customHeight="1" x14ac:dyDescent="0.35"/>
    <row r="62" spans="2:3" ht="145" x14ac:dyDescent="0.35">
      <c r="B62" s="18" t="s">
        <v>1052</v>
      </c>
      <c r="C62" s="19" t="s">
        <v>1053</v>
      </c>
    </row>
    <row r="63" spans="2:3" ht="6" customHeight="1" x14ac:dyDescent="0.35"/>
    <row r="64" spans="2:3" ht="203" x14ac:dyDescent="0.35">
      <c r="C64" s="19" t="s">
        <v>1054</v>
      </c>
    </row>
    <row r="65" spans="2:3" ht="6" customHeight="1" x14ac:dyDescent="0.35"/>
    <row r="66" spans="2:3" ht="43.5" x14ac:dyDescent="0.35">
      <c r="C66" s="19" t="s">
        <v>1055</v>
      </c>
    </row>
    <row r="67" spans="2:3" ht="10" customHeight="1" x14ac:dyDescent="0.35"/>
    <row r="68" spans="2:3" ht="3" customHeight="1" x14ac:dyDescent="0.35">
      <c r="B68" s="21"/>
      <c r="C68" s="21"/>
    </row>
    <row r="69" spans="2:3" ht="12" customHeight="1" x14ac:dyDescent="0.35"/>
    <row r="70" spans="2:3" ht="101.5" x14ac:dyDescent="0.35">
      <c r="B70" s="18" t="s">
        <v>1056</v>
      </c>
      <c r="C70" s="19" t="s">
        <v>1057</v>
      </c>
    </row>
    <row r="71" spans="2:3" ht="6" customHeight="1" x14ac:dyDescent="0.35"/>
    <row r="72" spans="2:3" ht="145" x14ac:dyDescent="0.35">
      <c r="C72" s="19" t="s">
        <v>1058</v>
      </c>
    </row>
    <row r="73" spans="2:3" ht="6" customHeight="1" x14ac:dyDescent="0.35"/>
    <row r="74" spans="2:3" ht="43.5" x14ac:dyDescent="0.35">
      <c r="C74" s="19" t="s">
        <v>1059</v>
      </c>
    </row>
    <row r="78" spans="2:3" ht="32" customHeight="1" x14ac:dyDescent="0.35">
      <c r="B78" s="78" t="s">
        <v>1005</v>
      </c>
      <c r="C78" s="78"/>
    </row>
  </sheetData>
  <sheetProtection password="90EA" sheet="1"/>
  <mergeCells count="1">
    <mergeCell ref="B78:C78"/>
  </mergeCells>
  <hyperlinks>
    <hyperlink ref="C5" r:id="rId1" xr:uid="{00000000-0004-0000-0000-000000000000}"/>
    <hyperlink ref="C6" r:id="rId2" xr:uid="{00000000-0004-0000-0000-000001000000}"/>
    <hyperlink ref="C37" r:id="rId3" xr:uid="{00000000-0004-0000-0000-000002000000}"/>
    <hyperlink ref="B78" r:id="rId4" xr:uid="{00000000-0004-0000-0000-000003000000}"/>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100-000000000000}">
  <dimension ref="B2:X191"/>
  <sheetViews>
    <sheetView showGridLines="0" workbookViewId="0">
      <pane ySplit="10" topLeftCell="A11" activePane="bottomLeft" state="frozen"/>
      <selection pane="bottomLeft"/>
    </sheetView>
  </sheetViews>
  <sheetFormatPr defaultColWidth="9.1796875" defaultRowHeight="14.5" x14ac:dyDescent="0.35"/>
  <cols>
    <col min="1" max="1" width="3" style="16" customWidth="1"/>
    <col min="2" max="2" width="35" style="16" customWidth="1"/>
    <col min="3" max="3" width="9.54296875" style="16" customWidth="1"/>
    <col min="4" max="4" width="9.1796875" style="16" customWidth="1"/>
    <col min="5" max="5" width="12.453125" style="16" customWidth="1"/>
    <col min="6" max="14" width="9.1796875" style="16" customWidth="1"/>
    <col min="15" max="15" width="18" style="16" customWidth="1"/>
    <col min="16" max="16" width="13" style="16" customWidth="1"/>
    <col min="17" max="24" width="15" style="16" customWidth="1"/>
    <col min="25" max="25" width="9.1796875" style="16" customWidth="1"/>
    <col min="26" max="16384" width="9.1796875" style="16"/>
  </cols>
  <sheetData>
    <row r="2" spans="2:15" ht="31" x14ac:dyDescent="0.35">
      <c r="B2" s="79" t="s">
        <v>1060</v>
      </c>
      <c r="C2" s="80"/>
      <c r="D2" s="80"/>
      <c r="E2" s="80"/>
      <c r="F2" s="80"/>
      <c r="G2" s="80"/>
      <c r="H2" s="80"/>
      <c r="I2" s="80"/>
    </row>
    <row r="4" spans="2:15" ht="18.5" x14ac:dyDescent="0.45">
      <c r="B4" s="37" t="s">
        <v>1061</v>
      </c>
    </row>
    <row r="5" spans="2:15" x14ac:dyDescent="0.35">
      <c r="B5" s="39" t="s">
        <v>19</v>
      </c>
      <c r="C5" s="39" t="s">
        <v>1062</v>
      </c>
      <c r="D5" s="39" t="s">
        <v>1063</v>
      </c>
      <c r="F5" s="81" t="s">
        <v>1064</v>
      </c>
      <c r="G5" s="81"/>
      <c r="H5" s="81"/>
      <c r="I5" s="82" t="s">
        <v>1065</v>
      </c>
      <c r="J5" s="82"/>
      <c r="K5" s="82"/>
      <c r="L5" s="82"/>
      <c r="M5" s="82"/>
      <c r="N5" s="82"/>
      <c r="O5" s="82"/>
    </row>
    <row r="6" spans="2:15" x14ac:dyDescent="0.35">
      <c r="B6" s="45" t="s">
        <v>1066</v>
      </c>
      <c r="C6" s="46">
        <v>203</v>
      </c>
      <c r="D6" s="47" t="s">
        <v>19</v>
      </c>
      <c r="F6" s="81" t="s">
        <v>1067</v>
      </c>
      <c r="G6" s="81"/>
      <c r="H6" s="81"/>
      <c r="I6" s="83" t="s">
        <v>1068</v>
      </c>
      <c r="J6" s="83"/>
      <c r="K6" s="83"/>
      <c r="L6" s="83"/>
      <c r="M6" s="83"/>
      <c r="N6" s="83"/>
      <c r="O6" s="83"/>
    </row>
    <row r="7" spans="2:15" x14ac:dyDescent="0.35">
      <c r="B7" s="48" t="s">
        <v>1069</v>
      </c>
      <c r="C7" s="49">
        <f>C6-C8-C9</f>
        <v>203</v>
      </c>
      <c r="D7" s="50">
        <f>IF(C6&gt;0,C7/C6,0)</f>
        <v>1</v>
      </c>
      <c r="F7" s="81" t="s">
        <v>1070</v>
      </c>
      <c r="G7" s="81"/>
      <c r="H7" s="81"/>
      <c r="I7" s="83" t="s">
        <v>1068</v>
      </c>
      <c r="J7" s="83"/>
      <c r="K7" s="83"/>
      <c r="L7" s="83"/>
      <c r="M7" s="83"/>
      <c r="N7" s="83"/>
      <c r="O7" s="83"/>
    </row>
    <row r="8" spans="2:15" x14ac:dyDescent="0.35">
      <c r="B8" s="41" t="s">
        <v>1071</v>
      </c>
      <c r="C8" s="42">
        <f>COUNTIF('Recommendations'!G:G,"Risk Accepted")</f>
        <v>0</v>
      </c>
      <c r="D8" s="43">
        <f>IF(C6&gt;0,C8/C6,0)</f>
        <v>0</v>
      </c>
      <c r="F8" s="81" t="s">
        <v>1072</v>
      </c>
      <c r="G8" s="81"/>
      <c r="H8" s="81"/>
      <c r="I8" s="83" t="s">
        <v>1068</v>
      </c>
      <c r="J8" s="83"/>
      <c r="K8" s="83"/>
      <c r="L8" s="83"/>
      <c r="M8" s="83"/>
      <c r="N8" s="83"/>
      <c r="O8" s="83"/>
    </row>
    <row r="9" spans="2:15" x14ac:dyDescent="0.35">
      <c r="B9" s="41" t="s">
        <v>1073</v>
      </c>
      <c r="C9" s="42">
        <f>COUNTIF('Recommendations'!G:G,"N/A")</f>
        <v>0</v>
      </c>
      <c r="D9" s="43">
        <f>IF(C6&gt;0,C9/C6,0)</f>
        <v>0</v>
      </c>
      <c r="F9" s="81" t="s">
        <v>1074</v>
      </c>
      <c r="G9" s="81"/>
      <c r="H9" s="81"/>
      <c r="I9" s="83" t="s">
        <v>1068</v>
      </c>
      <c r="J9" s="83"/>
      <c r="K9" s="83"/>
      <c r="L9" s="83"/>
      <c r="M9" s="83"/>
      <c r="N9" s="83"/>
      <c r="O9" s="83"/>
    </row>
    <row r="12" spans="2:15" ht="18.5" x14ac:dyDescent="0.45">
      <c r="B12" s="37" t="s">
        <v>1075</v>
      </c>
    </row>
    <row r="14" spans="2:15" x14ac:dyDescent="0.35">
      <c r="B14" s="51" t="s">
        <v>1076</v>
      </c>
    </row>
    <row r="15" spans="2:15" x14ac:dyDescent="0.35">
      <c r="B15" s="39" t="s">
        <v>19</v>
      </c>
      <c r="C15" s="39" t="s">
        <v>1077</v>
      </c>
      <c r="D15" s="39" t="s">
        <v>1078</v>
      </c>
      <c r="E15" s="39" t="s">
        <v>1079</v>
      </c>
      <c r="F15" s="39" t="s">
        <v>1080</v>
      </c>
    </row>
    <row r="16" spans="2:15" x14ac:dyDescent="0.35">
      <c r="B16" s="41" t="s">
        <v>1081</v>
      </c>
      <c r="C16" s="42">
        <f>COUNTIF('Recommendations'!L:L,"Resolved")</f>
        <v>0</v>
      </c>
      <c r="D16" s="42">
        <f>COUNTIF('Recommendations'!L:L,"Testing")</f>
        <v>0</v>
      </c>
      <c r="E16" s="42">
        <f>COUNTIF('Recommendations'!L:L,"Outstanding")</f>
        <v>203</v>
      </c>
      <c r="F16" s="42">
        <f>SUM(C16:E16)</f>
        <v>203</v>
      </c>
    </row>
    <row r="18" spans="2:6" x14ac:dyDescent="0.35">
      <c r="B18" s="51" t="s">
        <v>1082</v>
      </c>
    </row>
    <row r="19" spans="2:6" x14ac:dyDescent="0.35">
      <c r="B19" s="52" t="s">
        <v>19</v>
      </c>
      <c r="C19" s="52" t="s">
        <v>1077</v>
      </c>
      <c r="D19" s="52" t="s">
        <v>1078</v>
      </c>
      <c r="E19" s="52" t="s">
        <v>1079</v>
      </c>
      <c r="F19" s="52" t="s">
        <v>19</v>
      </c>
    </row>
    <row r="20" spans="2:6" x14ac:dyDescent="0.35">
      <c r="B20" s="41" t="s">
        <v>1081</v>
      </c>
      <c r="C20" s="43">
        <f>IF(F16&gt;0, C16/F16, 0)</f>
        <v>0</v>
      </c>
      <c r="D20" s="43">
        <f>IF(F16&gt;0, D16/F16, 0)</f>
        <v>0</v>
      </c>
      <c r="E20" s="43">
        <f>IF(F16&gt;0, E16/F16, 0)</f>
        <v>1</v>
      </c>
      <c r="F20" s="44" t="s">
        <v>19</v>
      </c>
    </row>
    <row r="25" spans="2:6" ht="18.5" x14ac:dyDescent="0.45">
      <c r="B25" s="37" t="s">
        <v>1083</v>
      </c>
    </row>
    <row r="27" spans="2:6" x14ac:dyDescent="0.35">
      <c r="B27" s="51" t="s">
        <v>1076</v>
      </c>
    </row>
    <row r="28" spans="2:6" x14ac:dyDescent="0.35">
      <c r="B28" s="39" t="s">
        <v>5</v>
      </c>
      <c r="C28" s="39" t="s">
        <v>1077</v>
      </c>
      <c r="D28" s="39" t="s">
        <v>1078</v>
      </c>
      <c r="E28" s="39" t="s">
        <v>1079</v>
      </c>
      <c r="F28" s="39" t="s">
        <v>1080</v>
      </c>
    </row>
    <row r="29" spans="2:6" x14ac:dyDescent="0.35">
      <c r="B29" s="41" t="s">
        <v>1084</v>
      </c>
      <c r="C29" s="42">
        <f>COUNTIFS('Recommendations'!F:F,"Phase1",'Recommendations'!L:L,"=Resolved")</f>
        <v>0</v>
      </c>
      <c r="D29" s="42">
        <f>COUNTIFS('Recommendations'!F:F,"=Phase1",'Recommendations'!L:L,"=Testing")</f>
        <v>0</v>
      </c>
      <c r="E29" s="42">
        <f>COUNTIFS('Recommendations'!F:F,"=Phase1",'Recommendations'!L:L,"=Outstanding")</f>
        <v>0</v>
      </c>
      <c r="F29" s="42">
        <f t="shared" ref="F29:F34" si="0">SUM(C29:E29)</f>
        <v>0</v>
      </c>
    </row>
    <row r="30" spans="2:6" x14ac:dyDescent="0.35">
      <c r="B30" s="41" t="s">
        <v>1085</v>
      </c>
      <c r="C30" s="42">
        <f>COUNTIFS('Recommendations'!F:F,"Phase2",'Recommendations'!L:L,"=Resolved")</f>
        <v>0</v>
      </c>
      <c r="D30" s="42">
        <f>COUNTIFS('Recommendations'!F:F,"=Phase2",'Recommendations'!L:L,"=Testing")</f>
        <v>0</v>
      </c>
      <c r="E30" s="42">
        <f>COUNTIFS('Recommendations'!F:F,"=Phase2",'Recommendations'!L:L,"=Outstanding")</f>
        <v>0</v>
      </c>
      <c r="F30" s="42">
        <f t="shared" si="0"/>
        <v>0</v>
      </c>
    </row>
    <row r="31" spans="2:6" x14ac:dyDescent="0.35">
      <c r="B31" s="41" t="s">
        <v>1086</v>
      </c>
      <c r="C31" s="42">
        <f>COUNTIFS('Recommendations'!F:F,"Phase3",'Recommendations'!L:L,"=Resolved")</f>
        <v>0</v>
      </c>
      <c r="D31" s="42">
        <f>COUNTIFS('Recommendations'!F:F,"=Phase3",'Recommendations'!L:L,"=Testing")</f>
        <v>0</v>
      </c>
      <c r="E31" s="42">
        <f>COUNTIFS('Recommendations'!F:F,"=Phase3",'Recommendations'!L:L,"=Outstanding")</f>
        <v>0</v>
      </c>
      <c r="F31" s="42">
        <f t="shared" si="0"/>
        <v>0</v>
      </c>
    </row>
    <row r="32" spans="2:6" x14ac:dyDescent="0.35">
      <c r="B32" s="41" t="s">
        <v>1087</v>
      </c>
      <c r="C32" s="42">
        <f>COUNTIFS('Recommendations'!F:F,"Phase4",'Recommendations'!L:L,"=Resolved")</f>
        <v>0</v>
      </c>
      <c r="D32" s="42">
        <f>COUNTIFS('Recommendations'!F:F,"=Phase4",'Recommendations'!L:L,"=Testing")</f>
        <v>0</v>
      </c>
      <c r="E32" s="42">
        <f>COUNTIFS('Recommendations'!F:F,"=Phase4",'Recommendations'!L:L,"=Outstanding")</f>
        <v>0</v>
      </c>
      <c r="F32" s="42">
        <f t="shared" si="0"/>
        <v>0</v>
      </c>
    </row>
    <row r="33" spans="2:6" x14ac:dyDescent="0.35">
      <c r="B33" s="41" t="s">
        <v>1088</v>
      </c>
      <c r="C33" s="42">
        <f>COUNTIFS('Recommendations'!F:F,"Phase5",'Recommendations'!L:L,"=Resolved")</f>
        <v>0</v>
      </c>
      <c r="D33" s="42">
        <f>COUNTIFS('Recommendations'!F:F,"=Phase5",'Recommendations'!L:L,"=Testing")</f>
        <v>0</v>
      </c>
      <c r="E33" s="42">
        <f>COUNTIFS('Recommendations'!F:F,"=Phase5",'Recommendations'!L:L,"=Outstanding")</f>
        <v>0</v>
      </c>
      <c r="F33" s="42">
        <f t="shared" si="0"/>
        <v>0</v>
      </c>
    </row>
    <row r="34" spans="2:6" x14ac:dyDescent="0.35">
      <c r="B34" s="41" t="s">
        <v>18</v>
      </c>
      <c r="C34" s="42">
        <f>COUNTIFS('Recommendations'!F:F,"Pending",'Recommendations'!L:L,"=Resolved")</f>
        <v>0</v>
      </c>
      <c r="D34" s="42">
        <f>COUNTIFS('Recommendations'!F:F,"=Pending",'Recommendations'!L:L,"=Testing")</f>
        <v>0</v>
      </c>
      <c r="E34" s="42">
        <f>COUNTIFS('Recommendations'!F:F,"=Pending",'Recommendations'!L:L,"=Outstanding")</f>
        <v>203</v>
      </c>
      <c r="F34" s="42">
        <f t="shared" si="0"/>
        <v>203</v>
      </c>
    </row>
    <row r="36" spans="2:6" x14ac:dyDescent="0.35">
      <c r="B36" s="51" t="s">
        <v>1082</v>
      </c>
    </row>
    <row r="37" spans="2:6" x14ac:dyDescent="0.35">
      <c r="B37" s="52" t="s">
        <v>5</v>
      </c>
      <c r="C37" s="52" t="s">
        <v>1077</v>
      </c>
      <c r="D37" s="52" t="s">
        <v>1078</v>
      </c>
      <c r="E37" s="52" t="s">
        <v>1079</v>
      </c>
      <c r="F37" s="52" t="s">
        <v>19</v>
      </c>
    </row>
    <row r="38" spans="2:6" x14ac:dyDescent="0.35">
      <c r="B38" s="41" t="s">
        <v>1084</v>
      </c>
      <c r="C38" s="43">
        <f t="shared" ref="C38:C43" si="1">IF(F29&gt;0, C29/F29, 0)</f>
        <v>0</v>
      </c>
      <c r="D38" s="43">
        <f t="shared" ref="D38:D43" si="2">IF(F29&gt;0, D29/F29, 0)</f>
        <v>0</v>
      </c>
      <c r="E38" s="43">
        <f t="shared" ref="E38:E43" si="3">IF(F29&gt;0, E29/F29, 0)</f>
        <v>0</v>
      </c>
      <c r="F38" s="44" t="s">
        <v>19</v>
      </c>
    </row>
    <row r="39" spans="2:6" x14ac:dyDescent="0.35">
      <c r="B39" s="41" t="s">
        <v>1085</v>
      </c>
      <c r="C39" s="43">
        <f t="shared" si="1"/>
        <v>0</v>
      </c>
      <c r="D39" s="43">
        <f t="shared" si="2"/>
        <v>0</v>
      </c>
      <c r="E39" s="43">
        <f t="shared" si="3"/>
        <v>0</v>
      </c>
      <c r="F39" s="44" t="s">
        <v>19</v>
      </c>
    </row>
    <row r="40" spans="2:6" x14ac:dyDescent="0.35">
      <c r="B40" s="41" t="s">
        <v>1086</v>
      </c>
      <c r="C40" s="43">
        <f t="shared" si="1"/>
        <v>0</v>
      </c>
      <c r="D40" s="43">
        <f t="shared" si="2"/>
        <v>0</v>
      </c>
      <c r="E40" s="43">
        <f t="shared" si="3"/>
        <v>0</v>
      </c>
      <c r="F40" s="44" t="s">
        <v>19</v>
      </c>
    </row>
    <row r="41" spans="2:6" x14ac:dyDescent="0.35">
      <c r="B41" s="41" t="s">
        <v>1087</v>
      </c>
      <c r="C41" s="43">
        <f t="shared" si="1"/>
        <v>0</v>
      </c>
      <c r="D41" s="43">
        <f t="shared" si="2"/>
        <v>0</v>
      </c>
      <c r="E41" s="43">
        <f t="shared" si="3"/>
        <v>0</v>
      </c>
      <c r="F41" s="44" t="s">
        <v>19</v>
      </c>
    </row>
    <row r="42" spans="2:6" x14ac:dyDescent="0.35">
      <c r="B42" s="41" t="s">
        <v>1088</v>
      </c>
      <c r="C42" s="43">
        <f t="shared" si="1"/>
        <v>0</v>
      </c>
      <c r="D42" s="43">
        <f t="shared" si="2"/>
        <v>0</v>
      </c>
      <c r="E42" s="43">
        <f t="shared" si="3"/>
        <v>0</v>
      </c>
      <c r="F42" s="44" t="s">
        <v>19</v>
      </c>
    </row>
    <row r="43" spans="2:6" x14ac:dyDescent="0.35">
      <c r="B43" s="41" t="s">
        <v>18</v>
      </c>
      <c r="C43" s="43">
        <f t="shared" si="1"/>
        <v>0</v>
      </c>
      <c r="D43" s="43">
        <f t="shared" si="2"/>
        <v>0</v>
      </c>
      <c r="E43" s="43">
        <f t="shared" si="3"/>
        <v>1</v>
      </c>
      <c r="F43" s="44" t="s">
        <v>19</v>
      </c>
    </row>
    <row r="48" spans="2:6" ht="18.5" x14ac:dyDescent="0.45">
      <c r="B48" s="37" t="s">
        <v>1089</v>
      </c>
    </row>
    <row r="50" spans="2:6" x14ac:dyDescent="0.35">
      <c r="B50" s="51" t="s">
        <v>1076</v>
      </c>
    </row>
    <row r="51" spans="2:6" x14ac:dyDescent="0.35">
      <c r="B51" s="39" t="s">
        <v>2</v>
      </c>
      <c r="C51" s="39" t="s">
        <v>1077</v>
      </c>
      <c r="D51" s="39" t="s">
        <v>1078</v>
      </c>
      <c r="E51" s="39" t="s">
        <v>1079</v>
      </c>
      <c r="F51" s="39" t="s">
        <v>1080</v>
      </c>
    </row>
    <row r="52" spans="2:6" x14ac:dyDescent="0.35">
      <c r="B52" s="41" t="s">
        <v>81</v>
      </c>
      <c r="C52" s="42">
        <f>COUNTIFS('Recommendations'!C:C,"CAT I (High)",'Recommendations'!L:L,"=Resolved")</f>
        <v>0</v>
      </c>
      <c r="D52" s="42">
        <f>COUNTIFS('Recommendations'!C:C,"=CAT I (High)",'Recommendations'!L:L,"=Testing")</f>
        <v>0</v>
      </c>
      <c r="E52" s="42">
        <f>COUNTIFS('Recommendations'!C:C,"=CAT I (High)",'Recommendations'!L:L,"=Outstanding")</f>
        <v>20</v>
      </c>
      <c r="F52" s="42">
        <f>SUM(C52:E52)</f>
        <v>20</v>
      </c>
    </row>
    <row r="53" spans="2:6" x14ac:dyDescent="0.35">
      <c r="B53" s="41" t="s">
        <v>15</v>
      </c>
      <c r="C53" s="42">
        <f>COUNTIFS('Recommendations'!C:C,"CAT II (Medium)",'Recommendations'!L:L,"=Resolved")</f>
        <v>0</v>
      </c>
      <c r="D53" s="42">
        <f>COUNTIFS('Recommendations'!C:C,"=CAT II (Medium)",'Recommendations'!L:L,"=Testing")</f>
        <v>0</v>
      </c>
      <c r="E53" s="42">
        <f>COUNTIFS('Recommendations'!C:C,"=CAT II (Medium)",'Recommendations'!L:L,"=Outstanding")</f>
        <v>173</v>
      </c>
      <c r="F53" s="42">
        <f>SUM(C53:E53)</f>
        <v>173</v>
      </c>
    </row>
    <row r="54" spans="2:6" x14ac:dyDescent="0.35">
      <c r="B54" s="41" t="s">
        <v>50</v>
      </c>
      <c r="C54" s="42">
        <f>COUNTIFS('Recommendations'!C:C,"CAT III (Low)",'Recommendations'!L:L,"=Resolved")</f>
        <v>0</v>
      </c>
      <c r="D54" s="42">
        <f>COUNTIFS('Recommendations'!C:C,"=CAT III (Low)",'Recommendations'!L:L,"=Testing")</f>
        <v>0</v>
      </c>
      <c r="E54" s="42">
        <f>COUNTIFS('Recommendations'!C:C,"=CAT III (Low)",'Recommendations'!L:L,"=Outstanding")</f>
        <v>10</v>
      </c>
      <c r="F54" s="42">
        <f>SUM(C54:E54)</f>
        <v>10</v>
      </c>
    </row>
    <row r="56" spans="2:6" x14ac:dyDescent="0.35">
      <c r="B56" s="51" t="s">
        <v>1082</v>
      </c>
    </row>
    <row r="57" spans="2:6" x14ac:dyDescent="0.35">
      <c r="B57" s="52" t="s">
        <v>2</v>
      </c>
      <c r="C57" s="52" t="s">
        <v>1077</v>
      </c>
      <c r="D57" s="52" t="s">
        <v>1078</v>
      </c>
      <c r="E57" s="52" t="s">
        <v>1079</v>
      </c>
      <c r="F57" s="52" t="s">
        <v>19</v>
      </c>
    </row>
    <row r="58" spans="2:6" x14ac:dyDescent="0.35">
      <c r="B58" s="41" t="s">
        <v>81</v>
      </c>
      <c r="C58" s="43">
        <f>IF(F52&gt;0, C52/F52, 0)</f>
        <v>0</v>
      </c>
      <c r="D58" s="43">
        <f>IF(F52&gt;0, D52/F52, 0)</f>
        <v>0</v>
      </c>
      <c r="E58" s="43">
        <f>IF(F52&gt;0, E52/F52, 0)</f>
        <v>1</v>
      </c>
      <c r="F58" s="44" t="s">
        <v>19</v>
      </c>
    </row>
    <row r="59" spans="2:6" x14ac:dyDescent="0.35">
      <c r="B59" s="41" t="s">
        <v>15</v>
      </c>
      <c r="C59" s="43">
        <f>IF(F53&gt;0, C53/F53, 0)</f>
        <v>0</v>
      </c>
      <c r="D59" s="43">
        <f>IF(F53&gt;0, D53/F53, 0)</f>
        <v>0</v>
      </c>
      <c r="E59" s="43">
        <f>IF(F53&gt;0, E53/F53, 0)</f>
        <v>1</v>
      </c>
      <c r="F59" s="44" t="s">
        <v>19</v>
      </c>
    </row>
    <row r="60" spans="2:6" x14ac:dyDescent="0.35">
      <c r="B60" s="41" t="s">
        <v>50</v>
      </c>
      <c r="C60" s="43">
        <f>IF(F54&gt;0, C54/F54, 0)</f>
        <v>0</v>
      </c>
      <c r="D60" s="43">
        <f>IF(F54&gt;0, D54/F54, 0)</f>
        <v>0</v>
      </c>
      <c r="E60" s="43">
        <f>IF(F54&gt;0, E54/F54, 0)</f>
        <v>1</v>
      </c>
      <c r="F60" s="44" t="s">
        <v>19</v>
      </c>
    </row>
    <row r="65" spans="2:6" ht="18.5" x14ac:dyDescent="0.45">
      <c r="B65" s="37" t="s">
        <v>1090</v>
      </c>
    </row>
    <row r="67" spans="2:6" x14ac:dyDescent="0.35">
      <c r="B67" s="51" t="s">
        <v>1076</v>
      </c>
    </row>
    <row r="68" spans="2:6" x14ac:dyDescent="0.35">
      <c r="B68" s="39" t="s">
        <v>3</v>
      </c>
      <c r="C68" s="39" t="s">
        <v>1077</v>
      </c>
      <c r="D68" s="39" t="s">
        <v>1078</v>
      </c>
      <c r="E68" s="39" t="s">
        <v>1079</v>
      </c>
      <c r="F68" s="39" t="s">
        <v>1080</v>
      </c>
    </row>
    <row r="69" spans="2:6" x14ac:dyDescent="0.35">
      <c r="B69" s="41" t="s">
        <v>1091</v>
      </c>
      <c r="C69" s="42">
        <f>COUNTIFS('Recommendations'!D:D,"Must",'Recommendations'!L:L,"=Resolved")</f>
        <v>0</v>
      </c>
      <c r="D69" s="42">
        <f>COUNTIFS('Recommendations'!D:D,"=Must",'Recommendations'!L:L,"=Testing")</f>
        <v>0</v>
      </c>
      <c r="E69" s="42">
        <f>COUNTIFS('Recommendations'!D:D,"=Must",'Recommendations'!L:L,"=Outstanding")</f>
        <v>0</v>
      </c>
      <c r="F69" s="42">
        <f>SUM(C69:E69)</f>
        <v>0</v>
      </c>
    </row>
    <row r="70" spans="2:6" x14ac:dyDescent="0.35">
      <c r="B70" s="41" t="s">
        <v>1092</v>
      </c>
      <c r="C70" s="42">
        <f>COUNTIFS('Recommendations'!D:D,"Should",'Recommendations'!L:L,"=Resolved")</f>
        <v>0</v>
      </c>
      <c r="D70" s="42">
        <f>COUNTIFS('Recommendations'!D:D,"=Should",'Recommendations'!L:L,"=Testing")</f>
        <v>0</v>
      </c>
      <c r="E70" s="42">
        <f>COUNTIFS('Recommendations'!D:D,"=Should",'Recommendations'!L:L,"=Outstanding")</f>
        <v>0</v>
      </c>
      <c r="F70" s="42">
        <f>SUM(C70:E70)</f>
        <v>0</v>
      </c>
    </row>
    <row r="71" spans="2:6" x14ac:dyDescent="0.35">
      <c r="B71" s="41" t="s">
        <v>1093</v>
      </c>
      <c r="C71" s="42">
        <f>COUNTIFS('Recommendations'!D:D,"Could",'Recommendations'!L:L,"=Resolved")</f>
        <v>0</v>
      </c>
      <c r="D71" s="42">
        <f>COUNTIFS('Recommendations'!D:D,"=Could",'Recommendations'!L:L,"=Testing")</f>
        <v>0</v>
      </c>
      <c r="E71" s="42">
        <f>COUNTIFS('Recommendations'!D:D,"=Could",'Recommendations'!L:L,"=Outstanding")</f>
        <v>0</v>
      </c>
      <c r="F71" s="42">
        <f>SUM(C71:E71)</f>
        <v>0</v>
      </c>
    </row>
    <row r="72" spans="2:6" x14ac:dyDescent="0.35">
      <c r="B72" s="41" t="s">
        <v>1094</v>
      </c>
      <c r="C72" s="42">
        <f>COUNTIFS('Recommendations'!D:D,"Won't",'Recommendations'!L:L,"=Resolved")</f>
        <v>0</v>
      </c>
      <c r="D72" s="42">
        <f>COUNTIFS('Recommendations'!D:D,"=Won't",'Recommendations'!L:L,"=Testing")</f>
        <v>0</v>
      </c>
      <c r="E72" s="42">
        <f>COUNTIFS('Recommendations'!D:D,"=Won't",'Recommendations'!L:L,"=Outstanding")</f>
        <v>0</v>
      </c>
      <c r="F72" s="42">
        <f>SUM(C72:E72)</f>
        <v>0</v>
      </c>
    </row>
    <row r="73" spans="2:6" x14ac:dyDescent="0.35">
      <c r="B73" s="41" t="s">
        <v>16</v>
      </c>
      <c r="C73" s="42">
        <f>COUNTIFS('Recommendations'!D:D,"Unassigned",'Recommendations'!L:L,"=Resolved")</f>
        <v>0</v>
      </c>
      <c r="D73" s="42">
        <f>COUNTIFS('Recommendations'!D:D,"=Unassigned",'Recommendations'!L:L,"=Testing")</f>
        <v>0</v>
      </c>
      <c r="E73" s="42">
        <f>COUNTIFS('Recommendations'!D:D,"=Unassigned",'Recommendations'!L:L,"=Outstanding")</f>
        <v>203</v>
      </c>
      <c r="F73" s="42">
        <f>SUM(C73:E73)</f>
        <v>203</v>
      </c>
    </row>
    <row r="75" spans="2:6" x14ac:dyDescent="0.35">
      <c r="B75" s="51" t="s">
        <v>1082</v>
      </c>
    </row>
    <row r="76" spans="2:6" x14ac:dyDescent="0.35">
      <c r="B76" s="52" t="s">
        <v>3</v>
      </c>
      <c r="C76" s="52" t="s">
        <v>1077</v>
      </c>
      <c r="D76" s="52" t="s">
        <v>1078</v>
      </c>
      <c r="E76" s="52" t="s">
        <v>1079</v>
      </c>
      <c r="F76" s="52" t="s">
        <v>19</v>
      </c>
    </row>
    <row r="77" spans="2:6" x14ac:dyDescent="0.35">
      <c r="B77" s="41" t="s">
        <v>1091</v>
      </c>
      <c r="C77" s="43">
        <f>IF(F69&gt;0, C69/F69, 0)</f>
        <v>0</v>
      </c>
      <c r="D77" s="43">
        <f>IF(F69&gt;0, D69/F69, 0)</f>
        <v>0</v>
      </c>
      <c r="E77" s="43">
        <f>IF(F69&gt;0, E69/F69, 0)</f>
        <v>0</v>
      </c>
      <c r="F77" s="44" t="s">
        <v>19</v>
      </c>
    </row>
    <row r="78" spans="2:6" x14ac:dyDescent="0.35">
      <c r="B78" s="41" t="s">
        <v>1092</v>
      </c>
      <c r="C78" s="43">
        <f>IF(F70&gt;0, C70/F70, 0)</f>
        <v>0</v>
      </c>
      <c r="D78" s="43">
        <f>IF(F70&gt;0, D70/F70, 0)</f>
        <v>0</v>
      </c>
      <c r="E78" s="43">
        <f>IF(F70&gt;0, E70/F70, 0)</f>
        <v>0</v>
      </c>
      <c r="F78" s="44" t="s">
        <v>19</v>
      </c>
    </row>
    <row r="79" spans="2:6" x14ac:dyDescent="0.35">
      <c r="B79" s="41" t="s">
        <v>1093</v>
      </c>
      <c r="C79" s="43">
        <f>IF(F71&gt;0, C71/F71, 0)</f>
        <v>0</v>
      </c>
      <c r="D79" s="43">
        <f>IF(F71&gt;0, D71/F71, 0)</f>
        <v>0</v>
      </c>
      <c r="E79" s="43">
        <f>IF(F71&gt;0, E71/F71, 0)</f>
        <v>0</v>
      </c>
      <c r="F79" s="44" t="s">
        <v>19</v>
      </c>
    </row>
    <row r="80" spans="2:6" x14ac:dyDescent="0.35">
      <c r="B80" s="41" t="s">
        <v>1094</v>
      </c>
      <c r="C80" s="43">
        <f>IF(F72&gt;0, C72/F72, 0)</f>
        <v>0</v>
      </c>
      <c r="D80" s="43">
        <f>IF(F72&gt;0, D72/F72, 0)</f>
        <v>0</v>
      </c>
      <c r="E80" s="43">
        <f>IF(F72&gt;0, E72/F72, 0)</f>
        <v>0</v>
      </c>
      <c r="F80" s="44" t="s">
        <v>19</v>
      </c>
    </row>
    <row r="81" spans="2:6" x14ac:dyDescent="0.35">
      <c r="B81" s="41" t="s">
        <v>16</v>
      </c>
      <c r="C81" s="43">
        <f>IF(F73&gt;0, C73/F73, 0)</f>
        <v>0</v>
      </c>
      <c r="D81" s="43">
        <f>IF(F73&gt;0, D73/F73, 0)</f>
        <v>0</v>
      </c>
      <c r="E81" s="43">
        <f>IF(F73&gt;0, E73/F73, 0)</f>
        <v>1</v>
      </c>
      <c r="F81" s="44" t="s">
        <v>19</v>
      </c>
    </row>
    <row r="86" spans="2:6" ht="18.5" x14ac:dyDescent="0.45">
      <c r="B86" s="37" t="s">
        <v>1095</v>
      </c>
    </row>
    <row r="88" spans="2:6" x14ac:dyDescent="0.35">
      <c r="B88" s="51" t="s">
        <v>1076</v>
      </c>
    </row>
    <row r="89" spans="2:6" x14ac:dyDescent="0.35">
      <c r="B89" s="39" t="s">
        <v>1096</v>
      </c>
      <c r="C89" s="39" t="s">
        <v>1077</v>
      </c>
      <c r="D89" s="39" t="s">
        <v>1078</v>
      </c>
      <c r="E89" s="39" t="s">
        <v>1079</v>
      </c>
      <c r="F89" s="39" t="s">
        <v>1080</v>
      </c>
    </row>
    <row r="90" spans="2:6" x14ac:dyDescent="0.35">
      <c r="B90" s="41" t="s">
        <v>1097</v>
      </c>
      <c r="C90" s="42">
        <f>COUNTIFS('Recommendations'!E:E,"Low",'Recommendations'!L:L,"=Resolved")</f>
        <v>0</v>
      </c>
      <c r="D90" s="42">
        <f>COUNTIFS('Recommendations'!E:E,"=Low",'Recommendations'!L:L,"=Testing")</f>
        <v>0</v>
      </c>
      <c r="E90" s="42">
        <f>COUNTIFS('Recommendations'!E:E,"=Low",'Recommendations'!L:L,"=Outstanding")</f>
        <v>0</v>
      </c>
      <c r="F90" s="42">
        <f>SUM(C90:E90)</f>
        <v>0</v>
      </c>
    </row>
    <row r="91" spans="2:6" x14ac:dyDescent="0.35">
      <c r="B91" s="41" t="s">
        <v>1098</v>
      </c>
      <c r="C91" s="42">
        <f>COUNTIFS('Recommendations'!E:E,"Medium",'Recommendations'!L:L,"=Resolved")</f>
        <v>0</v>
      </c>
      <c r="D91" s="42">
        <f>COUNTIFS('Recommendations'!E:E,"=Medium",'Recommendations'!L:L,"=Testing")</f>
        <v>0</v>
      </c>
      <c r="E91" s="42">
        <f>COUNTIFS('Recommendations'!E:E,"=Medium",'Recommendations'!L:L,"=Outstanding")</f>
        <v>0</v>
      </c>
      <c r="F91" s="42">
        <f>SUM(C91:E91)</f>
        <v>0</v>
      </c>
    </row>
    <row r="92" spans="2:6" x14ac:dyDescent="0.35">
      <c r="B92" s="41" t="s">
        <v>1099</v>
      </c>
      <c r="C92" s="42">
        <f>COUNTIFS('Recommendations'!E:E,"High",'Recommendations'!L:L,"=Resolved")</f>
        <v>0</v>
      </c>
      <c r="D92" s="42">
        <f>COUNTIFS('Recommendations'!E:E,"=High",'Recommendations'!L:L,"=Testing")</f>
        <v>0</v>
      </c>
      <c r="E92" s="42">
        <f>COUNTIFS('Recommendations'!E:E,"=High",'Recommendations'!L:L,"=Outstanding")</f>
        <v>0</v>
      </c>
      <c r="F92" s="42">
        <f>SUM(C92:E92)</f>
        <v>0</v>
      </c>
    </row>
    <row r="93" spans="2:6" x14ac:dyDescent="0.35">
      <c r="B93" s="41" t="s">
        <v>17</v>
      </c>
      <c r="C93" s="42">
        <f>COUNTIFS('Recommendations'!E:E,"Unassessed",'Recommendations'!L:L,"=Resolved")</f>
        <v>0</v>
      </c>
      <c r="D93" s="42">
        <f>COUNTIFS('Recommendations'!E:E,"=Unassessed",'Recommendations'!L:L,"=Testing")</f>
        <v>0</v>
      </c>
      <c r="E93" s="42">
        <f>COUNTIFS('Recommendations'!E:E,"=Unassessed",'Recommendations'!L:L,"=Outstanding")</f>
        <v>203</v>
      </c>
      <c r="F93" s="42">
        <f>SUM(C93:E93)</f>
        <v>203</v>
      </c>
    </row>
    <row r="95" spans="2:6" x14ac:dyDescent="0.35">
      <c r="B95" s="51" t="s">
        <v>1082</v>
      </c>
    </row>
    <row r="96" spans="2:6" x14ac:dyDescent="0.35">
      <c r="B96" s="52" t="s">
        <v>1096</v>
      </c>
      <c r="C96" s="52" t="s">
        <v>1077</v>
      </c>
      <c r="D96" s="52" t="s">
        <v>1078</v>
      </c>
      <c r="E96" s="52" t="s">
        <v>1079</v>
      </c>
      <c r="F96" s="52" t="s">
        <v>19</v>
      </c>
    </row>
    <row r="97" spans="2:15" x14ac:dyDescent="0.35">
      <c r="B97" s="41" t="s">
        <v>1097</v>
      </c>
      <c r="C97" s="43">
        <f>IF(F90&gt;0, C90/F90, 0)</f>
        <v>0</v>
      </c>
      <c r="D97" s="43">
        <f>IF(F90&gt;0, D90/F90, 0)</f>
        <v>0</v>
      </c>
      <c r="E97" s="43">
        <f>IF(F90&gt;0, E90/F90, 0)</f>
        <v>0</v>
      </c>
      <c r="F97" s="44" t="s">
        <v>19</v>
      </c>
    </row>
    <row r="98" spans="2:15" x14ac:dyDescent="0.35">
      <c r="B98" s="41" t="s">
        <v>1098</v>
      </c>
      <c r="C98" s="43">
        <f>IF(F91&gt;0, C91/F91, 0)</f>
        <v>0</v>
      </c>
      <c r="D98" s="43">
        <f>IF(F91&gt;0, D91/F91, 0)</f>
        <v>0</v>
      </c>
      <c r="E98" s="43">
        <f>IF(F91&gt;0, E91/F91, 0)</f>
        <v>0</v>
      </c>
      <c r="F98" s="44" t="s">
        <v>19</v>
      </c>
    </row>
    <row r="99" spans="2:15" x14ac:dyDescent="0.35">
      <c r="B99" s="41" t="s">
        <v>1099</v>
      </c>
      <c r="C99" s="43">
        <f>IF(F92&gt;0, C92/F92, 0)</f>
        <v>0</v>
      </c>
      <c r="D99" s="43">
        <f>IF(F92&gt;0, D92/F92, 0)</f>
        <v>0</v>
      </c>
      <c r="E99" s="43">
        <f>IF(F92&gt;0, E92/F92, 0)</f>
        <v>0</v>
      </c>
      <c r="F99" s="44" t="s">
        <v>19</v>
      </c>
    </row>
    <row r="100" spans="2:15" x14ac:dyDescent="0.35">
      <c r="B100" s="41" t="s">
        <v>17</v>
      </c>
      <c r="C100" s="43">
        <f>IF(F93&gt;0, C93/F93, 0)</f>
        <v>0</v>
      </c>
      <c r="D100" s="43">
        <f>IF(F93&gt;0, D93/F93, 0)</f>
        <v>0</v>
      </c>
      <c r="E100" s="43">
        <f>IF(F93&gt;0, E93/F93, 0)</f>
        <v>1</v>
      </c>
      <c r="F100" s="44" t="s">
        <v>19</v>
      </c>
    </row>
    <row r="105" spans="2:15" ht="18.5" x14ac:dyDescent="0.45">
      <c r="B105" s="37" t="s">
        <v>1100</v>
      </c>
      <c r="J105" s="37" t="s">
        <v>1101</v>
      </c>
    </row>
    <row r="106" spans="2:15" x14ac:dyDescent="0.35">
      <c r="B106" s="39" t="s">
        <v>5</v>
      </c>
      <c r="C106" s="84" t="s">
        <v>1102</v>
      </c>
      <c r="D106" s="84"/>
      <c r="E106" s="39" t="s">
        <v>1069</v>
      </c>
      <c r="F106" s="39" t="s">
        <v>1077</v>
      </c>
      <c r="G106" s="84" t="s">
        <v>1103</v>
      </c>
      <c r="H106" s="84"/>
      <c r="J106" s="39" t="s">
        <v>5</v>
      </c>
      <c r="K106" s="39" t="s">
        <v>1091</v>
      </c>
      <c r="L106" s="39" t="s">
        <v>1092</v>
      </c>
      <c r="M106" s="39" t="s">
        <v>1093</v>
      </c>
      <c r="N106" s="39" t="s">
        <v>1094</v>
      </c>
      <c r="O106" s="39" t="s">
        <v>16</v>
      </c>
    </row>
    <row r="107" spans="2:15" x14ac:dyDescent="0.35">
      <c r="B107" s="45" t="s">
        <v>1084</v>
      </c>
      <c r="C107" s="85" t="s">
        <v>19</v>
      </c>
      <c r="D107" s="85"/>
      <c r="E107" s="42">
        <f>COUNTIF('Recommendations'!F:F,"Phase1")-COUNTIFS('Recommendations'!F:F,"Phase1",'Recommendations'!G:G,"Risk Accepted")-COUNTIFS('Recommendations'!F:F,"Phase1",'Recommendations'!G:G,"N/A")</f>
        <v>0</v>
      </c>
      <c r="F107" s="42">
        <f>COUNTIFS('Recommendations'!F:F,"Phase1",'Recommendations'!L:L,"Resolved")</f>
        <v>0</v>
      </c>
      <c r="G107" s="86">
        <f t="shared" ref="G107:G112" si="4">IF(E107&gt;0,F107/E107,0)</f>
        <v>0</v>
      </c>
      <c r="H107" s="86"/>
      <c r="J107" s="45" t="s">
        <v>1084</v>
      </c>
      <c r="K107" s="42">
        <f>COUNTIFS('Recommendations'!F:F,"Phase1",'Recommendations'!D:D,"Must")</f>
        <v>0</v>
      </c>
      <c r="L107" s="42">
        <f>COUNTIFS('Recommendations'!F:F,"Phase1",'Recommendations'!D:D,"Should")</f>
        <v>0</v>
      </c>
      <c r="M107" s="42">
        <f>COUNTIFS('Recommendations'!F:F,"Phase1",'Recommendations'!D:D,"Could")</f>
        <v>0</v>
      </c>
      <c r="N107" s="42">
        <f>COUNTIFS('Recommendations'!F:F,"Phase1",'Recommendations'!D:D,"Won't")</f>
        <v>0</v>
      </c>
      <c r="O107" s="42">
        <f>COUNTIFS('Recommendations'!F:F,"Phase1",'Recommendations'!D:D,"Unassigned")</f>
        <v>0</v>
      </c>
    </row>
    <row r="108" spans="2:15" x14ac:dyDescent="0.35">
      <c r="B108" s="45" t="s">
        <v>1085</v>
      </c>
      <c r="C108" s="85" t="s">
        <v>19</v>
      </c>
      <c r="D108" s="85"/>
      <c r="E108" s="42">
        <f>COUNTIF('Recommendations'!F:F,"Phase2")-COUNTIFS('Recommendations'!F:F,"Phase2",'Recommendations'!G:G,"Risk Accepted")-COUNTIFS('Recommendations'!F:F,"Phase2",'Recommendations'!G:G,"N/A")</f>
        <v>0</v>
      </c>
      <c r="F108" s="42">
        <f>COUNTIFS('Recommendations'!F:F,"Phase2",'Recommendations'!L:L,"Resolved")</f>
        <v>0</v>
      </c>
      <c r="G108" s="86">
        <f t="shared" si="4"/>
        <v>0</v>
      </c>
      <c r="H108" s="86"/>
      <c r="J108" s="45" t="s">
        <v>1085</v>
      </c>
      <c r="K108" s="42">
        <f>COUNTIFS('Recommendations'!F:F,"Phase2",'Recommendations'!D:D,"Must")</f>
        <v>0</v>
      </c>
      <c r="L108" s="42">
        <f>COUNTIFS('Recommendations'!F:F,"Phase2",'Recommendations'!D:D,"Should")</f>
        <v>0</v>
      </c>
      <c r="M108" s="42">
        <f>COUNTIFS('Recommendations'!F:F,"Phase2",'Recommendations'!D:D,"Could")</f>
        <v>0</v>
      </c>
      <c r="N108" s="42">
        <f>COUNTIFS('Recommendations'!F:F,"Phase2",'Recommendations'!D:D,"Won't")</f>
        <v>0</v>
      </c>
      <c r="O108" s="42">
        <f>COUNTIFS('Recommendations'!F:F,"Phase2",'Recommendations'!D:D,"Unassigned")</f>
        <v>0</v>
      </c>
    </row>
    <row r="109" spans="2:15" x14ac:dyDescent="0.35">
      <c r="B109" s="45" t="s">
        <v>1086</v>
      </c>
      <c r="C109" s="85" t="s">
        <v>19</v>
      </c>
      <c r="D109" s="85"/>
      <c r="E109" s="42">
        <f>COUNTIF('Recommendations'!F:F,"Phase3")-COUNTIFS('Recommendations'!F:F,"Phase3",'Recommendations'!G:G,"Risk Accepted")-COUNTIFS('Recommendations'!F:F,"Phase3",'Recommendations'!G:G,"N/A")</f>
        <v>0</v>
      </c>
      <c r="F109" s="42">
        <f>COUNTIFS('Recommendations'!F:F,"Phase3",'Recommendations'!L:L,"Resolved")</f>
        <v>0</v>
      </c>
      <c r="G109" s="86">
        <f t="shared" si="4"/>
        <v>0</v>
      </c>
      <c r="H109" s="86"/>
      <c r="J109" s="45" t="s">
        <v>1086</v>
      </c>
      <c r="K109" s="42">
        <f>COUNTIFS('Recommendations'!F:F,"Phase3",'Recommendations'!D:D,"Must")</f>
        <v>0</v>
      </c>
      <c r="L109" s="42">
        <f>COUNTIFS('Recommendations'!F:F,"Phase3",'Recommendations'!D:D,"Should")</f>
        <v>0</v>
      </c>
      <c r="M109" s="42">
        <f>COUNTIFS('Recommendations'!F:F,"Phase3",'Recommendations'!D:D,"Could")</f>
        <v>0</v>
      </c>
      <c r="N109" s="42">
        <f>COUNTIFS('Recommendations'!F:F,"Phase3",'Recommendations'!D:D,"Won't")</f>
        <v>0</v>
      </c>
      <c r="O109" s="42">
        <f>COUNTIFS('Recommendations'!F:F,"Phase3",'Recommendations'!D:D,"Unassigned")</f>
        <v>0</v>
      </c>
    </row>
    <row r="110" spans="2:15" x14ac:dyDescent="0.35">
      <c r="B110" s="45" t="s">
        <v>1087</v>
      </c>
      <c r="C110" s="85" t="s">
        <v>19</v>
      </c>
      <c r="D110" s="85"/>
      <c r="E110" s="42">
        <f>COUNTIF('Recommendations'!F:F,"Phase4")-COUNTIFS('Recommendations'!F:F,"Phase4",'Recommendations'!G:G,"Risk Accepted")-COUNTIFS('Recommendations'!F:F,"Phase4",'Recommendations'!G:G,"N/A")</f>
        <v>0</v>
      </c>
      <c r="F110" s="42">
        <f>COUNTIFS('Recommendations'!F:F,"Phase4",'Recommendations'!L:L,"Resolved")</f>
        <v>0</v>
      </c>
      <c r="G110" s="86">
        <f t="shared" si="4"/>
        <v>0</v>
      </c>
      <c r="H110" s="86"/>
      <c r="J110" s="45" t="s">
        <v>1087</v>
      </c>
      <c r="K110" s="42">
        <f>COUNTIFS('Recommendations'!F:F,"Phase4",'Recommendations'!D:D,"Must")</f>
        <v>0</v>
      </c>
      <c r="L110" s="42">
        <f>COUNTIFS('Recommendations'!F:F,"Phase4",'Recommendations'!D:D,"Should")</f>
        <v>0</v>
      </c>
      <c r="M110" s="42">
        <f>COUNTIFS('Recommendations'!F:F,"Phase4",'Recommendations'!D:D,"Could")</f>
        <v>0</v>
      </c>
      <c r="N110" s="42">
        <f>COUNTIFS('Recommendations'!F:F,"Phase4",'Recommendations'!D:D,"Won't")</f>
        <v>0</v>
      </c>
      <c r="O110" s="42">
        <f>COUNTIFS('Recommendations'!F:F,"Phase4",'Recommendations'!D:D,"Unassigned")</f>
        <v>0</v>
      </c>
    </row>
    <row r="111" spans="2:15" x14ac:dyDescent="0.35">
      <c r="B111" s="45" t="s">
        <v>1088</v>
      </c>
      <c r="C111" s="85" t="s">
        <v>19</v>
      </c>
      <c r="D111" s="85"/>
      <c r="E111" s="42">
        <f>COUNTIF('Recommendations'!F:F,"Phase5")-COUNTIFS('Recommendations'!F:F,"Phase5",'Recommendations'!G:G,"Risk Accepted")-COUNTIFS('Recommendations'!F:F,"Phase5",'Recommendations'!G:G,"N/A")</f>
        <v>0</v>
      </c>
      <c r="F111" s="42">
        <f>COUNTIFS('Recommendations'!F:F,"Phase5",'Recommendations'!L:L,"Resolved")</f>
        <v>0</v>
      </c>
      <c r="G111" s="86">
        <f t="shared" si="4"/>
        <v>0</v>
      </c>
      <c r="H111" s="86"/>
      <c r="J111" s="45" t="s">
        <v>1088</v>
      </c>
      <c r="K111" s="42">
        <f>COUNTIFS('Recommendations'!F:F,"Phase5",'Recommendations'!D:D,"Must")</f>
        <v>0</v>
      </c>
      <c r="L111" s="42">
        <f>COUNTIFS('Recommendations'!F:F,"Phase5",'Recommendations'!D:D,"Should")</f>
        <v>0</v>
      </c>
      <c r="M111" s="42">
        <f>COUNTIFS('Recommendations'!F:F,"Phase5",'Recommendations'!D:D,"Could")</f>
        <v>0</v>
      </c>
      <c r="N111" s="42">
        <f>COUNTIFS('Recommendations'!F:F,"Phase5",'Recommendations'!D:D,"Won't")</f>
        <v>0</v>
      </c>
      <c r="O111" s="42">
        <f>COUNTIFS('Recommendations'!F:F,"Phase5",'Recommendations'!D:D,"Unassigned")</f>
        <v>0</v>
      </c>
    </row>
    <row r="112" spans="2:15" x14ac:dyDescent="0.35">
      <c r="B112" s="45" t="s">
        <v>18</v>
      </c>
      <c r="C112" s="85" t="s">
        <v>19</v>
      </c>
      <c r="D112" s="85"/>
      <c r="E112" s="42">
        <f>COUNTIF('Recommendations'!F:F,"Pending")-COUNTIFS('Recommendations'!F:F,"Pending",'Recommendations'!G:G,"Risk Accepted")-COUNTIFS('Recommendations'!F:F,"Pending",'Recommendations'!G:G,"N/A")</f>
        <v>203</v>
      </c>
      <c r="F112" s="42">
        <f>COUNTIFS('Recommendations'!F:F,"Pending",'Recommendations'!L:L,"Resolved")</f>
        <v>0</v>
      </c>
      <c r="G112" s="86">
        <f t="shared" si="4"/>
        <v>0</v>
      </c>
      <c r="H112" s="86"/>
      <c r="J112" s="45" t="s">
        <v>18</v>
      </c>
      <c r="K112" s="42">
        <f>COUNTIFS('Recommendations'!F:F,"Pending",'Recommendations'!D:D,"Must")</f>
        <v>0</v>
      </c>
      <c r="L112" s="42">
        <f>COUNTIFS('Recommendations'!F:F,"Pending",'Recommendations'!D:D,"Should")</f>
        <v>0</v>
      </c>
      <c r="M112" s="42">
        <f>COUNTIFS('Recommendations'!F:F,"Pending",'Recommendations'!D:D,"Could")</f>
        <v>0</v>
      </c>
      <c r="N112" s="42">
        <f>COUNTIFS('Recommendations'!F:F,"Pending",'Recommendations'!D:D,"Won't")</f>
        <v>0</v>
      </c>
      <c r="O112" s="42">
        <f>COUNTIFS('Recommendations'!F:F,"Pending",'Recommendations'!D:D,"Unassigned")</f>
        <v>203</v>
      </c>
    </row>
    <row r="119" spans="2:24" ht="21" x14ac:dyDescent="0.5">
      <c r="B119" s="37" t="s">
        <v>1104</v>
      </c>
      <c r="P119" s="54" t="s">
        <v>1105</v>
      </c>
    </row>
    <row r="121" spans="2:24" ht="60" customHeight="1" x14ac:dyDescent="0.35">
      <c r="B121" s="87" t="s">
        <v>1106</v>
      </c>
      <c r="C121" s="80"/>
      <c r="D121" s="80"/>
      <c r="E121" s="80"/>
      <c r="F121" s="80"/>
      <c r="P121" s="87" t="s">
        <v>1107</v>
      </c>
      <c r="Q121" s="80"/>
      <c r="R121" s="80"/>
      <c r="S121" s="80"/>
      <c r="T121" s="80"/>
      <c r="U121" s="80"/>
      <c r="V121" s="80"/>
      <c r="W121" s="80"/>
    </row>
    <row r="123" spans="2:24" ht="30" customHeight="1" x14ac:dyDescent="0.35">
      <c r="P123" s="55" t="s">
        <v>1108</v>
      </c>
      <c r="Q123" s="56">
        <f>C16</f>
        <v>0</v>
      </c>
      <c r="R123" s="57"/>
      <c r="S123" s="56">
        <f>C69</f>
        <v>0</v>
      </c>
      <c r="T123" s="57"/>
      <c r="U123" s="56">
        <f>C70</f>
        <v>0</v>
      </c>
      <c r="V123" s="57"/>
      <c r="W123" s="56">
        <f>C71</f>
        <v>0</v>
      </c>
      <c r="X123" s="57"/>
    </row>
    <row r="124" spans="2:24" ht="35" customHeight="1" x14ac:dyDescent="0.35">
      <c r="P124" s="58" t="s">
        <v>1109</v>
      </c>
      <c r="Q124" s="58" t="s">
        <v>1110</v>
      </c>
      <c r="R124" s="58" t="s">
        <v>1111</v>
      </c>
      <c r="S124" s="58" t="s">
        <v>1112</v>
      </c>
      <c r="T124" s="58" t="s">
        <v>1113</v>
      </c>
      <c r="U124" s="58" t="s">
        <v>1114</v>
      </c>
      <c r="V124" s="58" t="s">
        <v>1115</v>
      </c>
      <c r="W124" s="58" t="s">
        <v>1116</v>
      </c>
      <c r="X124" s="58" t="s">
        <v>1117</v>
      </c>
    </row>
    <row r="125" spans="2:24" x14ac:dyDescent="0.35">
      <c r="O125" s="59" t="s">
        <v>1118</v>
      </c>
      <c r="P125" s="60" t="s">
        <v>1119</v>
      </c>
      <c r="Q125" s="61">
        <v>0</v>
      </c>
      <c r="R125" s="62">
        <f>IF(Dashboard!F16&gt;0, Q125/Dashboard!F16, "")</f>
        <v>0</v>
      </c>
      <c r="S125" s="61">
        <v>0</v>
      </c>
      <c r="T125" s="62" t="str">
        <f>IF(AND(NOT(ISBLANK(S125)),Dashboard!F69&gt;0), S125/Dashboard!F69, "")</f>
        <v/>
      </c>
      <c r="U125" s="61">
        <v>0</v>
      </c>
      <c r="V125" s="62" t="str">
        <f>IF(AND(NOT(ISBLANK(U125)),Dashboard!F70&gt;0), U125/Dashboard!F70, "")</f>
        <v/>
      </c>
      <c r="W125" s="61">
        <v>0</v>
      </c>
      <c r="X125" s="62" t="str">
        <f>IF(AND(NOT(ISBLANK(W125)),Dashboard!F71&gt;0), W125/Dashboard!F71, "")</f>
        <v/>
      </c>
    </row>
    <row r="126" spans="2:24" x14ac:dyDescent="0.35">
      <c r="P126" s="53"/>
      <c r="Q126" s="40"/>
      <c r="R126" s="43" t="str">
        <f>IF(AND(NOT(ISBLANK(Q126)),Dashboard!F16&gt;0), Q126/Dashboard!F16, "")</f>
        <v/>
      </c>
      <c r="S126" s="40"/>
      <c r="T126" s="43" t="str">
        <f>IF(AND(NOT(ISBLANK(S126)),Dashboard!F69&gt;0), S126/Dashboard!F69, "")</f>
        <v/>
      </c>
      <c r="U126" s="40"/>
      <c r="V126" s="43" t="str">
        <f>IF(AND(NOT(ISBLANK(U126)),Dashboard!F70&gt;0), U126/Dashboard!F70, "")</f>
        <v/>
      </c>
      <c r="W126" s="40"/>
      <c r="X126" s="43" t="str">
        <f>IF(AND(NOT(ISBLANK(W126)),Dashboard!F71&gt;0), W126/Dashboard!F71, "")</f>
        <v/>
      </c>
    </row>
    <row r="127" spans="2:24" x14ac:dyDescent="0.35">
      <c r="P127" s="53"/>
      <c r="Q127" s="40"/>
      <c r="R127" s="43" t="str">
        <f>IF(AND(NOT(ISBLANK(Q127)),Dashboard!F16&gt;0), Q127/Dashboard!F16, "")</f>
        <v/>
      </c>
      <c r="S127" s="40"/>
      <c r="T127" s="43" t="str">
        <f>IF(AND(NOT(ISBLANK(S127)),Dashboard!F69&gt;0), S127/Dashboard!F69, "")</f>
        <v/>
      </c>
      <c r="U127" s="40"/>
      <c r="V127" s="43" t="str">
        <f>IF(AND(NOT(ISBLANK(U127)),Dashboard!F70&gt;0), U127/Dashboard!F70, "")</f>
        <v/>
      </c>
      <c r="W127" s="40"/>
      <c r="X127" s="43" t="str">
        <f>IF(AND(NOT(ISBLANK(W127)),Dashboard!F71&gt;0), W127/Dashboard!F71, "")</f>
        <v/>
      </c>
    </row>
    <row r="128" spans="2:24" x14ac:dyDescent="0.35">
      <c r="P128" s="53"/>
      <c r="Q128" s="40"/>
      <c r="R128" s="43" t="str">
        <f>IF(AND(NOT(ISBLANK(Q128)),Dashboard!F16&gt;0), Q128/Dashboard!F16, "")</f>
        <v/>
      </c>
      <c r="S128" s="40"/>
      <c r="T128" s="43" t="str">
        <f>IF(AND(NOT(ISBLANK(S128)),Dashboard!F69&gt;0), S128/Dashboard!F69, "")</f>
        <v/>
      </c>
      <c r="U128" s="40"/>
      <c r="V128" s="43" t="str">
        <f>IF(AND(NOT(ISBLANK(U128)),Dashboard!F70&gt;0), U128/Dashboard!F70, "")</f>
        <v/>
      </c>
      <c r="W128" s="40"/>
      <c r="X128" s="43" t="str">
        <f>IF(AND(NOT(ISBLANK(W128)),Dashboard!F71&gt;0), W128/Dashboard!F71, "")</f>
        <v/>
      </c>
    </row>
    <row r="129" spans="16:24" x14ac:dyDescent="0.35">
      <c r="P129" s="53"/>
      <c r="Q129" s="40"/>
      <c r="R129" s="43" t="str">
        <f>IF(AND(NOT(ISBLANK(Q129)),Dashboard!F16&gt;0), Q129/Dashboard!F16, "")</f>
        <v/>
      </c>
      <c r="S129" s="40"/>
      <c r="T129" s="43" t="str">
        <f>IF(AND(NOT(ISBLANK(S129)),Dashboard!F69&gt;0), S129/Dashboard!F69, "")</f>
        <v/>
      </c>
      <c r="U129" s="40"/>
      <c r="V129" s="43" t="str">
        <f>IF(AND(NOT(ISBLANK(U129)),Dashboard!F70&gt;0), U129/Dashboard!F70, "")</f>
        <v/>
      </c>
      <c r="W129" s="40"/>
      <c r="X129" s="43" t="str">
        <f>IF(AND(NOT(ISBLANK(W129)),Dashboard!F71&gt;0), W129/Dashboard!F71, "")</f>
        <v/>
      </c>
    </row>
    <row r="130" spans="16:24" x14ac:dyDescent="0.35">
      <c r="P130" s="53"/>
      <c r="Q130" s="40"/>
      <c r="R130" s="43" t="str">
        <f>IF(AND(NOT(ISBLANK(Q130)),Dashboard!F16&gt;0), Q130/Dashboard!F16, "")</f>
        <v/>
      </c>
      <c r="S130" s="40"/>
      <c r="T130" s="43" t="str">
        <f>IF(AND(NOT(ISBLANK(S130)),Dashboard!F69&gt;0), S130/Dashboard!F69, "")</f>
        <v/>
      </c>
      <c r="U130" s="40"/>
      <c r="V130" s="43" t="str">
        <f>IF(AND(NOT(ISBLANK(U130)),Dashboard!F70&gt;0), U130/Dashboard!F70, "")</f>
        <v/>
      </c>
      <c r="W130" s="40"/>
      <c r="X130" s="43" t="str">
        <f>IF(AND(NOT(ISBLANK(W130)),Dashboard!F71&gt;0), W130/Dashboard!F71, "")</f>
        <v/>
      </c>
    </row>
    <row r="131" spans="16:24" x14ac:dyDescent="0.35">
      <c r="P131" s="53"/>
      <c r="Q131" s="40"/>
      <c r="R131" s="43" t="str">
        <f>IF(AND(NOT(ISBLANK(Q131)),Dashboard!F16&gt;0), Q131/Dashboard!F16, "")</f>
        <v/>
      </c>
      <c r="S131" s="40"/>
      <c r="T131" s="43" t="str">
        <f>IF(AND(NOT(ISBLANK(S131)),Dashboard!F69&gt;0), S131/Dashboard!F69, "")</f>
        <v/>
      </c>
      <c r="U131" s="40"/>
      <c r="V131" s="43" t="str">
        <f>IF(AND(NOT(ISBLANK(U131)),Dashboard!F70&gt;0), U131/Dashboard!F70, "")</f>
        <v/>
      </c>
      <c r="W131" s="40"/>
      <c r="X131" s="43" t="str">
        <f>IF(AND(NOT(ISBLANK(W131)),Dashboard!F71&gt;0), W131/Dashboard!F71, "")</f>
        <v/>
      </c>
    </row>
    <row r="132" spans="16:24" x14ac:dyDescent="0.35">
      <c r="P132" s="53"/>
      <c r="Q132" s="40"/>
      <c r="R132" s="43" t="str">
        <f>IF(AND(NOT(ISBLANK(Q132)),Dashboard!F16&gt;0), Q132/Dashboard!F16, "")</f>
        <v/>
      </c>
      <c r="S132" s="40"/>
      <c r="T132" s="43" t="str">
        <f>IF(AND(NOT(ISBLANK(S132)),Dashboard!F69&gt;0), S132/Dashboard!F69, "")</f>
        <v/>
      </c>
      <c r="U132" s="40"/>
      <c r="V132" s="43" t="str">
        <f>IF(AND(NOT(ISBLANK(U132)),Dashboard!F70&gt;0), U132/Dashboard!F70, "")</f>
        <v/>
      </c>
      <c r="W132" s="40"/>
      <c r="X132" s="43" t="str">
        <f>IF(AND(NOT(ISBLANK(W132)),Dashboard!F71&gt;0), W132/Dashboard!F71, "")</f>
        <v/>
      </c>
    </row>
    <row r="133" spans="16:24" x14ac:dyDescent="0.35">
      <c r="P133" s="53"/>
      <c r="Q133" s="40"/>
      <c r="R133" s="43" t="str">
        <f>IF(AND(NOT(ISBLANK(Q133)),Dashboard!F16&gt;0), Q133/Dashboard!F16, "")</f>
        <v/>
      </c>
      <c r="S133" s="40"/>
      <c r="T133" s="43" t="str">
        <f>IF(AND(NOT(ISBLANK(S133)),Dashboard!F69&gt;0), S133/Dashboard!F69, "")</f>
        <v/>
      </c>
      <c r="U133" s="40"/>
      <c r="V133" s="43" t="str">
        <f>IF(AND(NOT(ISBLANK(U133)),Dashboard!F70&gt;0), U133/Dashboard!F70, "")</f>
        <v/>
      </c>
      <c r="W133" s="40"/>
      <c r="X133" s="43" t="str">
        <f>IF(AND(NOT(ISBLANK(W133)),Dashboard!F71&gt;0), W133/Dashboard!F71, "")</f>
        <v/>
      </c>
    </row>
    <row r="134" spans="16:24" x14ac:dyDescent="0.35">
      <c r="P134" s="53"/>
      <c r="Q134" s="40"/>
      <c r="R134" s="43" t="str">
        <f>IF(AND(NOT(ISBLANK(Q134)),Dashboard!F16&gt;0), Q134/Dashboard!F16, "")</f>
        <v/>
      </c>
      <c r="S134" s="40"/>
      <c r="T134" s="43" t="str">
        <f>IF(AND(NOT(ISBLANK(S134)),Dashboard!F69&gt;0), S134/Dashboard!F69, "")</f>
        <v/>
      </c>
      <c r="U134" s="40"/>
      <c r="V134" s="43" t="str">
        <f>IF(AND(NOT(ISBLANK(U134)),Dashboard!F70&gt;0), U134/Dashboard!F70, "")</f>
        <v/>
      </c>
      <c r="W134" s="40"/>
      <c r="X134" s="43" t="str">
        <f>IF(AND(NOT(ISBLANK(W134)),Dashboard!F71&gt;0), W134/Dashboard!F71, "")</f>
        <v/>
      </c>
    </row>
    <row r="135" spans="16:24" x14ac:dyDescent="0.35">
      <c r="P135" s="53"/>
      <c r="Q135" s="40"/>
      <c r="R135" s="43" t="str">
        <f>IF(AND(NOT(ISBLANK(Q135)),Dashboard!F16&gt;0), Q135/Dashboard!F16, "")</f>
        <v/>
      </c>
      <c r="S135" s="40"/>
      <c r="T135" s="43" t="str">
        <f>IF(AND(NOT(ISBLANK(S135)),Dashboard!F69&gt;0), S135/Dashboard!F69, "")</f>
        <v/>
      </c>
      <c r="U135" s="40"/>
      <c r="V135" s="43" t="str">
        <f>IF(AND(NOT(ISBLANK(U135)),Dashboard!F70&gt;0), U135/Dashboard!F70, "")</f>
        <v/>
      </c>
      <c r="W135" s="40"/>
      <c r="X135" s="43" t="str">
        <f>IF(AND(NOT(ISBLANK(W135)),Dashboard!F71&gt;0), W135/Dashboard!F71, "")</f>
        <v/>
      </c>
    </row>
    <row r="136" spans="16:24" x14ac:dyDescent="0.35">
      <c r="P136" s="53"/>
      <c r="Q136" s="40"/>
      <c r="R136" s="43" t="str">
        <f>IF(AND(NOT(ISBLANK(Q136)),Dashboard!F16&gt;0), Q136/Dashboard!F16, "")</f>
        <v/>
      </c>
      <c r="S136" s="40"/>
      <c r="T136" s="43" t="str">
        <f>IF(AND(NOT(ISBLANK(S136)),Dashboard!F69&gt;0), S136/Dashboard!F69, "")</f>
        <v/>
      </c>
      <c r="U136" s="40"/>
      <c r="V136" s="43" t="str">
        <f>IF(AND(NOT(ISBLANK(U136)),Dashboard!F70&gt;0), U136/Dashboard!F70, "")</f>
        <v/>
      </c>
      <c r="W136" s="40"/>
      <c r="X136" s="43" t="str">
        <f>IF(AND(NOT(ISBLANK(W136)),Dashboard!F71&gt;0), W136/Dashboard!F71, "")</f>
        <v/>
      </c>
    </row>
    <row r="137" spans="16:24" x14ac:dyDescent="0.35">
      <c r="P137" s="53"/>
      <c r="Q137" s="40"/>
      <c r="R137" s="43" t="str">
        <f>IF(AND(NOT(ISBLANK(Q137)),Dashboard!F16&gt;0), Q137/Dashboard!F16, "")</f>
        <v/>
      </c>
      <c r="S137" s="40"/>
      <c r="T137" s="43" t="str">
        <f>IF(AND(NOT(ISBLANK(S137)),Dashboard!F69&gt;0), S137/Dashboard!F69, "")</f>
        <v/>
      </c>
      <c r="U137" s="40"/>
      <c r="V137" s="43" t="str">
        <f>IF(AND(NOT(ISBLANK(U137)),Dashboard!F70&gt;0), U137/Dashboard!F70, "")</f>
        <v/>
      </c>
      <c r="W137" s="40"/>
      <c r="X137" s="43" t="str">
        <f>IF(AND(NOT(ISBLANK(W137)),Dashboard!F71&gt;0), W137/Dashboard!F71, "")</f>
        <v/>
      </c>
    </row>
    <row r="138" spans="16:24" x14ac:dyDescent="0.35">
      <c r="P138" s="53"/>
      <c r="Q138" s="40"/>
      <c r="R138" s="43" t="str">
        <f>IF(AND(NOT(ISBLANK(Q138)),Dashboard!F16&gt;0), Q138/Dashboard!F16, "")</f>
        <v/>
      </c>
      <c r="S138" s="40"/>
      <c r="T138" s="43" t="str">
        <f>IF(AND(NOT(ISBLANK(S138)),Dashboard!F69&gt;0), S138/Dashboard!F69, "")</f>
        <v/>
      </c>
      <c r="U138" s="40"/>
      <c r="V138" s="43" t="str">
        <f>IF(AND(NOT(ISBLANK(U138)),Dashboard!F70&gt;0), U138/Dashboard!F70, "")</f>
        <v/>
      </c>
      <c r="W138" s="40"/>
      <c r="X138" s="43" t="str">
        <f>IF(AND(NOT(ISBLANK(W138)),Dashboard!F71&gt;0), W138/Dashboard!F71, "")</f>
        <v/>
      </c>
    </row>
    <row r="139" spans="16:24" x14ac:dyDescent="0.35">
      <c r="P139" s="53"/>
      <c r="Q139" s="40"/>
      <c r="R139" s="43" t="str">
        <f>IF(AND(NOT(ISBLANK(Q139)),Dashboard!F16&gt;0), Q139/Dashboard!F16, "")</f>
        <v/>
      </c>
      <c r="S139" s="40"/>
      <c r="T139" s="43" t="str">
        <f>IF(AND(NOT(ISBLANK(S139)),Dashboard!F69&gt;0), S139/Dashboard!F69, "")</f>
        <v/>
      </c>
      <c r="U139" s="40"/>
      <c r="V139" s="43" t="str">
        <f>IF(AND(NOT(ISBLANK(U139)),Dashboard!F70&gt;0), U139/Dashboard!F70, "")</f>
        <v/>
      </c>
      <c r="W139" s="40"/>
      <c r="X139" s="43" t="str">
        <f>IF(AND(NOT(ISBLANK(W139)),Dashboard!F71&gt;0), W139/Dashboard!F71, "")</f>
        <v/>
      </c>
    </row>
    <row r="140" spans="16:24" x14ac:dyDescent="0.35">
      <c r="P140" s="53"/>
      <c r="Q140" s="40"/>
      <c r="R140" s="43" t="str">
        <f>IF(AND(NOT(ISBLANK(Q140)),Dashboard!F16&gt;0), Q140/Dashboard!F16, "")</f>
        <v/>
      </c>
      <c r="S140" s="40"/>
      <c r="T140" s="43" t="str">
        <f>IF(AND(NOT(ISBLANK(S140)),Dashboard!F69&gt;0), S140/Dashboard!F69, "")</f>
        <v/>
      </c>
      <c r="U140" s="40"/>
      <c r="V140" s="43" t="str">
        <f>IF(AND(NOT(ISBLANK(U140)),Dashboard!F70&gt;0), U140/Dashboard!F70, "")</f>
        <v/>
      </c>
      <c r="W140" s="40"/>
      <c r="X140" s="43" t="str">
        <f>IF(AND(NOT(ISBLANK(W140)),Dashboard!F71&gt;0), W140/Dashboard!F71, "")</f>
        <v/>
      </c>
    </row>
    <row r="141" spans="16:24" x14ac:dyDescent="0.35">
      <c r="P141" s="53"/>
      <c r="Q141" s="40"/>
      <c r="R141" s="43" t="str">
        <f>IF(AND(NOT(ISBLANK(Q141)),Dashboard!F16&gt;0), Q141/Dashboard!F16, "")</f>
        <v/>
      </c>
      <c r="S141" s="40"/>
      <c r="T141" s="43" t="str">
        <f>IF(AND(NOT(ISBLANK(S141)),Dashboard!F69&gt;0), S141/Dashboard!F69, "")</f>
        <v/>
      </c>
      <c r="U141" s="40"/>
      <c r="V141" s="43" t="str">
        <f>IF(AND(NOT(ISBLANK(U141)),Dashboard!F70&gt;0), U141/Dashboard!F70, "")</f>
        <v/>
      </c>
      <c r="W141" s="40"/>
      <c r="X141" s="43" t="str">
        <f>IF(AND(NOT(ISBLANK(W141)),Dashboard!F71&gt;0), W141/Dashboard!F71, "")</f>
        <v/>
      </c>
    </row>
    <row r="142" spans="16:24" x14ac:dyDescent="0.35">
      <c r="P142" s="53"/>
      <c r="Q142" s="40"/>
      <c r="R142" s="43" t="str">
        <f>IF(AND(NOT(ISBLANK(Q142)),Dashboard!F16&gt;0), Q142/Dashboard!F16, "")</f>
        <v/>
      </c>
      <c r="S142" s="40"/>
      <c r="T142" s="43" t="str">
        <f>IF(AND(NOT(ISBLANK(S142)),Dashboard!F69&gt;0), S142/Dashboard!F69, "")</f>
        <v/>
      </c>
      <c r="U142" s="40"/>
      <c r="V142" s="43" t="str">
        <f>IF(AND(NOT(ISBLANK(U142)),Dashboard!F70&gt;0), U142/Dashboard!F70, "")</f>
        <v/>
      </c>
      <c r="W142" s="40"/>
      <c r="X142" s="43" t="str">
        <f>IF(AND(NOT(ISBLANK(W142)),Dashboard!F71&gt;0), W142/Dashboard!F71, "")</f>
        <v/>
      </c>
    </row>
    <row r="143" spans="16:24" x14ac:dyDescent="0.35">
      <c r="P143" s="53"/>
      <c r="Q143" s="40"/>
      <c r="R143" s="43" t="str">
        <f>IF(AND(NOT(ISBLANK(Q143)),Dashboard!F16&gt;0), Q143/Dashboard!F16, "")</f>
        <v/>
      </c>
      <c r="S143" s="40"/>
      <c r="T143" s="43" t="str">
        <f>IF(AND(NOT(ISBLANK(S143)),Dashboard!F69&gt;0), S143/Dashboard!F69, "")</f>
        <v/>
      </c>
      <c r="U143" s="40"/>
      <c r="V143" s="43" t="str">
        <f>IF(AND(NOT(ISBLANK(U143)),Dashboard!F70&gt;0), U143/Dashboard!F70, "")</f>
        <v/>
      </c>
      <c r="W143" s="40"/>
      <c r="X143" s="43" t="str">
        <f>IF(AND(NOT(ISBLANK(W143)),Dashboard!F71&gt;0), W143/Dashboard!F71, "")</f>
        <v/>
      </c>
    </row>
    <row r="144" spans="16:24" x14ac:dyDescent="0.35">
      <c r="P144" s="53"/>
      <c r="Q144" s="40"/>
      <c r="R144" s="43" t="str">
        <f>IF(AND(NOT(ISBLANK(Q144)),Dashboard!F16&gt;0), Q144/Dashboard!F16, "")</f>
        <v/>
      </c>
      <c r="S144" s="40"/>
      <c r="T144" s="43" t="str">
        <f>IF(AND(NOT(ISBLANK(S144)),Dashboard!F69&gt;0), S144/Dashboard!F69, "")</f>
        <v/>
      </c>
      <c r="U144" s="40"/>
      <c r="V144" s="43" t="str">
        <f>IF(AND(NOT(ISBLANK(U144)),Dashboard!F70&gt;0), U144/Dashboard!F70, "")</f>
        <v/>
      </c>
      <c r="W144" s="40"/>
      <c r="X144" s="43" t="str">
        <f>IF(AND(NOT(ISBLANK(W144)),Dashboard!F71&gt;0), W144/Dashboard!F71, "")</f>
        <v/>
      </c>
    </row>
    <row r="145" spans="2:24" x14ac:dyDescent="0.35">
      <c r="P145" s="53"/>
      <c r="Q145" s="40"/>
      <c r="R145" s="43" t="str">
        <f>IF(AND(NOT(ISBLANK(Q145)),Dashboard!F16&gt;0), Q145/Dashboard!F16, "")</f>
        <v/>
      </c>
      <c r="S145" s="40"/>
      <c r="T145" s="43" t="str">
        <f>IF(AND(NOT(ISBLANK(S145)),Dashboard!F69&gt;0), S145/Dashboard!F69, "")</f>
        <v/>
      </c>
      <c r="U145" s="40"/>
      <c r="V145" s="43" t="str">
        <f>IF(AND(NOT(ISBLANK(U145)),Dashboard!F70&gt;0), U145/Dashboard!F70, "")</f>
        <v/>
      </c>
      <c r="W145" s="40"/>
      <c r="X145" s="43" t="str">
        <f>IF(AND(NOT(ISBLANK(W145)),Dashboard!F71&gt;0), W145/Dashboard!F71, "")</f>
        <v/>
      </c>
    </row>
    <row r="146" spans="2:24" x14ac:dyDescent="0.35">
      <c r="P146" s="53"/>
      <c r="Q146" s="40"/>
      <c r="R146" s="43" t="str">
        <f>IF(AND(NOT(ISBLANK(Q146)),Dashboard!F16&gt;0), Q146/Dashboard!F16, "")</f>
        <v/>
      </c>
      <c r="S146" s="40"/>
      <c r="T146" s="43" t="str">
        <f>IF(AND(NOT(ISBLANK(S146)),Dashboard!F69&gt;0), S146/Dashboard!F69, "")</f>
        <v/>
      </c>
      <c r="U146" s="40"/>
      <c r="V146" s="43" t="str">
        <f>IF(AND(NOT(ISBLANK(U146)),Dashboard!F70&gt;0), U146/Dashboard!F70, "")</f>
        <v/>
      </c>
      <c r="W146" s="40"/>
      <c r="X146" s="43" t="str">
        <f>IF(AND(NOT(ISBLANK(W146)),Dashboard!F71&gt;0), W146/Dashboard!F71, "")</f>
        <v/>
      </c>
    </row>
    <row r="147" spans="2:24" x14ac:dyDescent="0.35">
      <c r="P147" s="53"/>
      <c r="Q147" s="40"/>
      <c r="R147" s="43" t="str">
        <f>IF(AND(NOT(ISBLANK(Q147)),Dashboard!F16&gt;0), Q147/Dashboard!F16, "")</f>
        <v/>
      </c>
      <c r="S147" s="40"/>
      <c r="T147" s="43" t="str">
        <f>IF(AND(NOT(ISBLANK(S147)),Dashboard!F69&gt;0), S147/Dashboard!F69, "")</f>
        <v/>
      </c>
      <c r="U147" s="40"/>
      <c r="V147" s="43" t="str">
        <f>IF(AND(NOT(ISBLANK(U147)),Dashboard!F70&gt;0), U147/Dashboard!F70, "")</f>
        <v/>
      </c>
      <c r="W147" s="40"/>
      <c r="X147" s="43" t="str">
        <f>IF(AND(NOT(ISBLANK(W147)),Dashboard!F71&gt;0), W147/Dashboard!F71, "")</f>
        <v/>
      </c>
    </row>
    <row r="148" spans="2:24" x14ac:dyDescent="0.35">
      <c r="P148" s="53"/>
      <c r="Q148" s="40"/>
      <c r="R148" s="43" t="str">
        <f>IF(AND(NOT(ISBLANK(Q148)),Dashboard!F16&gt;0), Q148/Dashboard!F16, "")</f>
        <v/>
      </c>
      <c r="S148" s="40"/>
      <c r="T148" s="43" t="str">
        <f>IF(AND(NOT(ISBLANK(S148)),Dashboard!F69&gt;0), S148/Dashboard!F69, "")</f>
        <v/>
      </c>
      <c r="U148" s="40"/>
      <c r="V148" s="43" t="str">
        <f>IF(AND(NOT(ISBLANK(U148)),Dashboard!F70&gt;0), U148/Dashboard!F70, "")</f>
        <v/>
      </c>
      <c r="W148" s="40"/>
      <c r="X148" s="43" t="str">
        <f>IF(AND(NOT(ISBLANK(W148)),Dashboard!F71&gt;0), W148/Dashboard!F71, "")</f>
        <v/>
      </c>
    </row>
    <row r="149" spans="2:24" x14ac:dyDescent="0.35">
      <c r="P149" s="53"/>
      <c r="Q149" s="40"/>
      <c r="R149" s="43" t="str">
        <f>IF(AND(NOT(ISBLANK(Q149)),Dashboard!F16&gt;0), Q149/Dashboard!F16, "")</f>
        <v/>
      </c>
      <c r="S149" s="40"/>
      <c r="T149" s="43" t="str">
        <f>IF(AND(NOT(ISBLANK(S149)),Dashboard!F69&gt;0), S149/Dashboard!F69, "")</f>
        <v/>
      </c>
      <c r="U149" s="40"/>
      <c r="V149" s="43" t="str">
        <f>IF(AND(NOT(ISBLANK(U149)),Dashboard!F70&gt;0), U149/Dashboard!F70, "")</f>
        <v/>
      </c>
      <c r="W149" s="40"/>
      <c r="X149" s="43" t="str">
        <f>IF(AND(NOT(ISBLANK(W149)),Dashboard!F71&gt;0), W149/Dashboard!F71, "")</f>
        <v/>
      </c>
    </row>
    <row r="150" spans="2:24" x14ac:dyDescent="0.35">
      <c r="P150" s="53"/>
      <c r="Q150" s="40"/>
      <c r="R150" s="43" t="str">
        <f>IF(AND(NOT(ISBLANK(Q150)),Dashboard!F16&gt;0), Q150/Dashboard!F16, "")</f>
        <v/>
      </c>
      <c r="S150" s="40"/>
      <c r="T150" s="43" t="str">
        <f>IF(AND(NOT(ISBLANK(S150)),Dashboard!F69&gt;0), S150/Dashboard!F69, "")</f>
        <v/>
      </c>
      <c r="U150" s="40"/>
      <c r="V150" s="43" t="str">
        <f>IF(AND(NOT(ISBLANK(U150)),Dashboard!F70&gt;0), U150/Dashboard!F70, "")</f>
        <v/>
      </c>
      <c r="W150" s="40"/>
      <c r="X150" s="43" t="str">
        <f>IF(AND(NOT(ISBLANK(W150)),Dashboard!F71&gt;0), W150/Dashboard!F71, "")</f>
        <v/>
      </c>
    </row>
    <row r="151" spans="2:24" x14ac:dyDescent="0.35">
      <c r="P151" s="53"/>
      <c r="Q151" s="40"/>
      <c r="R151" s="43" t="str">
        <f>IF(AND(NOT(ISBLANK(Q151)),Dashboard!F16&gt;0), Q151/Dashboard!F16, "")</f>
        <v/>
      </c>
      <c r="S151" s="40"/>
      <c r="T151" s="43" t="str">
        <f>IF(AND(NOT(ISBLANK(S151)),Dashboard!F69&gt;0), S151/Dashboard!F69, "")</f>
        <v/>
      </c>
      <c r="U151" s="40"/>
      <c r="V151" s="43" t="str">
        <f>IF(AND(NOT(ISBLANK(U151)),Dashboard!F70&gt;0), U151/Dashboard!F70, "")</f>
        <v/>
      </c>
      <c r="W151" s="40"/>
      <c r="X151" s="43" t="str">
        <f>IF(AND(NOT(ISBLANK(W151)),Dashboard!F71&gt;0), W151/Dashboard!F71, "")</f>
        <v/>
      </c>
    </row>
    <row r="152" spans="2:24" x14ac:dyDescent="0.35">
      <c r="P152" s="53"/>
      <c r="Q152" s="40"/>
      <c r="R152" s="43" t="str">
        <f>IF(AND(NOT(ISBLANK(Q152)),Dashboard!F16&gt;0), Q152/Dashboard!F16, "")</f>
        <v/>
      </c>
      <c r="S152" s="40"/>
      <c r="T152" s="43" t="str">
        <f>IF(AND(NOT(ISBLANK(S152)),Dashboard!F69&gt;0), S152/Dashboard!F69, "")</f>
        <v/>
      </c>
      <c r="U152" s="40"/>
      <c r="V152" s="43" t="str">
        <f>IF(AND(NOT(ISBLANK(U152)),Dashboard!F70&gt;0), U152/Dashboard!F70, "")</f>
        <v/>
      </c>
      <c r="W152" s="40"/>
      <c r="X152" s="43" t="str">
        <f>IF(AND(NOT(ISBLANK(W152)),Dashboard!F71&gt;0), W152/Dashboard!F71, "")</f>
        <v/>
      </c>
    </row>
    <row r="153" spans="2:24" x14ac:dyDescent="0.35">
      <c r="P153" s="53"/>
      <c r="Q153" s="40"/>
      <c r="R153" s="43" t="str">
        <f>IF(AND(NOT(ISBLANK(Q153)),Dashboard!F16&gt;0), Q153/Dashboard!F16, "")</f>
        <v/>
      </c>
      <c r="S153" s="40"/>
      <c r="T153" s="43" t="str">
        <f>IF(AND(NOT(ISBLANK(S153)),Dashboard!F69&gt;0), S153/Dashboard!F69, "")</f>
        <v/>
      </c>
      <c r="U153" s="40"/>
      <c r="V153" s="43" t="str">
        <f>IF(AND(NOT(ISBLANK(U153)),Dashboard!F70&gt;0), U153/Dashboard!F70, "")</f>
        <v/>
      </c>
      <c r="W153" s="40"/>
      <c r="X153" s="43" t="str">
        <f>IF(AND(NOT(ISBLANK(W153)),Dashboard!F71&gt;0), W153/Dashboard!F71, "")</f>
        <v/>
      </c>
    </row>
    <row r="154" spans="2:24" x14ac:dyDescent="0.35">
      <c r="P154" s="53"/>
      <c r="Q154" s="40"/>
      <c r="R154" s="43" t="str">
        <f>IF(AND(NOT(ISBLANK(Q154)),Dashboard!F16&gt;0), Q154/Dashboard!F16, "")</f>
        <v/>
      </c>
      <c r="S154" s="40"/>
      <c r="T154" s="43" t="str">
        <f>IF(AND(NOT(ISBLANK(S154)),Dashboard!F69&gt;0), S154/Dashboard!F69, "")</f>
        <v/>
      </c>
      <c r="U154" s="40"/>
      <c r="V154" s="43" t="str">
        <f>IF(AND(NOT(ISBLANK(U154)),Dashboard!F70&gt;0), U154/Dashboard!F70, "")</f>
        <v/>
      </c>
      <c r="W154" s="40"/>
      <c r="X154" s="43" t="str">
        <f>IF(AND(NOT(ISBLANK(W154)),Dashboard!F71&gt;0), W154/Dashboard!F71, "")</f>
        <v/>
      </c>
    </row>
    <row r="155" spans="2:24" x14ac:dyDescent="0.35">
      <c r="P155" s="53"/>
      <c r="Q155" s="40"/>
      <c r="R155" s="43" t="str">
        <f>IF(AND(NOT(ISBLANK(Q155)),Dashboard!F16&gt;0), Q155/Dashboard!F16, "")</f>
        <v/>
      </c>
      <c r="S155" s="40"/>
      <c r="T155" s="43" t="str">
        <f>IF(AND(NOT(ISBLANK(S155)),Dashboard!F69&gt;0), S155/Dashboard!F69, "")</f>
        <v/>
      </c>
      <c r="U155" s="40"/>
      <c r="V155" s="43" t="str">
        <f>IF(AND(NOT(ISBLANK(U155)),Dashboard!F70&gt;0), U155/Dashboard!F70, "")</f>
        <v/>
      </c>
      <c r="W155" s="40"/>
      <c r="X155" s="43" t="str">
        <f>IF(AND(NOT(ISBLANK(W155)),Dashboard!F71&gt;0), W155/Dashboard!F71, "")</f>
        <v/>
      </c>
    </row>
    <row r="160" spans="2:24" ht="21" x14ac:dyDescent="0.5">
      <c r="B160" s="37" t="s">
        <v>1120</v>
      </c>
      <c r="P160" s="54" t="s">
        <v>1121</v>
      </c>
    </row>
    <row r="162" spans="2:22" ht="45" customHeight="1" x14ac:dyDescent="0.35">
      <c r="B162" s="87" t="s">
        <v>1122</v>
      </c>
      <c r="C162" s="80"/>
      <c r="D162" s="80"/>
      <c r="E162" s="80"/>
      <c r="F162" s="80"/>
      <c r="P162" s="87" t="s">
        <v>1123</v>
      </c>
      <c r="Q162" s="80"/>
      <c r="R162" s="80"/>
      <c r="S162" s="80"/>
      <c r="T162" s="80"/>
      <c r="U162" s="80"/>
    </row>
    <row r="163" spans="2:22" ht="35" customHeight="1" x14ac:dyDescent="0.35">
      <c r="P163" s="84" t="s">
        <v>1124</v>
      </c>
      <c r="Q163" s="84"/>
      <c r="R163" s="84" t="s">
        <v>1125</v>
      </c>
      <c r="S163" s="84"/>
      <c r="T163" s="84"/>
    </row>
    <row r="164" spans="2:22" ht="30" customHeight="1" x14ac:dyDescent="0.35">
      <c r="P164" s="88">
        <v>0</v>
      </c>
      <c r="Q164" s="89"/>
      <c r="R164" s="90" t="s">
        <v>1126</v>
      </c>
      <c r="S164" s="91"/>
      <c r="T164" s="91"/>
    </row>
    <row r="167" spans="2:22" ht="25" customHeight="1" x14ac:dyDescent="0.35">
      <c r="P167" s="63" t="s">
        <v>1109</v>
      </c>
      <c r="Q167" s="63" t="s">
        <v>1127</v>
      </c>
      <c r="R167" s="63" t="s">
        <v>1128</v>
      </c>
      <c r="S167" s="92" t="s">
        <v>7</v>
      </c>
      <c r="T167" s="92"/>
      <c r="U167" s="92"/>
      <c r="V167" s="80"/>
    </row>
    <row r="168" spans="2:22" ht="20" customHeight="1" x14ac:dyDescent="0.35">
      <c r="P168" s="65"/>
      <c r="Q168" s="66"/>
      <c r="R168" s="67" t="str">
        <f>IF(AND(NOT(ISBLANK(Q168)), Dashboard!$P164&gt;0), Q168/Dashboard!$P164, "")</f>
        <v/>
      </c>
      <c r="S168" s="93"/>
      <c r="T168" s="94"/>
      <c r="U168" s="94"/>
      <c r="V168" s="94"/>
    </row>
    <row r="169" spans="2:22" ht="20" customHeight="1" x14ac:dyDescent="0.35">
      <c r="P169" s="65"/>
      <c r="Q169" s="66"/>
      <c r="R169" s="67" t="str">
        <f>IF(AND(NOT(ISBLANK(Q169)), Dashboard!$P164&gt;0), Q169/Dashboard!$P164, "")</f>
        <v/>
      </c>
      <c r="S169" s="93"/>
      <c r="T169" s="94"/>
      <c r="U169" s="94"/>
      <c r="V169" s="94"/>
    </row>
    <row r="170" spans="2:22" ht="20" customHeight="1" x14ac:dyDescent="0.35">
      <c r="P170" s="65"/>
      <c r="Q170" s="66"/>
      <c r="R170" s="67" t="str">
        <f>IF(AND(NOT(ISBLANK(Q170)), Dashboard!$P164&gt;0), Q170/Dashboard!$P164, "")</f>
        <v/>
      </c>
      <c r="S170" s="93"/>
      <c r="T170" s="94"/>
      <c r="U170" s="94"/>
      <c r="V170" s="94"/>
    </row>
    <row r="171" spans="2:22" ht="20" customHeight="1" x14ac:dyDescent="0.35">
      <c r="P171" s="65"/>
      <c r="Q171" s="66"/>
      <c r="R171" s="67" t="str">
        <f>IF(AND(NOT(ISBLANK(Q171)), Dashboard!$P164&gt;0), Q171/Dashboard!$P164, "")</f>
        <v/>
      </c>
      <c r="S171" s="93"/>
      <c r="T171" s="94"/>
      <c r="U171" s="94"/>
      <c r="V171" s="94"/>
    </row>
    <row r="172" spans="2:22" ht="20" customHeight="1" x14ac:dyDescent="0.35">
      <c r="P172" s="65"/>
      <c r="Q172" s="66"/>
      <c r="R172" s="67" t="str">
        <f>IF(AND(NOT(ISBLANK(Q172)), Dashboard!$P164&gt;0), Q172/Dashboard!$P164, "")</f>
        <v/>
      </c>
      <c r="S172" s="93"/>
      <c r="T172" s="94"/>
      <c r="U172" s="94"/>
      <c r="V172" s="94"/>
    </row>
    <row r="173" spans="2:22" ht="20" customHeight="1" x14ac:dyDescent="0.35">
      <c r="P173" s="65"/>
      <c r="Q173" s="66"/>
      <c r="R173" s="67" t="str">
        <f>IF(AND(NOT(ISBLANK(Q173)), Dashboard!$P164&gt;0), Q173/Dashboard!$P164, "")</f>
        <v/>
      </c>
      <c r="S173" s="93"/>
      <c r="T173" s="94"/>
      <c r="U173" s="94"/>
      <c r="V173" s="94"/>
    </row>
    <row r="174" spans="2:22" ht="20" customHeight="1" x14ac:dyDescent="0.35">
      <c r="P174" s="65"/>
      <c r="Q174" s="66"/>
      <c r="R174" s="67" t="str">
        <f>IF(AND(NOT(ISBLANK(Q174)), Dashboard!$P164&gt;0), Q174/Dashboard!$P164, "")</f>
        <v/>
      </c>
      <c r="S174" s="93"/>
      <c r="T174" s="94"/>
      <c r="U174" s="94"/>
      <c r="V174" s="94"/>
    </row>
    <row r="175" spans="2:22" ht="20" customHeight="1" x14ac:dyDescent="0.35">
      <c r="P175" s="65"/>
      <c r="Q175" s="66"/>
      <c r="R175" s="67" t="str">
        <f>IF(AND(NOT(ISBLANK(Q175)), Dashboard!$P164&gt;0), Q175/Dashboard!$P164, "")</f>
        <v/>
      </c>
      <c r="S175" s="93"/>
      <c r="T175" s="94"/>
      <c r="U175" s="94"/>
      <c r="V175" s="94"/>
    </row>
    <row r="176" spans="2:22" ht="20" customHeight="1" x14ac:dyDescent="0.35">
      <c r="P176" s="65"/>
      <c r="Q176" s="66"/>
      <c r="R176" s="67" t="str">
        <f>IF(AND(NOT(ISBLANK(Q176)), Dashboard!$P164&gt;0), Q176/Dashboard!$P164, "")</f>
        <v/>
      </c>
      <c r="S176" s="93"/>
      <c r="T176" s="94"/>
      <c r="U176" s="94"/>
      <c r="V176" s="94"/>
    </row>
    <row r="177" spans="2:22" ht="20" customHeight="1" x14ac:dyDescent="0.35">
      <c r="P177" s="65"/>
      <c r="Q177" s="66"/>
      <c r="R177" s="67" t="str">
        <f>IF(AND(NOT(ISBLANK(Q177)), Dashboard!$P164&gt;0), Q177/Dashboard!$P164, "")</f>
        <v/>
      </c>
      <c r="S177" s="93"/>
      <c r="T177" s="94"/>
      <c r="U177" s="94"/>
      <c r="V177" s="94"/>
    </row>
    <row r="178" spans="2:22" ht="20" customHeight="1" x14ac:dyDescent="0.35">
      <c r="P178" s="65"/>
      <c r="Q178" s="66"/>
      <c r="R178" s="67" t="str">
        <f>IF(AND(NOT(ISBLANK(Q178)), Dashboard!$P164&gt;0), Q178/Dashboard!$P164, "")</f>
        <v/>
      </c>
      <c r="S178" s="93"/>
      <c r="T178" s="94"/>
      <c r="U178" s="94"/>
      <c r="V178" s="94"/>
    </row>
    <row r="179" spans="2:22" ht="20" customHeight="1" x14ac:dyDescent="0.35">
      <c r="P179" s="65"/>
      <c r="Q179" s="66"/>
      <c r="R179" s="67" t="str">
        <f>IF(AND(NOT(ISBLANK(Q179)), Dashboard!$P164&gt;0), Q179/Dashboard!$P164, "")</f>
        <v/>
      </c>
      <c r="S179" s="93"/>
      <c r="T179" s="94"/>
      <c r="U179" s="94"/>
      <c r="V179" s="94"/>
    </row>
    <row r="180" spans="2:22" ht="20" customHeight="1" x14ac:dyDescent="0.35">
      <c r="P180" s="65"/>
      <c r="Q180" s="66"/>
      <c r="R180" s="67" t="str">
        <f>IF(AND(NOT(ISBLANK(Q180)), Dashboard!$P164&gt;0), Q180/Dashboard!$P164, "")</f>
        <v/>
      </c>
      <c r="S180" s="93"/>
      <c r="T180" s="94"/>
      <c r="U180" s="94"/>
      <c r="V180" s="94"/>
    </row>
    <row r="181" spans="2:22" ht="20" customHeight="1" x14ac:dyDescent="0.35">
      <c r="P181" s="65"/>
      <c r="Q181" s="66"/>
      <c r="R181" s="67" t="str">
        <f>IF(AND(NOT(ISBLANK(Q181)), Dashboard!$P164&gt;0), Q181/Dashboard!$P164, "")</f>
        <v/>
      </c>
      <c r="S181" s="93"/>
      <c r="T181" s="94"/>
      <c r="U181" s="94"/>
      <c r="V181" s="94"/>
    </row>
    <row r="182" spans="2:22" ht="20" customHeight="1" x14ac:dyDescent="0.35">
      <c r="P182" s="65"/>
      <c r="Q182" s="66"/>
      <c r="R182" s="67" t="str">
        <f>IF(AND(NOT(ISBLANK(Q182)), Dashboard!$P164&gt;0), Q182/Dashboard!$P164, "")</f>
        <v/>
      </c>
      <c r="S182" s="93"/>
      <c r="T182" s="94"/>
      <c r="U182" s="94"/>
      <c r="V182" s="94"/>
    </row>
    <row r="183" spans="2:22" ht="20" customHeight="1" x14ac:dyDescent="0.35">
      <c r="P183" s="65"/>
      <c r="Q183" s="66"/>
      <c r="R183" s="67" t="str">
        <f>IF(AND(NOT(ISBLANK(Q183)), Dashboard!$P164&gt;0), Q183/Dashboard!$P164, "")</f>
        <v/>
      </c>
      <c r="S183" s="93"/>
      <c r="T183" s="94"/>
      <c r="U183" s="94"/>
      <c r="V183" s="94"/>
    </row>
    <row r="184" spans="2:22" ht="20" customHeight="1" x14ac:dyDescent="0.35">
      <c r="P184" s="65"/>
      <c r="Q184" s="66"/>
      <c r="R184" s="67" t="str">
        <f>IF(AND(NOT(ISBLANK(Q184)), Dashboard!$P164&gt;0), Q184/Dashboard!$P164, "")</f>
        <v/>
      </c>
      <c r="S184" s="93"/>
      <c r="T184" s="94"/>
      <c r="U184" s="94"/>
      <c r="V184" s="94"/>
    </row>
    <row r="185" spans="2:22" ht="20" customHeight="1" x14ac:dyDescent="0.35">
      <c r="P185" s="65"/>
      <c r="Q185" s="66"/>
      <c r="R185" s="67" t="str">
        <f>IF(AND(NOT(ISBLANK(Q185)), Dashboard!$P164&gt;0), Q185/Dashboard!$P164, "")</f>
        <v/>
      </c>
      <c r="S185" s="93"/>
      <c r="T185" s="94"/>
      <c r="U185" s="94"/>
      <c r="V185" s="94"/>
    </row>
    <row r="186" spans="2:22" ht="20" customHeight="1" x14ac:dyDescent="0.35">
      <c r="P186" s="65"/>
      <c r="Q186" s="66"/>
      <c r="R186" s="67" t="str">
        <f>IF(AND(NOT(ISBLANK(Q186)), Dashboard!$P164&gt;0), Q186/Dashboard!$P164, "")</f>
        <v/>
      </c>
      <c r="S186" s="93"/>
      <c r="T186" s="94"/>
      <c r="U186" s="94"/>
      <c r="V186" s="94"/>
    </row>
    <row r="187" spans="2:22" ht="20" customHeight="1" x14ac:dyDescent="0.35">
      <c r="P187" s="65"/>
      <c r="Q187" s="66"/>
      <c r="R187" s="67" t="str">
        <f>IF(AND(NOT(ISBLANK(Q187)), Dashboard!$P164&gt;0), Q187/Dashboard!$P164, "")</f>
        <v/>
      </c>
      <c r="S187" s="93"/>
      <c r="T187" s="94"/>
      <c r="U187" s="94"/>
      <c r="V187" s="94"/>
    </row>
    <row r="191" spans="2:22" ht="32" customHeight="1" x14ac:dyDescent="0.35">
      <c r="B191" s="78" t="s">
        <v>1005</v>
      </c>
      <c r="C191" s="78"/>
      <c r="D191" s="78"/>
      <c r="E191" s="78"/>
      <c r="F191" s="78"/>
      <c r="G191" s="78"/>
      <c r="H191" s="78"/>
      <c r="I191" s="78"/>
    </row>
  </sheetData>
  <mergeCells count="55">
    <mergeCell ref="B191:I191"/>
    <mergeCell ref="S183:V183"/>
    <mergeCell ref="S184:V184"/>
    <mergeCell ref="S185:V185"/>
    <mergeCell ref="S186:V186"/>
    <mergeCell ref="S187:V187"/>
    <mergeCell ref="S178:V178"/>
    <mergeCell ref="S179:V179"/>
    <mergeCell ref="S180:V180"/>
    <mergeCell ref="S181:V181"/>
    <mergeCell ref="S182:V182"/>
    <mergeCell ref="S173:V173"/>
    <mergeCell ref="S174:V174"/>
    <mergeCell ref="S175:V175"/>
    <mergeCell ref="S176:V176"/>
    <mergeCell ref="S177:V177"/>
    <mergeCell ref="S168:V168"/>
    <mergeCell ref="S169:V169"/>
    <mergeCell ref="S170:V170"/>
    <mergeCell ref="S171:V171"/>
    <mergeCell ref="S172:V172"/>
    <mergeCell ref="P163:Q163"/>
    <mergeCell ref="R163:T163"/>
    <mergeCell ref="P164:Q164"/>
    <mergeCell ref="R164:T164"/>
    <mergeCell ref="S167:V167"/>
    <mergeCell ref="C112:D112"/>
    <mergeCell ref="G112:H112"/>
    <mergeCell ref="B121:F121"/>
    <mergeCell ref="P121:W121"/>
    <mergeCell ref="B162:F162"/>
    <mergeCell ref="P162:U162"/>
    <mergeCell ref="C109:D109"/>
    <mergeCell ref="G109:H109"/>
    <mergeCell ref="C110:D110"/>
    <mergeCell ref="G110:H110"/>
    <mergeCell ref="C111:D111"/>
    <mergeCell ref="G111:H111"/>
    <mergeCell ref="C106:D106"/>
    <mergeCell ref="G106:H106"/>
    <mergeCell ref="C107:D107"/>
    <mergeCell ref="G107:H107"/>
    <mergeCell ref="C108:D108"/>
    <mergeCell ref="G108:H108"/>
    <mergeCell ref="F7:H7"/>
    <mergeCell ref="I7:O7"/>
    <mergeCell ref="F8:H8"/>
    <mergeCell ref="I8:O8"/>
    <mergeCell ref="F9:H9"/>
    <mergeCell ref="I9:O9"/>
    <mergeCell ref="B2:I2"/>
    <mergeCell ref="F5:H5"/>
    <mergeCell ref="I5:O5"/>
    <mergeCell ref="F6:H6"/>
    <mergeCell ref="I6:O6"/>
  </mergeCells>
  <conditionalFormatting sqref="D7">
    <cfRule type="cellIs" dxfId="35" priority="1" operator="greaterThanOrEqual">
      <formula>0.9</formula>
    </cfRule>
    <cfRule type="cellIs" dxfId="34" priority="2" operator="greaterThanOrEqual">
      <formula>0.5</formula>
    </cfRule>
    <cfRule type="cellIs" dxfId="33" priority="3" operator="lessThan">
      <formula>0.5</formula>
    </cfRule>
  </conditionalFormatting>
  <conditionalFormatting sqref="G107:H112">
    <cfRule type="expression" dxfId="32" priority="4">
      <formula>$G107&gt;=0.8</formula>
    </cfRule>
    <cfRule type="expression" dxfId="31" priority="5">
      <formula>AND($G107&gt;=0.5,$G107&lt;0.8)</formula>
    </cfRule>
    <cfRule type="expression" dxfId="30" priority="6">
      <formula>$G107&lt;0.5</formula>
    </cfRule>
  </conditionalFormatting>
  <conditionalFormatting sqref="K107:K112">
    <cfRule type="cellIs" dxfId="29" priority="7" operator="greaterThan">
      <formula>0</formula>
    </cfRule>
  </conditionalFormatting>
  <conditionalFormatting sqref="L107:L112">
    <cfRule type="cellIs" dxfId="28" priority="8" operator="greaterThan">
      <formula>0</formula>
    </cfRule>
  </conditionalFormatting>
  <conditionalFormatting sqref="M107:M112">
    <cfRule type="cellIs" dxfId="27" priority="9" operator="greaterThan">
      <formula>0</formula>
    </cfRule>
  </conditionalFormatting>
  <conditionalFormatting sqref="N107:N112">
    <cfRule type="cellIs" dxfId="26" priority="10" operator="greaterThan">
      <formula>0</formula>
    </cfRule>
  </conditionalFormatting>
  <dataValidations count="140">
    <dataValidation type="whole" allowBlank="1" showErrorMessage="1" errorTitle="Invalid overall count" error="Overall count must be between 0 and the current implemented total." sqref="Q126" xr:uid="{00000000-0002-0000-0100-000000000000}">
      <formula1>0</formula1>
      <formula2>C16</formula2>
    </dataValidation>
    <dataValidation type="whole" allowBlank="1" showErrorMessage="1" errorTitle="Invalid count" error="Value must be between 0 and the current implemented total." sqref="S126" xr:uid="{00000000-0002-0000-0100-000001000000}">
      <formula1>0</formula1>
      <formula2>C69</formula2>
    </dataValidation>
    <dataValidation type="whole" allowBlank="1" showErrorMessage="1" errorTitle="Invalid count" error="Value must be between 0 and the current implemented total." sqref="U126" xr:uid="{00000000-0002-0000-0100-000002000000}">
      <formula1>0</formula1>
      <formula2>C70</formula2>
    </dataValidation>
    <dataValidation type="whole" allowBlank="1" showErrorMessage="1" errorTitle="Invalid count" error="Value must be between 0 and the current implemented total." sqref="W126" xr:uid="{00000000-0002-0000-0100-000003000000}">
      <formula1>0</formula1>
      <formula2>C71</formula2>
    </dataValidation>
    <dataValidation type="whole" allowBlank="1" showErrorMessage="1" errorTitle="Invalid overall count" error="Overall count must be between 0 and the current implemented total." sqref="Q127" xr:uid="{00000000-0002-0000-0100-000004000000}">
      <formula1>0</formula1>
      <formula2>C16</formula2>
    </dataValidation>
    <dataValidation type="whole" allowBlank="1" showErrorMessage="1" errorTitle="Invalid count" error="Value must be between 0 and the current implemented total." sqref="S127" xr:uid="{00000000-0002-0000-0100-000005000000}">
      <formula1>0</formula1>
      <formula2>C69</formula2>
    </dataValidation>
    <dataValidation type="whole" allowBlank="1" showErrorMessage="1" errorTitle="Invalid count" error="Value must be between 0 and the current implemented total." sqref="U127" xr:uid="{00000000-0002-0000-0100-000006000000}">
      <formula1>0</formula1>
      <formula2>C70</formula2>
    </dataValidation>
    <dataValidation type="whole" allowBlank="1" showErrorMessage="1" errorTitle="Invalid count" error="Value must be between 0 and the current implemented total." sqref="W127" xr:uid="{00000000-0002-0000-0100-000007000000}">
      <formula1>0</formula1>
      <formula2>C71</formula2>
    </dataValidation>
    <dataValidation type="whole" allowBlank="1" showErrorMessage="1" errorTitle="Invalid overall count" error="Overall count must be between 0 and the current implemented total." sqref="Q128" xr:uid="{00000000-0002-0000-0100-000008000000}">
      <formula1>0</formula1>
      <formula2>C16</formula2>
    </dataValidation>
    <dataValidation type="whole" allowBlank="1" showErrorMessage="1" errorTitle="Invalid count" error="Value must be between 0 and the current implemented total." sqref="S128" xr:uid="{00000000-0002-0000-0100-000009000000}">
      <formula1>0</formula1>
      <formula2>C69</formula2>
    </dataValidation>
    <dataValidation type="whole" allowBlank="1" showErrorMessage="1" errorTitle="Invalid count" error="Value must be between 0 and the current implemented total." sqref="U128" xr:uid="{00000000-0002-0000-0100-00000A000000}">
      <formula1>0</formula1>
      <formula2>C70</formula2>
    </dataValidation>
    <dataValidation type="whole" allowBlank="1" showErrorMessage="1" errorTitle="Invalid count" error="Value must be between 0 and the current implemented total." sqref="W128" xr:uid="{00000000-0002-0000-0100-00000B000000}">
      <formula1>0</formula1>
      <formula2>C71</formula2>
    </dataValidation>
    <dataValidation type="whole" allowBlank="1" showErrorMessage="1" errorTitle="Invalid overall count" error="Overall count must be between 0 and the current implemented total." sqref="Q129" xr:uid="{00000000-0002-0000-0100-00000C000000}">
      <formula1>0</formula1>
      <formula2>C16</formula2>
    </dataValidation>
    <dataValidation type="whole" allowBlank="1" showErrorMessage="1" errorTitle="Invalid count" error="Value must be between 0 and the current implemented total." sqref="S129" xr:uid="{00000000-0002-0000-0100-00000D000000}">
      <formula1>0</formula1>
      <formula2>C69</formula2>
    </dataValidation>
    <dataValidation type="whole" allowBlank="1" showErrorMessage="1" errorTitle="Invalid count" error="Value must be between 0 and the current implemented total." sqref="U129" xr:uid="{00000000-0002-0000-0100-00000E000000}">
      <formula1>0</formula1>
      <formula2>C70</formula2>
    </dataValidation>
    <dataValidation type="whole" allowBlank="1" showErrorMessage="1" errorTitle="Invalid count" error="Value must be between 0 and the current implemented total." sqref="W129" xr:uid="{00000000-0002-0000-0100-00000F000000}">
      <formula1>0</formula1>
      <formula2>C71</formula2>
    </dataValidation>
    <dataValidation type="whole" allowBlank="1" showErrorMessage="1" errorTitle="Invalid overall count" error="Overall count must be between 0 and the current implemented total." sqref="Q130" xr:uid="{00000000-0002-0000-0100-000010000000}">
      <formula1>0</formula1>
      <formula2>C16</formula2>
    </dataValidation>
    <dataValidation type="whole" allowBlank="1" showErrorMessage="1" errorTitle="Invalid count" error="Value must be between 0 and the current implemented total." sqref="S130" xr:uid="{00000000-0002-0000-0100-000011000000}">
      <formula1>0</formula1>
      <formula2>C69</formula2>
    </dataValidation>
    <dataValidation type="whole" allowBlank="1" showErrorMessage="1" errorTitle="Invalid count" error="Value must be between 0 and the current implemented total." sqref="U130" xr:uid="{00000000-0002-0000-0100-000012000000}">
      <formula1>0</formula1>
      <formula2>C70</formula2>
    </dataValidation>
    <dataValidation type="whole" allowBlank="1" showErrorMessage="1" errorTitle="Invalid count" error="Value must be between 0 and the current implemented total." sqref="W130" xr:uid="{00000000-0002-0000-0100-000013000000}">
      <formula1>0</formula1>
      <formula2>C71</formula2>
    </dataValidation>
    <dataValidation type="whole" allowBlank="1" showErrorMessage="1" errorTitle="Invalid overall count" error="Overall count must be between 0 and the current implemented total." sqref="Q131" xr:uid="{00000000-0002-0000-0100-000014000000}">
      <formula1>0</formula1>
      <formula2>C16</formula2>
    </dataValidation>
    <dataValidation type="whole" allowBlank="1" showErrorMessage="1" errorTitle="Invalid count" error="Value must be between 0 and the current implemented total." sqref="S131" xr:uid="{00000000-0002-0000-0100-000015000000}">
      <formula1>0</formula1>
      <formula2>C69</formula2>
    </dataValidation>
    <dataValidation type="whole" allowBlank="1" showErrorMessage="1" errorTitle="Invalid count" error="Value must be between 0 and the current implemented total." sqref="U131" xr:uid="{00000000-0002-0000-0100-000016000000}">
      <formula1>0</formula1>
      <formula2>C70</formula2>
    </dataValidation>
    <dataValidation type="whole" allowBlank="1" showErrorMessage="1" errorTitle="Invalid count" error="Value must be between 0 and the current implemented total." sqref="W131" xr:uid="{00000000-0002-0000-0100-000017000000}">
      <formula1>0</formula1>
      <formula2>C71</formula2>
    </dataValidation>
    <dataValidation type="whole" allowBlank="1" showErrorMessage="1" errorTitle="Invalid overall count" error="Overall count must be between 0 and the current implemented total." sqref="Q132" xr:uid="{00000000-0002-0000-0100-000018000000}">
      <formula1>0</formula1>
      <formula2>C16</formula2>
    </dataValidation>
    <dataValidation type="whole" allowBlank="1" showErrorMessage="1" errorTitle="Invalid count" error="Value must be between 0 and the current implemented total." sqref="S132" xr:uid="{00000000-0002-0000-0100-000019000000}">
      <formula1>0</formula1>
      <formula2>C69</formula2>
    </dataValidation>
    <dataValidation type="whole" allowBlank="1" showErrorMessage="1" errorTitle="Invalid count" error="Value must be between 0 and the current implemented total." sqref="U132" xr:uid="{00000000-0002-0000-0100-00001A000000}">
      <formula1>0</formula1>
      <formula2>C70</formula2>
    </dataValidation>
    <dataValidation type="whole" allowBlank="1" showErrorMessage="1" errorTitle="Invalid count" error="Value must be between 0 and the current implemented total." sqref="W132" xr:uid="{00000000-0002-0000-0100-00001B000000}">
      <formula1>0</formula1>
      <formula2>C71</formula2>
    </dataValidation>
    <dataValidation type="whole" allowBlank="1" showErrorMessage="1" errorTitle="Invalid overall count" error="Overall count must be between 0 and the current implemented total." sqref="Q133" xr:uid="{00000000-0002-0000-0100-00001C000000}">
      <formula1>0</formula1>
      <formula2>C16</formula2>
    </dataValidation>
    <dataValidation type="whole" allowBlank="1" showErrorMessage="1" errorTitle="Invalid count" error="Value must be between 0 and the current implemented total." sqref="S133" xr:uid="{00000000-0002-0000-0100-00001D000000}">
      <formula1>0</formula1>
      <formula2>C69</formula2>
    </dataValidation>
    <dataValidation type="whole" allowBlank="1" showErrorMessage="1" errorTitle="Invalid count" error="Value must be between 0 and the current implemented total." sqref="U133" xr:uid="{00000000-0002-0000-0100-00001E000000}">
      <formula1>0</formula1>
      <formula2>C70</formula2>
    </dataValidation>
    <dataValidation type="whole" allowBlank="1" showErrorMessage="1" errorTitle="Invalid count" error="Value must be between 0 and the current implemented total." sqref="W133" xr:uid="{00000000-0002-0000-0100-00001F000000}">
      <formula1>0</formula1>
      <formula2>C71</formula2>
    </dataValidation>
    <dataValidation type="whole" allowBlank="1" showErrorMessage="1" errorTitle="Invalid overall count" error="Overall count must be between 0 and the current implemented total." sqref="Q134" xr:uid="{00000000-0002-0000-0100-000020000000}">
      <formula1>0</formula1>
      <formula2>C16</formula2>
    </dataValidation>
    <dataValidation type="whole" allowBlank="1" showErrorMessage="1" errorTitle="Invalid count" error="Value must be between 0 and the current implemented total." sqref="S134" xr:uid="{00000000-0002-0000-0100-000021000000}">
      <formula1>0</formula1>
      <formula2>C69</formula2>
    </dataValidation>
    <dataValidation type="whole" allowBlank="1" showErrorMessage="1" errorTitle="Invalid count" error="Value must be between 0 and the current implemented total." sqref="U134" xr:uid="{00000000-0002-0000-0100-000022000000}">
      <formula1>0</formula1>
      <formula2>C70</formula2>
    </dataValidation>
    <dataValidation type="whole" allowBlank="1" showErrorMessage="1" errorTitle="Invalid count" error="Value must be between 0 and the current implemented total." sqref="W134" xr:uid="{00000000-0002-0000-0100-000023000000}">
      <formula1>0</formula1>
      <formula2>C71</formula2>
    </dataValidation>
    <dataValidation type="whole" allowBlank="1" showErrorMessage="1" errorTitle="Invalid overall count" error="Overall count must be between 0 and the current implemented total." sqref="Q135" xr:uid="{00000000-0002-0000-0100-000024000000}">
      <formula1>0</formula1>
      <formula2>C16</formula2>
    </dataValidation>
    <dataValidation type="whole" allowBlank="1" showErrorMessage="1" errorTitle="Invalid count" error="Value must be between 0 and the current implemented total." sqref="S135" xr:uid="{00000000-0002-0000-0100-000025000000}">
      <formula1>0</formula1>
      <formula2>C69</formula2>
    </dataValidation>
    <dataValidation type="whole" allowBlank="1" showErrorMessage="1" errorTitle="Invalid count" error="Value must be between 0 and the current implemented total." sqref="U135" xr:uid="{00000000-0002-0000-0100-000026000000}">
      <formula1>0</formula1>
      <formula2>C70</formula2>
    </dataValidation>
    <dataValidation type="whole" allowBlank="1" showErrorMessage="1" errorTitle="Invalid count" error="Value must be between 0 and the current implemented total." sqref="W135" xr:uid="{00000000-0002-0000-0100-000027000000}">
      <formula1>0</formula1>
      <formula2>C71</formula2>
    </dataValidation>
    <dataValidation type="whole" allowBlank="1" showErrorMessage="1" errorTitle="Invalid overall count" error="Overall count must be between 0 and the current implemented total." sqref="Q136" xr:uid="{00000000-0002-0000-0100-000028000000}">
      <formula1>0</formula1>
      <formula2>C16</formula2>
    </dataValidation>
    <dataValidation type="whole" allowBlank="1" showErrorMessage="1" errorTitle="Invalid count" error="Value must be between 0 and the current implemented total." sqref="S136" xr:uid="{00000000-0002-0000-0100-000029000000}">
      <formula1>0</formula1>
      <formula2>C69</formula2>
    </dataValidation>
    <dataValidation type="whole" allowBlank="1" showErrorMessage="1" errorTitle="Invalid count" error="Value must be between 0 and the current implemented total." sqref="U136" xr:uid="{00000000-0002-0000-0100-00002A000000}">
      <formula1>0</formula1>
      <formula2>C70</formula2>
    </dataValidation>
    <dataValidation type="whole" allowBlank="1" showErrorMessage="1" errorTitle="Invalid count" error="Value must be between 0 and the current implemented total." sqref="W136" xr:uid="{00000000-0002-0000-0100-00002B000000}">
      <formula1>0</formula1>
      <formula2>C71</formula2>
    </dataValidation>
    <dataValidation type="whole" allowBlank="1" showErrorMessage="1" errorTitle="Invalid overall count" error="Overall count must be between 0 and the current implemented total." sqref="Q137" xr:uid="{00000000-0002-0000-0100-00002C000000}">
      <formula1>0</formula1>
      <formula2>C16</formula2>
    </dataValidation>
    <dataValidation type="whole" allowBlank="1" showErrorMessage="1" errorTitle="Invalid count" error="Value must be between 0 and the current implemented total." sqref="S137" xr:uid="{00000000-0002-0000-0100-00002D000000}">
      <formula1>0</formula1>
      <formula2>C69</formula2>
    </dataValidation>
    <dataValidation type="whole" allowBlank="1" showErrorMessage="1" errorTitle="Invalid count" error="Value must be between 0 and the current implemented total." sqref="U137" xr:uid="{00000000-0002-0000-0100-00002E000000}">
      <formula1>0</formula1>
      <formula2>C70</formula2>
    </dataValidation>
    <dataValidation type="whole" allowBlank="1" showErrorMessage="1" errorTitle="Invalid count" error="Value must be between 0 and the current implemented total." sqref="W137" xr:uid="{00000000-0002-0000-0100-00002F000000}">
      <formula1>0</formula1>
      <formula2>C71</formula2>
    </dataValidation>
    <dataValidation type="whole" allowBlank="1" showErrorMessage="1" errorTitle="Invalid overall count" error="Overall count must be between 0 and the current implemented total." sqref="Q138" xr:uid="{00000000-0002-0000-0100-000030000000}">
      <formula1>0</formula1>
      <formula2>C16</formula2>
    </dataValidation>
    <dataValidation type="whole" allowBlank="1" showErrorMessage="1" errorTitle="Invalid count" error="Value must be between 0 and the current implemented total." sqref="S138" xr:uid="{00000000-0002-0000-0100-000031000000}">
      <formula1>0</formula1>
      <formula2>C69</formula2>
    </dataValidation>
    <dataValidation type="whole" allowBlank="1" showErrorMessage="1" errorTitle="Invalid count" error="Value must be between 0 and the current implemented total." sqref="U138" xr:uid="{00000000-0002-0000-0100-000032000000}">
      <formula1>0</formula1>
      <formula2>C70</formula2>
    </dataValidation>
    <dataValidation type="whole" allowBlank="1" showErrorMessage="1" errorTitle="Invalid count" error="Value must be between 0 and the current implemented total." sqref="W138" xr:uid="{00000000-0002-0000-0100-000033000000}">
      <formula1>0</formula1>
      <formula2>C71</formula2>
    </dataValidation>
    <dataValidation type="whole" allowBlank="1" showErrorMessage="1" errorTitle="Invalid overall count" error="Overall count must be between 0 and the current implemented total." sqref="Q139" xr:uid="{00000000-0002-0000-0100-000034000000}">
      <formula1>0</formula1>
      <formula2>C16</formula2>
    </dataValidation>
    <dataValidation type="whole" allowBlank="1" showErrorMessage="1" errorTitle="Invalid count" error="Value must be between 0 and the current implemented total." sqref="S139" xr:uid="{00000000-0002-0000-0100-000035000000}">
      <formula1>0</formula1>
      <formula2>C69</formula2>
    </dataValidation>
    <dataValidation type="whole" allowBlank="1" showErrorMessage="1" errorTitle="Invalid count" error="Value must be between 0 and the current implemented total." sqref="U139" xr:uid="{00000000-0002-0000-0100-000036000000}">
      <formula1>0</formula1>
      <formula2>C70</formula2>
    </dataValidation>
    <dataValidation type="whole" allowBlank="1" showErrorMessage="1" errorTitle="Invalid count" error="Value must be between 0 and the current implemented total." sqref="W139" xr:uid="{00000000-0002-0000-0100-000037000000}">
      <formula1>0</formula1>
      <formula2>C71</formula2>
    </dataValidation>
    <dataValidation type="whole" allowBlank="1" showErrorMessage="1" errorTitle="Invalid overall count" error="Overall count must be between 0 and the current implemented total." sqref="Q140" xr:uid="{00000000-0002-0000-0100-000038000000}">
      <formula1>0</formula1>
      <formula2>C16</formula2>
    </dataValidation>
    <dataValidation type="whole" allowBlank="1" showErrorMessage="1" errorTitle="Invalid count" error="Value must be between 0 and the current implemented total." sqref="S140" xr:uid="{00000000-0002-0000-0100-000039000000}">
      <formula1>0</formula1>
      <formula2>C69</formula2>
    </dataValidation>
    <dataValidation type="whole" allowBlank="1" showErrorMessage="1" errorTitle="Invalid count" error="Value must be between 0 and the current implemented total." sqref="U140" xr:uid="{00000000-0002-0000-0100-00003A000000}">
      <formula1>0</formula1>
      <formula2>C70</formula2>
    </dataValidation>
    <dataValidation type="whole" allowBlank="1" showErrorMessage="1" errorTitle="Invalid count" error="Value must be between 0 and the current implemented total." sqref="W140" xr:uid="{00000000-0002-0000-0100-00003B000000}">
      <formula1>0</formula1>
      <formula2>C71</formula2>
    </dataValidation>
    <dataValidation type="whole" allowBlank="1" showErrorMessage="1" errorTitle="Invalid overall count" error="Overall count must be between 0 and the current implemented total." sqref="Q141" xr:uid="{00000000-0002-0000-0100-00003C000000}">
      <formula1>0</formula1>
      <formula2>C16</formula2>
    </dataValidation>
    <dataValidation type="whole" allowBlank="1" showErrorMessage="1" errorTitle="Invalid count" error="Value must be between 0 and the current implemented total." sqref="S141" xr:uid="{00000000-0002-0000-0100-00003D000000}">
      <formula1>0</formula1>
      <formula2>C69</formula2>
    </dataValidation>
    <dataValidation type="whole" allowBlank="1" showErrorMessage="1" errorTitle="Invalid count" error="Value must be between 0 and the current implemented total." sqref="U141" xr:uid="{00000000-0002-0000-0100-00003E000000}">
      <formula1>0</formula1>
      <formula2>C70</formula2>
    </dataValidation>
    <dataValidation type="whole" allowBlank="1" showErrorMessage="1" errorTitle="Invalid count" error="Value must be between 0 and the current implemented total." sqref="W141" xr:uid="{00000000-0002-0000-0100-00003F000000}">
      <formula1>0</formula1>
      <formula2>C71</formula2>
    </dataValidation>
    <dataValidation type="whole" allowBlank="1" showErrorMessage="1" errorTitle="Invalid overall count" error="Overall count must be between 0 and the current implemented total." sqref="Q142" xr:uid="{00000000-0002-0000-0100-000040000000}">
      <formula1>0</formula1>
      <formula2>C16</formula2>
    </dataValidation>
    <dataValidation type="whole" allowBlank="1" showErrorMessage="1" errorTitle="Invalid count" error="Value must be between 0 and the current implemented total." sqref="S142" xr:uid="{00000000-0002-0000-0100-000041000000}">
      <formula1>0</formula1>
      <formula2>C69</formula2>
    </dataValidation>
    <dataValidation type="whole" allowBlank="1" showErrorMessage="1" errorTitle="Invalid count" error="Value must be between 0 and the current implemented total." sqref="U142" xr:uid="{00000000-0002-0000-0100-000042000000}">
      <formula1>0</formula1>
      <formula2>C70</formula2>
    </dataValidation>
    <dataValidation type="whole" allowBlank="1" showErrorMessage="1" errorTitle="Invalid count" error="Value must be between 0 and the current implemented total." sqref="W142" xr:uid="{00000000-0002-0000-0100-000043000000}">
      <formula1>0</formula1>
      <formula2>C71</formula2>
    </dataValidation>
    <dataValidation type="whole" allowBlank="1" showErrorMessage="1" errorTitle="Invalid overall count" error="Overall count must be between 0 and the current implemented total." sqref="Q143" xr:uid="{00000000-0002-0000-0100-000044000000}">
      <formula1>0</formula1>
      <formula2>C16</formula2>
    </dataValidation>
    <dataValidation type="whole" allowBlank="1" showErrorMessage="1" errorTitle="Invalid count" error="Value must be between 0 and the current implemented total." sqref="S143" xr:uid="{00000000-0002-0000-0100-000045000000}">
      <formula1>0</formula1>
      <formula2>C69</formula2>
    </dataValidation>
    <dataValidation type="whole" allowBlank="1" showErrorMessage="1" errorTitle="Invalid count" error="Value must be between 0 and the current implemented total." sqref="U143" xr:uid="{00000000-0002-0000-0100-000046000000}">
      <formula1>0</formula1>
      <formula2>C70</formula2>
    </dataValidation>
    <dataValidation type="whole" allowBlank="1" showErrorMessage="1" errorTitle="Invalid count" error="Value must be between 0 and the current implemented total." sqref="W143" xr:uid="{00000000-0002-0000-0100-000047000000}">
      <formula1>0</formula1>
      <formula2>C71</formula2>
    </dataValidation>
    <dataValidation type="whole" allowBlank="1" showErrorMessage="1" errorTitle="Invalid overall count" error="Overall count must be between 0 and the current implemented total." sqref="Q144" xr:uid="{00000000-0002-0000-0100-000048000000}">
      <formula1>0</formula1>
      <formula2>C16</formula2>
    </dataValidation>
    <dataValidation type="whole" allowBlank="1" showErrorMessage="1" errorTitle="Invalid count" error="Value must be between 0 and the current implemented total." sqref="S144" xr:uid="{00000000-0002-0000-0100-000049000000}">
      <formula1>0</formula1>
      <formula2>C69</formula2>
    </dataValidation>
    <dataValidation type="whole" allowBlank="1" showErrorMessage="1" errorTitle="Invalid count" error="Value must be between 0 and the current implemented total." sqref="U144" xr:uid="{00000000-0002-0000-0100-00004A000000}">
      <formula1>0</formula1>
      <formula2>C70</formula2>
    </dataValidation>
    <dataValidation type="whole" allowBlank="1" showErrorMessage="1" errorTitle="Invalid count" error="Value must be between 0 and the current implemented total." sqref="W144" xr:uid="{00000000-0002-0000-0100-00004B000000}">
      <formula1>0</formula1>
      <formula2>C71</formula2>
    </dataValidation>
    <dataValidation type="whole" allowBlank="1" showErrorMessage="1" errorTitle="Invalid overall count" error="Overall count must be between 0 and the current implemented total." sqref="Q145" xr:uid="{00000000-0002-0000-0100-00004C000000}">
      <formula1>0</formula1>
      <formula2>C16</formula2>
    </dataValidation>
    <dataValidation type="whole" allowBlank="1" showErrorMessage="1" errorTitle="Invalid count" error="Value must be between 0 and the current implemented total." sqref="S145" xr:uid="{00000000-0002-0000-0100-00004D000000}">
      <formula1>0</formula1>
      <formula2>C69</formula2>
    </dataValidation>
    <dataValidation type="whole" allowBlank="1" showErrorMessage="1" errorTitle="Invalid count" error="Value must be between 0 and the current implemented total." sqref="U145" xr:uid="{00000000-0002-0000-0100-00004E000000}">
      <formula1>0</formula1>
      <formula2>C70</formula2>
    </dataValidation>
    <dataValidation type="whole" allowBlank="1" showErrorMessage="1" errorTitle="Invalid count" error="Value must be between 0 and the current implemented total." sqref="W145" xr:uid="{00000000-0002-0000-0100-00004F000000}">
      <formula1>0</formula1>
      <formula2>C71</formula2>
    </dataValidation>
    <dataValidation type="whole" allowBlank="1" showErrorMessage="1" errorTitle="Invalid overall count" error="Overall count must be between 0 and the current implemented total." sqref="Q146" xr:uid="{00000000-0002-0000-0100-000050000000}">
      <formula1>0</formula1>
      <formula2>C16</formula2>
    </dataValidation>
    <dataValidation type="whole" allowBlank="1" showErrorMessage="1" errorTitle="Invalid count" error="Value must be between 0 and the current implemented total." sqref="S146" xr:uid="{00000000-0002-0000-0100-000051000000}">
      <formula1>0</formula1>
      <formula2>C69</formula2>
    </dataValidation>
    <dataValidation type="whole" allowBlank="1" showErrorMessage="1" errorTitle="Invalid count" error="Value must be between 0 and the current implemented total." sqref="U146" xr:uid="{00000000-0002-0000-0100-000052000000}">
      <formula1>0</formula1>
      <formula2>C70</formula2>
    </dataValidation>
    <dataValidation type="whole" allowBlank="1" showErrorMessage="1" errorTitle="Invalid count" error="Value must be between 0 and the current implemented total." sqref="W146" xr:uid="{00000000-0002-0000-0100-000053000000}">
      <formula1>0</formula1>
      <formula2>C71</formula2>
    </dataValidation>
    <dataValidation type="whole" allowBlank="1" showErrorMessage="1" errorTitle="Invalid overall count" error="Overall count must be between 0 and the current implemented total." sqref="Q147" xr:uid="{00000000-0002-0000-0100-000054000000}">
      <formula1>0</formula1>
      <formula2>C16</formula2>
    </dataValidation>
    <dataValidation type="whole" allowBlank="1" showErrorMessage="1" errorTitle="Invalid count" error="Value must be between 0 and the current implemented total." sqref="S147" xr:uid="{00000000-0002-0000-0100-000055000000}">
      <formula1>0</formula1>
      <formula2>C69</formula2>
    </dataValidation>
    <dataValidation type="whole" allowBlank="1" showErrorMessage="1" errorTitle="Invalid count" error="Value must be between 0 and the current implemented total." sqref="U147" xr:uid="{00000000-0002-0000-0100-000056000000}">
      <formula1>0</formula1>
      <formula2>C70</formula2>
    </dataValidation>
    <dataValidation type="whole" allowBlank="1" showErrorMessage="1" errorTitle="Invalid count" error="Value must be between 0 and the current implemented total." sqref="W147" xr:uid="{00000000-0002-0000-0100-000057000000}">
      <formula1>0</formula1>
      <formula2>C71</formula2>
    </dataValidation>
    <dataValidation type="whole" allowBlank="1" showErrorMessage="1" errorTitle="Invalid overall count" error="Overall count must be between 0 and the current implemented total." sqref="Q148" xr:uid="{00000000-0002-0000-0100-000058000000}">
      <formula1>0</formula1>
      <formula2>C16</formula2>
    </dataValidation>
    <dataValidation type="whole" allowBlank="1" showErrorMessage="1" errorTitle="Invalid count" error="Value must be between 0 and the current implemented total." sqref="S148" xr:uid="{00000000-0002-0000-0100-000059000000}">
      <formula1>0</formula1>
      <formula2>C69</formula2>
    </dataValidation>
    <dataValidation type="whole" allowBlank="1" showErrorMessage="1" errorTitle="Invalid count" error="Value must be between 0 and the current implemented total." sqref="U148" xr:uid="{00000000-0002-0000-0100-00005A000000}">
      <formula1>0</formula1>
      <formula2>C70</formula2>
    </dataValidation>
    <dataValidation type="whole" allowBlank="1" showErrorMessage="1" errorTitle="Invalid count" error="Value must be between 0 and the current implemented total." sqref="W148" xr:uid="{00000000-0002-0000-0100-00005B000000}">
      <formula1>0</formula1>
      <formula2>C71</formula2>
    </dataValidation>
    <dataValidation type="whole" allowBlank="1" showErrorMessage="1" errorTitle="Invalid overall count" error="Overall count must be between 0 and the current implemented total." sqref="Q149" xr:uid="{00000000-0002-0000-0100-00005C000000}">
      <formula1>0</formula1>
      <formula2>C16</formula2>
    </dataValidation>
    <dataValidation type="whole" allowBlank="1" showErrorMessage="1" errorTitle="Invalid count" error="Value must be between 0 and the current implemented total." sqref="S149" xr:uid="{00000000-0002-0000-0100-00005D000000}">
      <formula1>0</formula1>
      <formula2>C69</formula2>
    </dataValidation>
    <dataValidation type="whole" allowBlank="1" showErrorMessage="1" errorTitle="Invalid count" error="Value must be between 0 and the current implemented total." sqref="U149" xr:uid="{00000000-0002-0000-0100-00005E000000}">
      <formula1>0</formula1>
      <formula2>C70</formula2>
    </dataValidation>
    <dataValidation type="whole" allowBlank="1" showErrorMessage="1" errorTitle="Invalid count" error="Value must be between 0 and the current implemented total." sqref="W149" xr:uid="{00000000-0002-0000-0100-00005F000000}">
      <formula1>0</formula1>
      <formula2>C71</formula2>
    </dataValidation>
    <dataValidation type="whole" allowBlank="1" showErrorMessage="1" errorTitle="Invalid overall count" error="Overall count must be between 0 and the current implemented total." sqref="Q150" xr:uid="{00000000-0002-0000-0100-000060000000}">
      <formula1>0</formula1>
      <formula2>C16</formula2>
    </dataValidation>
    <dataValidation type="whole" allowBlank="1" showErrorMessage="1" errorTitle="Invalid count" error="Value must be between 0 and the current implemented total." sqref="S150" xr:uid="{00000000-0002-0000-0100-000061000000}">
      <formula1>0</formula1>
      <formula2>C69</formula2>
    </dataValidation>
    <dataValidation type="whole" allowBlank="1" showErrorMessage="1" errorTitle="Invalid count" error="Value must be between 0 and the current implemented total." sqref="U150" xr:uid="{00000000-0002-0000-0100-000062000000}">
      <formula1>0</formula1>
      <formula2>C70</formula2>
    </dataValidation>
    <dataValidation type="whole" allowBlank="1" showErrorMessage="1" errorTitle="Invalid count" error="Value must be between 0 and the current implemented total." sqref="W150" xr:uid="{00000000-0002-0000-0100-000063000000}">
      <formula1>0</formula1>
      <formula2>C71</formula2>
    </dataValidation>
    <dataValidation type="whole" allowBlank="1" showErrorMessage="1" errorTitle="Invalid overall count" error="Overall count must be between 0 and the current implemented total." sqref="Q151" xr:uid="{00000000-0002-0000-0100-000064000000}">
      <formula1>0</formula1>
      <formula2>C16</formula2>
    </dataValidation>
    <dataValidation type="whole" allowBlank="1" showErrorMessage="1" errorTitle="Invalid count" error="Value must be between 0 and the current implemented total." sqref="S151" xr:uid="{00000000-0002-0000-0100-000065000000}">
      <formula1>0</formula1>
      <formula2>C69</formula2>
    </dataValidation>
    <dataValidation type="whole" allowBlank="1" showErrorMessage="1" errorTitle="Invalid count" error="Value must be between 0 and the current implemented total." sqref="U151" xr:uid="{00000000-0002-0000-0100-000066000000}">
      <formula1>0</formula1>
      <formula2>C70</formula2>
    </dataValidation>
    <dataValidation type="whole" allowBlank="1" showErrorMessage="1" errorTitle="Invalid count" error="Value must be between 0 and the current implemented total." sqref="W151" xr:uid="{00000000-0002-0000-0100-000067000000}">
      <formula1>0</formula1>
      <formula2>C71</formula2>
    </dataValidation>
    <dataValidation type="whole" allowBlank="1" showErrorMessage="1" errorTitle="Invalid overall count" error="Overall count must be between 0 and the current implemented total." sqref="Q152" xr:uid="{00000000-0002-0000-0100-000068000000}">
      <formula1>0</formula1>
      <formula2>C16</formula2>
    </dataValidation>
    <dataValidation type="whole" allowBlank="1" showErrorMessage="1" errorTitle="Invalid count" error="Value must be between 0 and the current implemented total." sqref="S152" xr:uid="{00000000-0002-0000-0100-000069000000}">
      <formula1>0</formula1>
      <formula2>C69</formula2>
    </dataValidation>
    <dataValidation type="whole" allowBlank="1" showErrorMessage="1" errorTitle="Invalid count" error="Value must be between 0 and the current implemented total." sqref="U152" xr:uid="{00000000-0002-0000-0100-00006A000000}">
      <formula1>0</formula1>
      <formula2>C70</formula2>
    </dataValidation>
    <dataValidation type="whole" allowBlank="1" showErrorMessage="1" errorTitle="Invalid count" error="Value must be between 0 and the current implemented total." sqref="W152" xr:uid="{00000000-0002-0000-0100-00006B000000}">
      <formula1>0</formula1>
      <formula2>C71</formula2>
    </dataValidation>
    <dataValidation type="whole" allowBlank="1" showErrorMessage="1" errorTitle="Invalid overall count" error="Overall count must be between 0 and the current implemented total." sqref="Q153" xr:uid="{00000000-0002-0000-0100-00006C000000}">
      <formula1>0</formula1>
      <formula2>C16</formula2>
    </dataValidation>
    <dataValidation type="whole" allowBlank="1" showErrorMessage="1" errorTitle="Invalid count" error="Value must be between 0 and the current implemented total." sqref="S153" xr:uid="{00000000-0002-0000-0100-00006D000000}">
      <formula1>0</formula1>
      <formula2>C69</formula2>
    </dataValidation>
    <dataValidation type="whole" allowBlank="1" showErrorMessage="1" errorTitle="Invalid count" error="Value must be between 0 and the current implemented total." sqref="U153" xr:uid="{00000000-0002-0000-0100-00006E000000}">
      <formula1>0</formula1>
      <formula2>C70</formula2>
    </dataValidation>
    <dataValidation type="whole" allowBlank="1" showErrorMessage="1" errorTitle="Invalid count" error="Value must be between 0 and the current implemented total." sqref="W153" xr:uid="{00000000-0002-0000-0100-00006F000000}">
      <formula1>0</formula1>
      <formula2>C71</formula2>
    </dataValidation>
    <dataValidation type="whole" allowBlank="1" showErrorMessage="1" errorTitle="Invalid overall count" error="Overall count must be between 0 and the current implemented total." sqref="Q154" xr:uid="{00000000-0002-0000-0100-000070000000}">
      <formula1>0</formula1>
      <formula2>C16</formula2>
    </dataValidation>
    <dataValidation type="whole" allowBlank="1" showErrorMessage="1" errorTitle="Invalid count" error="Value must be between 0 and the current implemented total." sqref="S154" xr:uid="{00000000-0002-0000-0100-000071000000}">
      <formula1>0</formula1>
      <formula2>C69</formula2>
    </dataValidation>
    <dataValidation type="whole" allowBlank="1" showErrorMessage="1" errorTitle="Invalid count" error="Value must be between 0 and the current implemented total." sqref="U154" xr:uid="{00000000-0002-0000-0100-000072000000}">
      <formula1>0</formula1>
      <formula2>C70</formula2>
    </dataValidation>
    <dataValidation type="whole" allowBlank="1" showErrorMessage="1" errorTitle="Invalid count" error="Value must be between 0 and the current implemented total." sqref="W154" xr:uid="{00000000-0002-0000-0100-000073000000}">
      <formula1>0</formula1>
      <formula2>C71</formula2>
    </dataValidation>
    <dataValidation type="whole" allowBlank="1" showErrorMessage="1" errorTitle="Invalid overall count" error="Overall count must be between 0 and the current implemented total." sqref="Q155" xr:uid="{00000000-0002-0000-0100-000074000000}">
      <formula1>0</formula1>
      <formula2>C16</formula2>
    </dataValidation>
    <dataValidation type="whole" allowBlank="1" showErrorMessage="1" errorTitle="Invalid count" error="Value must be between 0 and the current implemented total." sqref="S155" xr:uid="{00000000-0002-0000-0100-000075000000}">
      <formula1>0</formula1>
      <formula2>C69</formula2>
    </dataValidation>
    <dataValidation type="whole" allowBlank="1" showErrorMessage="1" errorTitle="Invalid count" error="Value must be between 0 and the current implemented total." sqref="U155" xr:uid="{00000000-0002-0000-0100-000076000000}">
      <formula1>0</formula1>
      <formula2>C70</formula2>
    </dataValidation>
    <dataValidation type="whole" allowBlank="1" showErrorMessage="1" errorTitle="Invalid count" error="Value must be between 0 and the current implemented total." sqref="W155" xr:uid="{00000000-0002-0000-0100-000077000000}">
      <formula1>0</formula1>
      <formula2>C71</formula2>
    </dataValidation>
    <dataValidation type="whole" allowBlank="1" showErrorMessage="1" errorTitle="Invalid Asset Count" error="Value must be between 0 and the Total Asset Numbers above." sqref="Q168" xr:uid="{00000000-0002-0000-0100-000078000000}">
      <formula1>0</formula1>
      <formula2>$P164</formula2>
    </dataValidation>
    <dataValidation type="whole" allowBlank="1" showErrorMessage="1" errorTitle="Invalid Asset Count" error="Value must be between 0 and the Total Asset Numbers above." sqref="Q169" xr:uid="{00000000-0002-0000-0100-000079000000}">
      <formula1>0</formula1>
      <formula2>$P164</formula2>
    </dataValidation>
    <dataValidation type="whole" allowBlank="1" showErrorMessage="1" errorTitle="Invalid Asset Count" error="Value must be between 0 and the Total Asset Numbers above." sqref="Q170" xr:uid="{00000000-0002-0000-0100-00007A000000}">
      <formula1>0</formula1>
      <formula2>$P164</formula2>
    </dataValidation>
    <dataValidation type="whole" allowBlank="1" showErrorMessage="1" errorTitle="Invalid Asset Count" error="Value must be between 0 and the Total Asset Numbers above." sqref="Q171" xr:uid="{00000000-0002-0000-0100-00007B000000}">
      <formula1>0</formula1>
      <formula2>$P164</formula2>
    </dataValidation>
    <dataValidation type="whole" allowBlank="1" showErrorMessage="1" errorTitle="Invalid Asset Count" error="Value must be between 0 and the Total Asset Numbers above." sqref="Q172" xr:uid="{00000000-0002-0000-0100-00007C000000}">
      <formula1>0</formula1>
      <formula2>$P164</formula2>
    </dataValidation>
    <dataValidation type="whole" allowBlank="1" showErrorMessage="1" errorTitle="Invalid Asset Count" error="Value must be between 0 and the Total Asset Numbers above." sqref="Q173" xr:uid="{00000000-0002-0000-0100-00007D000000}">
      <formula1>0</formula1>
      <formula2>$P164</formula2>
    </dataValidation>
    <dataValidation type="whole" allowBlank="1" showErrorMessage="1" errorTitle="Invalid Asset Count" error="Value must be between 0 and the Total Asset Numbers above." sqref="Q174" xr:uid="{00000000-0002-0000-0100-00007E000000}">
      <formula1>0</formula1>
      <formula2>$P164</formula2>
    </dataValidation>
    <dataValidation type="whole" allowBlank="1" showErrorMessage="1" errorTitle="Invalid Asset Count" error="Value must be between 0 and the Total Asset Numbers above." sqref="Q175" xr:uid="{00000000-0002-0000-0100-00007F000000}">
      <formula1>0</formula1>
      <formula2>$P164</formula2>
    </dataValidation>
    <dataValidation type="whole" allowBlank="1" showErrorMessage="1" errorTitle="Invalid Asset Count" error="Value must be between 0 and the Total Asset Numbers above." sqref="Q176" xr:uid="{00000000-0002-0000-0100-000080000000}">
      <formula1>0</formula1>
      <formula2>$P164</formula2>
    </dataValidation>
    <dataValidation type="whole" allowBlank="1" showErrorMessage="1" errorTitle="Invalid Asset Count" error="Value must be between 0 and the Total Asset Numbers above." sqref="Q177" xr:uid="{00000000-0002-0000-0100-000081000000}">
      <formula1>0</formula1>
      <formula2>$P164</formula2>
    </dataValidation>
    <dataValidation type="whole" allowBlank="1" showErrorMessage="1" errorTitle="Invalid Asset Count" error="Value must be between 0 and the Total Asset Numbers above." sqref="Q178" xr:uid="{00000000-0002-0000-0100-000082000000}">
      <formula1>0</formula1>
      <formula2>$P164</formula2>
    </dataValidation>
    <dataValidation type="whole" allowBlank="1" showErrorMessage="1" errorTitle="Invalid Asset Count" error="Value must be between 0 and the Total Asset Numbers above." sqref="Q179" xr:uid="{00000000-0002-0000-0100-000083000000}">
      <formula1>0</formula1>
      <formula2>$P164</formula2>
    </dataValidation>
    <dataValidation type="whole" allowBlank="1" showErrorMessage="1" errorTitle="Invalid Asset Count" error="Value must be between 0 and the Total Asset Numbers above." sqref="Q180" xr:uid="{00000000-0002-0000-0100-000084000000}">
      <formula1>0</formula1>
      <formula2>$P164</formula2>
    </dataValidation>
    <dataValidation type="whole" allowBlank="1" showErrorMessage="1" errorTitle="Invalid Asset Count" error="Value must be between 0 and the Total Asset Numbers above." sqref="Q181" xr:uid="{00000000-0002-0000-0100-000085000000}">
      <formula1>0</formula1>
      <formula2>$P164</formula2>
    </dataValidation>
    <dataValidation type="whole" allowBlank="1" showErrorMessage="1" errorTitle="Invalid Asset Count" error="Value must be between 0 and the Total Asset Numbers above." sqref="Q182" xr:uid="{00000000-0002-0000-0100-000086000000}">
      <formula1>0</formula1>
      <formula2>$P164</formula2>
    </dataValidation>
    <dataValidation type="whole" allowBlank="1" showErrorMessage="1" errorTitle="Invalid Asset Count" error="Value must be between 0 and the Total Asset Numbers above." sqref="Q183" xr:uid="{00000000-0002-0000-0100-000087000000}">
      <formula1>0</formula1>
      <formula2>$P164</formula2>
    </dataValidation>
    <dataValidation type="whole" allowBlank="1" showErrorMessage="1" errorTitle="Invalid Asset Count" error="Value must be between 0 and the Total Asset Numbers above." sqref="Q184" xr:uid="{00000000-0002-0000-0100-000088000000}">
      <formula1>0</formula1>
      <formula2>$P164</formula2>
    </dataValidation>
    <dataValidation type="whole" allowBlank="1" showErrorMessage="1" errorTitle="Invalid Asset Count" error="Value must be between 0 and the Total Asset Numbers above." sqref="Q185" xr:uid="{00000000-0002-0000-0100-000089000000}">
      <formula1>0</formula1>
      <formula2>$P164</formula2>
    </dataValidation>
    <dataValidation type="whole" allowBlank="1" showErrorMessage="1" errorTitle="Invalid Asset Count" error="Value must be between 0 and the Total Asset Numbers above." sqref="Q186" xr:uid="{00000000-0002-0000-0100-00008A000000}">
      <formula1>0</formula1>
      <formula2>$P164</formula2>
    </dataValidation>
    <dataValidation type="whole" allowBlank="1" showErrorMessage="1" errorTitle="Invalid Asset Count" error="Value must be between 0 and the Total Asset Numbers above." sqref="Q187" xr:uid="{00000000-0002-0000-0100-00008B000000}">
      <formula1>0</formula1>
      <formula2>$P164</formula2>
    </dataValidation>
  </dataValidations>
  <hyperlinks>
    <hyperlink ref="B191" r:id="rId1" xr:uid="{00000000-0004-0000-0100-000000000000}"/>
  </hyperlinks>
  <pageMargins left="0.7" right="0.7" top="0.75" bottom="0.75" header="0.3" footer="0.3"/>
  <drawing r:id="rId2"/>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200-000000000000}">
  <dimension ref="A1:M208"/>
  <sheetViews>
    <sheetView workbookViewId="0">
      <pane xSplit="7" ySplit="1" topLeftCell="H2" activePane="bottomRight" state="frozen"/>
      <selection pane="topRight" activeCell="H1" sqref="H1"/>
      <selection pane="bottomLeft" activeCell="A2" sqref="A2"/>
      <selection pane="bottomRight"/>
    </sheetView>
  </sheetViews>
  <sheetFormatPr defaultRowHeight="14.5" outlineLevelCol="1" x14ac:dyDescent="0.35"/>
  <cols>
    <col min="1" max="1" width="13" customWidth="1"/>
    <col min="2" max="2" width="65" customWidth="1"/>
    <col min="3" max="3" width="17" customWidth="1" outlineLevel="1"/>
    <col min="4" max="4" width="12" customWidth="1" outlineLevel="1"/>
    <col min="5" max="5" width="13" customWidth="1" outlineLevel="1"/>
    <col min="6" max="6" width="12" customWidth="1" outlineLevel="1"/>
    <col min="7" max="7" width="15" customWidth="1"/>
    <col min="8" max="8" width="45" customWidth="1"/>
    <col min="9" max="9" width="55" customWidth="1"/>
    <col min="10" max="11" width="55" hidden="1" customWidth="1" outlineLevel="1" collapsed="1"/>
    <col min="12" max="12" width="18" hidden="1" customWidth="1" outlineLevel="1" collapsed="1"/>
    <col min="13" max="13" width="18" customWidth="1"/>
  </cols>
  <sheetData>
    <row r="1" spans="1:13" ht="25" customHeight="1" x14ac:dyDescent="0.35">
      <c r="A1" s="13" t="s">
        <v>0</v>
      </c>
      <c r="B1" s="14" t="s">
        <v>1</v>
      </c>
      <c r="C1" s="14" t="s">
        <v>2</v>
      </c>
      <c r="D1" s="14" t="s">
        <v>3</v>
      </c>
      <c r="E1" s="14" t="s">
        <v>4</v>
      </c>
      <c r="F1" s="14" t="s">
        <v>5</v>
      </c>
      <c r="G1" s="14" t="s">
        <v>6</v>
      </c>
      <c r="H1" s="14" t="s">
        <v>7</v>
      </c>
      <c r="I1" s="14" t="s">
        <v>8</v>
      </c>
      <c r="J1" s="14" t="s">
        <v>9</v>
      </c>
      <c r="K1" s="14" t="s">
        <v>10</v>
      </c>
      <c r="L1" s="14" t="s">
        <v>11</v>
      </c>
      <c r="M1" s="15" t="s">
        <v>12</v>
      </c>
    </row>
    <row r="2" spans="1:13" ht="60" customHeight="1" x14ac:dyDescent="0.35">
      <c r="A2" s="9" t="s">
        <v>13</v>
      </c>
      <c r="B2" s="1" t="s">
        <v>14</v>
      </c>
      <c r="C2" s="2" t="s">
        <v>15</v>
      </c>
      <c r="D2" s="3" t="s">
        <v>16</v>
      </c>
      <c r="E2" s="3" t="s">
        <v>17</v>
      </c>
      <c r="F2" s="3" t="s">
        <v>18</v>
      </c>
      <c r="G2" s="3" t="s">
        <v>19</v>
      </c>
      <c r="H2" s="4" t="s">
        <v>19</v>
      </c>
      <c r="I2" s="1" t="s">
        <v>20</v>
      </c>
      <c r="J2" s="1" t="s">
        <v>21</v>
      </c>
      <c r="K2" s="1" t="s">
        <v>22</v>
      </c>
      <c r="L2" s="3" t="str">
        <f t="shared" ref="L2:L204" si="0">IF(OR(G2="Implemented",G2="Compensated"),"Resolved",IF(OR(G2="Risk Accepted",G2="N/A"),"Excluded",IF(G2="Testing","Testing","Outstanding")))</f>
        <v>Outstanding</v>
      </c>
      <c r="M2" s="11" t="s">
        <v>19</v>
      </c>
    </row>
    <row r="3" spans="1:13" ht="60" customHeight="1" x14ac:dyDescent="0.35">
      <c r="A3" s="9" t="s">
        <v>23</v>
      </c>
      <c r="B3" s="1" t="s">
        <v>24</v>
      </c>
      <c r="C3" s="2" t="s">
        <v>15</v>
      </c>
      <c r="D3" s="3" t="s">
        <v>16</v>
      </c>
      <c r="E3" s="3" t="s">
        <v>17</v>
      </c>
      <c r="F3" s="3" t="s">
        <v>18</v>
      </c>
      <c r="G3" s="3" t="s">
        <v>19</v>
      </c>
      <c r="H3" s="4" t="s">
        <v>19</v>
      </c>
      <c r="I3" s="1" t="s">
        <v>25</v>
      </c>
      <c r="J3" s="1" t="s">
        <v>26</v>
      </c>
      <c r="K3" s="1" t="s">
        <v>27</v>
      </c>
      <c r="L3" s="3" t="str">
        <f t="shared" si="0"/>
        <v>Outstanding</v>
      </c>
      <c r="M3" s="11" t="s">
        <v>19</v>
      </c>
    </row>
    <row r="4" spans="1:13" ht="60" customHeight="1" x14ac:dyDescent="0.35">
      <c r="A4" s="9" t="s">
        <v>28</v>
      </c>
      <c r="B4" s="1" t="s">
        <v>29</v>
      </c>
      <c r="C4" s="2" t="s">
        <v>15</v>
      </c>
      <c r="D4" s="3" t="s">
        <v>16</v>
      </c>
      <c r="E4" s="3" t="s">
        <v>17</v>
      </c>
      <c r="F4" s="3" t="s">
        <v>18</v>
      </c>
      <c r="G4" s="3" t="s">
        <v>19</v>
      </c>
      <c r="H4" s="4" t="s">
        <v>19</v>
      </c>
      <c r="I4" s="1" t="s">
        <v>30</v>
      </c>
      <c r="J4" s="1" t="s">
        <v>31</v>
      </c>
      <c r="K4" s="1" t="s">
        <v>32</v>
      </c>
      <c r="L4" s="3" t="str">
        <f t="shared" si="0"/>
        <v>Outstanding</v>
      </c>
      <c r="M4" s="11" t="s">
        <v>19</v>
      </c>
    </row>
    <row r="5" spans="1:13" ht="60" customHeight="1" x14ac:dyDescent="0.35">
      <c r="A5" s="9" t="s">
        <v>33</v>
      </c>
      <c r="B5" s="1" t="s">
        <v>34</v>
      </c>
      <c r="C5" s="2" t="s">
        <v>15</v>
      </c>
      <c r="D5" s="3" t="s">
        <v>16</v>
      </c>
      <c r="E5" s="3" t="s">
        <v>17</v>
      </c>
      <c r="F5" s="3" t="s">
        <v>18</v>
      </c>
      <c r="G5" s="3" t="s">
        <v>19</v>
      </c>
      <c r="H5" s="4" t="s">
        <v>19</v>
      </c>
      <c r="I5" s="1" t="s">
        <v>35</v>
      </c>
      <c r="J5" s="1" t="s">
        <v>36</v>
      </c>
      <c r="K5" s="1" t="s">
        <v>37</v>
      </c>
      <c r="L5" s="3" t="str">
        <f t="shared" si="0"/>
        <v>Outstanding</v>
      </c>
      <c r="M5" s="11" t="s">
        <v>19</v>
      </c>
    </row>
    <row r="6" spans="1:13" ht="60" customHeight="1" x14ac:dyDescent="0.35">
      <c r="A6" s="9" t="s">
        <v>38</v>
      </c>
      <c r="B6" s="1" t="s">
        <v>39</v>
      </c>
      <c r="C6" s="2" t="s">
        <v>15</v>
      </c>
      <c r="D6" s="3" t="s">
        <v>16</v>
      </c>
      <c r="E6" s="3" t="s">
        <v>17</v>
      </c>
      <c r="F6" s="3" t="s">
        <v>18</v>
      </c>
      <c r="G6" s="3" t="s">
        <v>19</v>
      </c>
      <c r="H6" s="4" t="s">
        <v>19</v>
      </c>
      <c r="I6" s="1" t="s">
        <v>40</v>
      </c>
      <c r="J6" s="1" t="s">
        <v>41</v>
      </c>
      <c r="K6" s="1" t="s">
        <v>42</v>
      </c>
      <c r="L6" s="3" t="str">
        <f t="shared" si="0"/>
        <v>Outstanding</v>
      </c>
      <c r="M6" s="11" t="s">
        <v>19</v>
      </c>
    </row>
    <row r="7" spans="1:13" ht="60" customHeight="1" x14ac:dyDescent="0.35">
      <c r="A7" s="9" t="s">
        <v>43</v>
      </c>
      <c r="B7" s="1" t="s">
        <v>44</v>
      </c>
      <c r="C7" s="2" t="s">
        <v>15</v>
      </c>
      <c r="D7" s="3" t="s">
        <v>16</v>
      </c>
      <c r="E7" s="3" t="s">
        <v>17</v>
      </c>
      <c r="F7" s="3" t="s">
        <v>18</v>
      </c>
      <c r="G7" s="3" t="s">
        <v>19</v>
      </c>
      <c r="H7" s="4" t="s">
        <v>19</v>
      </c>
      <c r="I7" s="1" t="s">
        <v>45</v>
      </c>
      <c r="J7" s="1" t="s">
        <v>46</v>
      </c>
      <c r="K7" s="1" t="s">
        <v>47</v>
      </c>
      <c r="L7" s="3" t="str">
        <f t="shared" si="0"/>
        <v>Outstanding</v>
      </c>
      <c r="M7" s="11" t="s">
        <v>19</v>
      </c>
    </row>
    <row r="8" spans="1:13" ht="60" customHeight="1" x14ac:dyDescent="0.35">
      <c r="A8" s="9" t="s">
        <v>48</v>
      </c>
      <c r="B8" s="1" t="s">
        <v>49</v>
      </c>
      <c r="C8" s="2" t="s">
        <v>50</v>
      </c>
      <c r="D8" s="3" t="s">
        <v>16</v>
      </c>
      <c r="E8" s="3" t="s">
        <v>17</v>
      </c>
      <c r="F8" s="3" t="s">
        <v>18</v>
      </c>
      <c r="G8" s="3" t="s">
        <v>19</v>
      </c>
      <c r="H8" s="4" t="s">
        <v>19</v>
      </c>
      <c r="I8" s="1" t="s">
        <v>51</v>
      </c>
      <c r="J8" s="1" t="s">
        <v>52</v>
      </c>
      <c r="K8" s="1" t="s">
        <v>53</v>
      </c>
      <c r="L8" s="3" t="str">
        <f t="shared" si="0"/>
        <v>Outstanding</v>
      </c>
      <c r="M8" s="11" t="s">
        <v>19</v>
      </c>
    </row>
    <row r="9" spans="1:13" ht="60" customHeight="1" x14ac:dyDescent="0.35">
      <c r="A9" s="9" t="s">
        <v>54</v>
      </c>
      <c r="B9" s="1" t="s">
        <v>55</v>
      </c>
      <c r="C9" s="2" t="s">
        <v>15</v>
      </c>
      <c r="D9" s="3" t="s">
        <v>16</v>
      </c>
      <c r="E9" s="3" t="s">
        <v>17</v>
      </c>
      <c r="F9" s="3" t="s">
        <v>18</v>
      </c>
      <c r="G9" s="3" t="s">
        <v>19</v>
      </c>
      <c r="H9" s="4" t="s">
        <v>19</v>
      </c>
      <c r="I9" s="1" t="s">
        <v>56</v>
      </c>
      <c r="J9" s="1" t="s">
        <v>57</v>
      </c>
      <c r="K9" s="1" t="s">
        <v>58</v>
      </c>
      <c r="L9" s="3" t="str">
        <f t="shared" si="0"/>
        <v>Outstanding</v>
      </c>
      <c r="M9" s="11" t="s">
        <v>19</v>
      </c>
    </row>
    <row r="10" spans="1:13" ht="60" customHeight="1" x14ac:dyDescent="0.35">
      <c r="A10" s="9" t="s">
        <v>59</v>
      </c>
      <c r="B10" s="1" t="s">
        <v>60</v>
      </c>
      <c r="C10" s="2" t="s">
        <v>15</v>
      </c>
      <c r="D10" s="3" t="s">
        <v>16</v>
      </c>
      <c r="E10" s="3" t="s">
        <v>17</v>
      </c>
      <c r="F10" s="3" t="s">
        <v>18</v>
      </c>
      <c r="G10" s="3" t="s">
        <v>19</v>
      </c>
      <c r="H10" s="4" t="s">
        <v>19</v>
      </c>
      <c r="I10" s="1" t="s">
        <v>61</v>
      </c>
      <c r="J10" s="1" t="s">
        <v>62</v>
      </c>
      <c r="K10" s="1" t="s">
        <v>63</v>
      </c>
      <c r="L10" s="3" t="str">
        <f t="shared" si="0"/>
        <v>Outstanding</v>
      </c>
      <c r="M10" s="11" t="s">
        <v>19</v>
      </c>
    </row>
    <row r="11" spans="1:13" ht="60" customHeight="1" x14ac:dyDescent="0.35">
      <c r="A11" s="9" t="s">
        <v>64</v>
      </c>
      <c r="B11" s="1" t="s">
        <v>65</v>
      </c>
      <c r="C11" s="2" t="s">
        <v>15</v>
      </c>
      <c r="D11" s="3" t="s">
        <v>16</v>
      </c>
      <c r="E11" s="3" t="s">
        <v>17</v>
      </c>
      <c r="F11" s="3" t="s">
        <v>18</v>
      </c>
      <c r="G11" s="3" t="s">
        <v>19</v>
      </c>
      <c r="H11" s="4" t="s">
        <v>19</v>
      </c>
      <c r="I11" s="1" t="s">
        <v>66</v>
      </c>
      <c r="J11" s="1" t="s">
        <v>67</v>
      </c>
      <c r="K11" s="1" t="s">
        <v>68</v>
      </c>
      <c r="L11" s="3" t="str">
        <f t="shared" si="0"/>
        <v>Outstanding</v>
      </c>
      <c r="M11" s="11" t="s">
        <v>19</v>
      </c>
    </row>
    <row r="12" spans="1:13" ht="60" customHeight="1" x14ac:dyDescent="0.35">
      <c r="A12" s="9" t="s">
        <v>69</v>
      </c>
      <c r="B12" s="1" t="s">
        <v>70</v>
      </c>
      <c r="C12" s="2" t="s">
        <v>15</v>
      </c>
      <c r="D12" s="3" t="s">
        <v>16</v>
      </c>
      <c r="E12" s="3" t="s">
        <v>17</v>
      </c>
      <c r="F12" s="3" t="s">
        <v>18</v>
      </c>
      <c r="G12" s="3" t="s">
        <v>19</v>
      </c>
      <c r="H12" s="4" t="s">
        <v>19</v>
      </c>
      <c r="I12" s="1" t="s">
        <v>71</v>
      </c>
      <c r="J12" s="1" t="s">
        <v>72</v>
      </c>
      <c r="K12" s="1" t="s">
        <v>73</v>
      </c>
      <c r="L12" s="3" t="str">
        <f t="shared" si="0"/>
        <v>Outstanding</v>
      </c>
      <c r="M12" s="11" t="s">
        <v>19</v>
      </c>
    </row>
    <row r="13" spans="1:13" ht="60" customHeight="1" x14ac:dyDescent="0.35">
      <c r="A13" s="9" t="s">
        <v>74</v>
      </c>
      <c r="B13" s="1" t="s">
        <v>75</v>
      </c>
      <c r="C13" s="2" t="s">
        <v>15</v>
      </c>
      <c r="D13" s="3" t="s">
        <v>16</v>
      </c>
      <c r="E13" s="3" t="s">
        <v>17</v>
      </c>
      <c r="F13" s="3" t="s">
        <v>18</v>
      </c>
      <c r="G13" s="3" t="s">
        <v>19</v>
      </c>
      <c r="H13" s="4" t="s">
        <v>19</v>
      </c>
      <c r="I13" s="1" t="s">
        <v>76</v>
      </c>
      <c r="J13" s="1" t="s">
        <v>77</v>
      </c>
      <c r="K13" s="1" t="s">
        <v>78</v>
      </c>
      <c r="L13" s="3" t="str">
        <f t="shared" si="0"/>
        <v>Outstanding</v>
      </c>
      <c r="M13" s="11" t="s">
        <v>19</v>
      </c>
    </row>
    <row r="14" spans="1:13" ht="60" customHeight="1" x14ac:dyDescent="0.35">
      <c r="A14" s="9" t="s">
        <v>79</v>
      </c>
      <c r="B14" s="1" t="s">
        <v>80</v>
      </c>
      <c r="C14" s="2" t="s">
        <v>81</v>
      </c>
      <c r="D14" s="3" t="s">
        <v>16</v>
      </c>
      <c r="E14" s="3" t="s">
        <v>17</v>
      </c>
      <c r="F14" s="3" t="s">
        <v>18</v>
      </c>
      <c r="G14" s="3" t="s">
        <v>19</v>
      </c>
      <c r="H14" s="4" t="s">
        <v>19</v>
      </c>
      <c r="I14" s="1" t="s">
        <v>82</v>
      </c>
      <c r="J14" s="1" t="s">
        <v>83</v>
      </c>
      <c r="K14" s="1" t="s">
        <v>84</v>
      </c>
      <c r="L14" s="3" t="str">
        <f t="shared" si="0"/>
        <v>Outstanding</v>
      </c>
      <c r="M14" s="11" t="s">
        <v>19</v>
      </c>
    </row>
    <row r="15" spans="1:13" ht="60" customHeight="1" x14ac:dyDescent="0.35">
      <c r="A15" s="9" t="s">
        <v>85</v>
      </c>
      <c r="B15" s="1" t="s">
        <v>86</v>
      </c>
      <c r="C15" s="2" t="s">
        <v>15</v>
      </c>
      <c r="D15" s="3" t="s">
        <v>16</v>
      </c>
      <c r="E15" s="3" t="s">
        <v>17</v>
      </c>
      <c r="F15" s="3" t="s">
        <v>18</v>
      </c>
      <c r="G15" s="3" t="s">
        <v>19</v>
      </c>
      <c r="H15" s="4" t="s">
        <v>19</v>
      </c>
      <c r="I15" s="1" t="s">
        <v>87</v>
      </c>
      <c r="J15" s="1" t="s">
        <v>88</v>
      </c>
      <c r="K15" s="1" t="s">
        <v>89</v>
      </c>
      <c r="L15" s="3" t="str">
        <f t="shared" si="0"/>
        <v>Outstanding</v>
      </c>
      <c r="M15" s="11" t="s">
        <v>19</v>
      </c>
    </row>
    <row r="16" spans="1:13" ht="60" customHeight="1" x14ac:dyDescent="0.35">
      <c r="A16" s="9" t="s">
        <v>90</v>
      </c>
      <c r="B16" s="1" t="s">
        <v>91</v>
      </c>
      <c r="C16" s="2" t="s">
        <v>15</v>
      </c>
      <c r="D16" s="3" t="s">
        <v>16</v>
      </c>
      <c r="E16" s="3" t="s">
        <v>17</v>
      </c>
      <c r="F16" s="3" t="s">
        <v>18</v>
      </c>
      <c r="G16" s="3" t="s">
        <v>19</v>
      </c>
      <c r="H16" s="4" t="s">
        <v>19</v>
      </c>
      <c r="I16" s="1" t="s">
        <v>92</v>
      </c>
      <c r="J16" s="1" t="s">
        <v>93</v>
      </c>
      <c r="K16" s="1" t="s">
        <v>94</v>
      </c>
      <c r="L16" s="3" t="str">
        <f t="shared" si="0"/>
        <v>Outstanding</v>
      </c>
      <c r="M16" s="11" t="s">
        <v>19</v>
      </c>
    </row>
    <row r="17" spans="1:13" ht="60" customHeight="1" x14ac:dyDescent="0.35">
      <c r="A17" s="9" t="s">
        <v>95</v>
      </c>
      <c r="B17" s="1" t="s">
        <v>96</v>
      </c>
      <c r="C17" s="2" t="s">
        <v>15</v>
      </c>
      <c r="D17" s="3" t="s">
        <v>16</v>
      </c>
      <c r="E17" s="3" t="s">
        <v>17</v>
      </c>
      <c r="F17" s="3" t="s">
        <v>18</v>
      </c>
      <c r="G17" s="3" t="s">
        <v>19</v>
      </c>
      <c r="H17" s="4" t="s">
        <v>19</v>
      </c>
      <c r="I17" s="1" t="s">
        <v>97</v>
      </c>
      <c r="J17" s="1" t="s">
        <v>98</v>
      </c>
      <c r="K17" s="1" t="s">
        <v>99</v>
      </c>
      <c r="L17" s="3" t="str">
        <f t="shared" si="0"/>
        <v>Outstanding</v>
      </c>
      <c r="M17" s="11" t="s">
        <v>19</v>
      </c>
    </row>
    <row r="18" spans="1:13" ht="60" customHeight="1" x14ac:dyDescent="0.35">
      <c r="A18" s="9" t="s">
        <v>100</v>
      </c>
      <c r="B18" s="1" t="s">
        <v>101</v>
      </c>
      <c r="C18" s="2" t="s">
        <v>15</v>
      </c>
      <c r="D18" s="3" t="s">
        <v>16</v>
      </c>
      <c r="E18" s="3" t="s">
        <v>17</v>
      </c>
      <c r="F18" s="3" t="s">
        <v>18</v>
      </c>
      <c r="G18" s="3" t="s">
        <v>19</v>
      </c>
      <c r="H18" s="4" t="s">
        <v>19</v>
      </c>
      <c r="I18" s="1" t="s">
        <v>102</v>
      </c>
      <c r="J18" s="1" t="s">
        <v>103</v>
      </c>
      <c r="K18" s="1" t="s">
        <v>104</v>
      </c>
      <c r="L18" s="3" t="str">
        <f t="shared" si="0"/>
        <v>Outstanding</v>
      </c>
      <c r="M18" s="11" t="s">
        <v>19</v>
      </c>
    </row>
    <row r="19" spans="1:13" ht="60" customHeight="1" x14ac:dyDescent="0.35">
      <c r="A19" s="9" t="s">
        <v>105</v>
      </c>
      <c r="B19" s="1" t="s">
        <v>106</v>
      </c>
      <c r="C19" s="2" t="s">
        <v>15</v>
      </c>
      <c r="D19" s="3" t="s">
        <v>16</v>
      </c>
      <c r="E19" s="3" t="s">
        <v>17</v>
      </c>
      <c r="F19" s="3" t="s">
        <v>18</v>
      </c>
      <c r="G19" s="3" t="s">
        <v>19</v>
      </c>
      <c r="H19" s="4" t="s">
        <v>19</v>
      </c>
      <c r="I19" s="1" t="s">
        <v>107</v>
      </c>
      <c r="J19" s="1" t="s">
        <v>108</v>
      </c>
      <c r="K19" s="1" t="s">
        <v>109</v>
      </c>
      <c r="L19" s="3" t="str">
        <f t="shared" si="0"/>
        <v>Outstanding</v>
      </c>
      <c r="M19" s="11" t="s">
        <v>19</v>
      </c>
    </row>
    <row r="20" spans="1:13" ht="60" customHeight="1" x14ac:dyDescent="0.35">
      <c r="A20" s="9" t="s">
        <v>110</v>
      </c>
      <c r="B20" s="1" t="s">
        <v>111</v>
      </c>
      <c r="C20" s="2" t="s">
        <v>15</v>
      </c>
      <c r="D20" s="3" t="s">
        <v>16</v>
      </c>
      <c r="E20" s="3" t="s">
        <v>17</v>
      </c>
      <c r="F20" s="3" t="s">
        <v>18</v>
      </c>
      <c r="G20" s="3" t="s">
        <v>19</v>
      </c>
      <c r="H20" s="4" t="s">
        <v>19</v>
      </c>
      <c r="I20" s="1" t="s">
        <v>112</v>
      </c>
      <c r="J20" s="1" t="s">
        <v>113</v>
      </c>
      <c r="K20" s="1" t="s">
        <v>114</v>
      </c>
      <c r="L20" s="3" t="str">
        <f t="shared" si="0"/>
        <v>Outstanding</v>
      </c>
      <c r="M20" s="11" t="s">
        <v>19</v>
      </c>
    </row>
    <row r="21" spans="1:13" ht="60" customHeight="1" x14ac:dyDescent="0.35">
      <c r="A21" s="9" t="s">
        <v>115</v>
      </c>
      <c r="B21" s="1" t="s">
        <v>116</v>
      </c>
      <c r="C21" s="2" t="s">
        <v>15</v>
      </c>
      <c r="D21" s="3" t="s">
        <v>16</v>
      </c>
      <c r="E21" s="3" t="s">
        <v>17</v>
      </c>
      <c r="F21" s="3" t="s">
        <v>18</v>
      </c>
      <c r="G21" s="3" t="s">
        <v>19</v>
      </c>
      <c r="H21" s="4" t="s">
        <v>19</v>
      </c>
      <c r="I21" s="1" t="s">
        <v>117</v>
      </c>
      <c r="J21" s="1" t="s">
        <v>118</v>
      </c>
      <c r="K21" s="1" t="s">
        <v>119</v>
      </c>
      <c r="L21" s="3" t="str">
        <f t="shared" si="0"/>
        <v>Outstanding</v>
      </c>
      <c r="M21" s="11" t="s">
        <v>19</v>
      </c>
    </row>
    <row r="22" spans="1:13" ht="60" customHeight="1" x14ac:dyDescent="0.35">
      <c r="A22" s="9" t="s">
        <v>120</v>
      </c>
      <c r="B22" s="1" t="s">
        <v>121</v>
      </c>
      <c r="C22" s="2" t="s">
        <v>15</v>
      </c>
      <c r="D22" s="3" t="s">
        <v>16</v>
      </c>
      <c r="E22" s="3" t="s">
        <v>17</v>
      </c>
      <c r="F22" s="3" t="s">
        <v>18</v>
      </c>
      <c r="G22" s="3" t="s">
        <v>19</v>
      </c>
      <c r="H22" s="4" t="s">
        <v>19</v>
      </c>
      <c r="I22" s="1" t="s">
        <v>122</v>
      </c>
      <c r="J22" s="1" t="s">
        <v>123</v>
      </c>
      <c r="K22" s="1" t="s">
        <v>124</v>
      </c>
      <c r="L22" s="3" t="str">
        <f t="shared" si="0"/>
        <v>Outstanding</v>
      </c>
      <c r="M22" s="11" t="s">
        <v>19</v>
      </c>
    </row>
    <row r="23" spans="1:13" ht="60" customHeight="1" x14ac:dyDescent="0.35">
      <c r="A23" s="9" t="s">
        <v>125</v>
      </c>
      <c r="B23" s="1" t="s">
        <v>126</v>
      </c>
      <c r="C23" s="2" t="s">
        <v>15</v>
      </c>
      <c r="D23" s="3" t="s">
        <v>16</v>
      </c>
      <c r="E23" s="3" t="s">
        <v>17</v>
      </c>
      <c r="F23" s="3" t="s">
        <v>18</v>
      </c>
      <c r="G23" s="3" t="s">
        <v>19</v>
      </c>
      <c r="H23" s="4" t="s">
        <v>19</v>
      </c>
      <c r="I23" s="1" t="s">
        <v>127</v>
      </c>
      <c r="J23" s="1" t="s">
        <v>128</v>
      </c>
      <c r="K23" s="1" t="s">
        <v>129</v>
      </c>
      <c r="L23" s="3" t="str">
        <f t="shared" si="0"/>
        <v>Outstanding</v>
      </c>
      <c r="M23" s="11" t="s">
        <v>19</v>
      </c>
    </row>
    <row r="24" spans="1:13" ht="60" customHeight="1" x14ac:dyDescent="0.35">
      <c r="A24" s="9" t="s">
        <v>130</v>
      </c>
      <c r="B24" s="1" t="s">
        <v>131</v>
      </c>
      <c r="C24" s="2" t="s">
        <v>15</v>
      </c>
      <c r="D24" s="3" t="s">
        <v>16</v>
      </c>
      <c r="E24" s="3" t="s">
        <v>17</v>
      </c>
      <c r="F24" s="3" t="s">
        <v>18</v>
      </c>
      <c r="G24" s="3" t="s">
        <v>19</v>
      </c>
      <c r="H24" s="4" t="s">
        <v>19</v>
      </c>
      <c r="I24" s="1" t="s">
        <v>132</v>
      </c>
      <c r="J24" s="1" t="s">
        <v>133</v>
      </c>
      <c r="K24" s="1" t="s">
        <v>134</v>
      </c>
      <c r="L24" s="3" t="str">
        <f t="shared" si="0"/>
        <v>Outstanding</v>
      </c>
      <c r="M24" s="11" t="s">
        <v>19</v>
      </c>
    </row>
    <row r="25" spans="1:13" ht="60" customHeight="1" x14ac:dyDescent="0.35">
      <c r="A25" s="9" t="s">
        <v>135</v>
      </c>
      <c r="B25" s="1" t="s">
        <v>136</v>
      </c>
      <c r="C25" s="2" t="s">
        <v>15</v>
      </c>
      <c r="D25" s="3" t="s">
        <v>16</v>
      </c>
      <c r="E25" s="3" t="s">
        <v>17</v>
      </c>
      <c r="F25" s="3" t="s">
        <v>18</v>
      </c>
      <c r="G25" s="3" t="s">
        <v>19</v>
      </c>
      <c r="H25" s="4" t="s">
        <v>19</v>
      </c>
      <c r="I25" s="1" t="s">
        <v>137</v>
      </c>
      <c r="J25" s="1" t="s">
        <v>138</v>
      </c>
      <c r="K25" s="1" t="s">
        <v>139</v>
      </c>
      <c r="L25" s="3" t="str">
        <f t="shared" si="0"/>
        <v>Outstanding</v>
      </c>
      <c r="M25" s="11" t="s">
        <v>19</v>
      </c>
    </row>
    <row r="26" spans="1:13" ht="60" customHeight="1" x14ac:dyDescent="0.35">
      <c r="A26" s="9" t="s">
        <v>140</v>
      </c>
      <c r="B26" s="1" t="s">
        <v>141</v>
      </c>
      <c r="C26" s="2" t="s">
        <v>15</v>
      </c>
      <c r="D26" s="3" t="s">
        <v>16</v>
      </c>
      <c r="E26" s="3" t="s">
        <v>17</v>
      </c>
      <c r="F26" s="3" t="s">
        <v>18</v>
      </c>
      <c r="G26" s="3" t="s">
        <v>19</v>
      </c>
      <c r="H26" s="4" t="s">
        <v>19</v>
      </c>
      <c r="I26" s="1" t="s">
        <v>142</v>
      </c>
      <c r="J26" s="1" t="s">
        <v>143</v>
      </c>
      <c r="K26" s="1" t="s">
        <v>144</v>
      </c>
      <c r="L26" s="3" t="str">
        <f t="shared" si="0"/>
        <v>Outstanding</v>
      </c>
      <c r="M26" s="11" t="s">
        <v>19</v>
      </c>
    </row>
    <row r="27" spans="1:13" ht="60" customHeight="1" x14ac:dyDescent="0.35">
      <c r="A27" s="9" t="s">
        <v>145</v>
      </c>
      <c r="B27" s="1" t="s">
        <v>146</v>
      </c>
      <c r="C27" s="2" t="s">
        <v>15</v>
      </c>
      <c r="D27" s="3" t="s">
        <v>16</v>
      </c>
      <c r="E27" s="3" t="s">
        <v>17</v>
      </c>
      <c r="F27" s="3" t="s">
        <v>18</v>
      </c>
      <c r="G27" s="3" t="s">
        <v>19</v>
      </c>
      <c r="H27" s="4" t="s">
        <v>19</v>
      </c>
      <c r="I27" s="1" t="s">
        <v>147</v>
      </c>
      <c r="J27" s="1" t="s">
        <v>148</v>
      </c>
      <c r="K27" s="1" t="s">
        <v>149</v>
      </c>
      <c r="L27" s="3" t="str">
        <f t="shared" si="0"/>
        <v>Outstanding</v>
      </c>
      <c r="M27" s="11" t="s">
        <v>19</v>
      </c>
    </row>
    <row r="28" spans="1:13" ht="60" customHeight="1" x14ac:dyDescent="0.35">
      <c r="A28" s="9" t="s">
        <v>150</v>
      </c>
      <c r="B28" s="1" t="s">
        <v>151</v>
      </c>
      <c r="C28" s="2" t="s">
        <v>15</v>
      </c>
      <c r="D28" s="3" t="s">
        <v>16</v>
      </c>
      <c r="E28" s="3" t="s">
        <v>17</v>
      </c>
      <c r="F28" s="3" t="s">
        <v>18</v>
      </c>
      <c r="G28" s="3" t="s">
        <v>19</v>
      </c>
      <c r="H28" s="4" t="s">
        <v>19</v>
      </c>
      <c r="I28" s="1" t="s">
        <v>152</v>
      </c>
      <c r="J28" s="1" t="s">
        <v>153</v>
      </c>
      <c r="K28" s="1" t="s">
        <v>154</v>
      </c>
      <c r="L28" s="3" t="str">
        <f t="shared" si="0"/>
        <v>Outstanding</v>
      </c>
      <c r="M28" s="11" t="s">
        <v>19</v>
      </c>
    </row>
    <row r="29" spans="1:13" ht="60" customHeight="1" x14ac:dyDescent="0.35">
      <c r="A29" s="9" t="s">
        <v>155</v>
      </c>
      <c r="B29" s="1" t="s">
        <v>156</v>
      </c>
      <c r="C29" s="2" t="s">
        <v>15</v>
      </c>
      <c r="D29" s="3" t="s">
        <v>16</v>
      </c>
      <c r="E29" s="3" t="s">
        <v>17</v>
      </c>
      <c r="F29" s="3" t="s">
        <v>18</v>
      </c>
      <c r="G29" s="3" t="s">
        <v>19</v>
      </c>
      <c r="H29" s="4" t="s">
        <v>19</v>
      </c>
      <c r="I29" s="1" t="s">
        <v>157</v>
      </c>
      <c r="J29" s="1" t="s">
        <v>158</v>
      </c>
      <c r="K29" s="1" t="s">
        <v>159</v>
      </c>
      <c r="L29" s="3" t="str">
        <f t="shared" si="0"/>
        <v>Outstanding</v>
      </c>
      <c r="M29" s="11" t="s">
        <v>19</v>
      </c>
    </row>
    <row r="30" spans="1:13" ht="60" customHeight="1" x14ac:dyDescent="0.35">
      <c r="A30" s="9" t="s">
        <v>160</v>
      </c>
      <c r="B30" s="1" t="s">
        <v>161</v>
      </c>
      <c r="C30" s="2" t="s">
        <v>15</v>
      </c>
      <c r="D30" s="3" t="s">
        <v>16</v>
      </c>
      <c r="E30" s="3" t="s">
        <v>17</v>
      </c>
      <c r="F30" s="3" t="s">
        <v>18</v>
      </c>
      <c r="G30" s="3" t="s">
        <v>19</v>
      </c>
      <c r="H30" s="4" t="s">
        <v>19</v>
      </c>
      <c r="I30" s="1" t="s">
        <v>162</v>
      </c>
      <c r="J30" s="1" t="s">
        <v>163</v>
      </c>
      <c r="K30" s="1" t="s">
        <v>164</v>
      </c>
      <c r="L30" s="3" t="str">
        <f t="shared" si="0"/>
        <v>Outstanding</v>
      </c>
      <c r="M30" s="11" t="s">
        <v>19</v>
      </c>
    </row>
    <row r="31" spans="1:13" ht="60" customHeight="1" x14ac:dyDescent="0.35">
      <c r="A31" s="9" t="s">
        <v>165</v>
      </c>
      <c r="B31" s="1" t="s">
        <v>166</v>
      </c>
      <c r="C31" s="2" t="s">
        <v>15</v>
      </c>
      <c r="D31" s="3" t="s">
        <v>16</v>
      </c>
      <c r="E31" s="3" t="s">
        <v>17</v>
      </c>
      <c r="F31" s="3" t="s">
        <v>18</v>
      </c>
      <c r="G31" s="3" t="s">
        <v>19</v>
      </c>
      <c r="H31" s="4" t="s">
        <v>19</v>
      </c>
      <c r="I31" s="1" t="s">
        <v>167</v>
      </c>
      <c r="J31" s="1" t="s">
        <v>168</v>
      </c>
      <c r="K31" s="1" t="s">
        <v>169</v>
      </c>
      <c r="L31" s="3" t="str">
        <f t="shared" si="0"/>
        <v>Outstanding</v>
      </c>
      <c r="M31" s="11" t="s">
        <v>19</v>
      </c>
    </row>
    <row r="32" spans="1:13" ht="60" customHeight="1" x14ac:dyDescent="0.35">
      <c r="A32" s="9" t="s">
        <v>170</v>
      </c>
      <c r="B32" s="1" t="s">
        <v>171</v>
      </c>
      <c r="C32" s="2" t="s">
        <v>15</v>
      </c>
      <c r="D32" s="3" t="s">
        <v>16</v>
      </c>
      <c r="E32" s="3" t="s">
        <v>17</v>
      </c>
      <c r="F32" s="3" t="s">
        <v>18</v>
      </c>
      <c r="G32" s="3" t="s">
        <v>19</v>
      </c>
      <c r="H32" s="4" t="s">
        <v>19</v>
      </c>
      <c r="I32" s="1" t="s">
        <v>172</v>
      </c>
      <c r="J32" s="1" t="s">
        <v>173</v>
      </c>
      <c r="K32" s="1" t="s">
        <v>174</v>
      </c>
      <c r="L32" s="3" t="str">
        <f t="shared" si="0"/>
        <v>Outstanding</v>
      </c>
      <c r="M32" s="11" t="s">
        <v>19</v>
      </c>
    </row>
    <row r="33" spans="1:13" ht="60" customHeight="1" x14ac:dyDescent="0.35">
      <c r="A33" s="9" t="s">
        <v>175</v>
      </c>
      <c r="B33" s="1" t="s">
        <v>176</v>
      </c>
      <c r="C33" s="2" t="s">
        <v>15</v>
      </c>
      <c r="D33" s="3" t="s">
        <v>16</v>
      </c>
      <c r="E33" s="3" t="s">
        <v>17</v>
      </c>
      <c r="F33" s="3" t="s">
        <v>18</v>
      </c>
      <c r="G33" s="3" t="s">
        <v>19</v>
      </c>
      <c r="H33" s="4" t="s">
        <v>19</v>
      </c>
      <c r="I33" s="1" t="s">
        <v>177</v>
      </c>
      <c r="J33" s="1" t="s">
        <v>178</v>
      </c>
      <c r="K33" s="1" t="s">
        <v>179</v>
      </c>
      <c r="L33" s="3" t="str">
        <f t="shared" si="0"/>
        <v>Outstanding</v>
      </c>
      <c r="M33" s="11" t="s">
        <v>19</v>
      </c>
    </row>
    <row r="34" spans="1:13" ht="60" customHeight="1" x14ac:dyDescent="0.35">
      <c r="A34" s="9" t="s">
        <v>180</v>
      </c>
      <c r="B34" s="1" t="s">
        <v>181</v>
      </c>
      <c r="C34" s="2" t="s">
        <v>15</v>
      </c>
      <c r="D34" s="3" t="s">
        <v>16</v>
      </c>
      <c r="E34" s="3" t="s">
        <v>17</v>
      </c>
      <c r="F34" s="3" t="s">
        <v>18</v>
      </c>
      <c r="G34" s="3" t="s">
        <v>19</v>
      </c>
      <c r="H34" s="4" t="s">
        <v>19</v>
      </c>
      <c r="I34" s="1" t="s">
        <v>182</v>
      </c>
      <c r="J34" s="1" t="s">
        <v>183</v>
      </c>
      <c r="K34" s="1" t="s">
        <v>184</v>
      </c>
      <c r="L34" s="3" t="str">
        <f t="shared" si="0"/>
        <v>Outstanding</v>
      </c>
      <c r="M34" s="11" t="s">
        <v>19</v>
      </c>
    </row>
    <row r="35" spans="1:13" ht="60" customHeight="1" x14ac:dyDescent="0.35">
      <c r="A35" s="9" t="s">
        <v>185</v>
      </c>
      <c r="B35" s="1" t="s">
        <v>186</v>
      </c>
      <c r="C35" s="2" t="s">
        <v>15</v>
      </c>
      <c r="D35" s="3" t="s">
        <v>16</v>
      </c>
      <c r="E35" s="3" t="s">
        <v>17</v>
      </c>
      <c r="F35" s="3" t="s">
        <v>18</v>
      </c>
      <c r="G35" s="3" t="s">
        <v>19</v>
      </c>
      <c r="H35" s="4" t="s">
        <v>19</v>
      </c>
      <c r="I35" s="1" t="s">
        <v>187</v>
      </c>
      <c r="J35" s="1" t="s">
        <v>188</v>
      </c>
      <c r="K35" s="1" t="s">
        <v>189</v>
      </c>
      <c r="L35" s="3" t="str">
        <f t="shared" si="0"/>
        <v>Outstanding</v>
      </c>
      <c r="M35" s="11" t="s">
        <v>19</v>
      </c>
    </row>
    <row r="36" spans="1:13" ht="60" customHeight="1" x14ac:dyDescent="0.35">
      <c r="A36" s="9" t="s">
        <v>190</v>
      </c>
      <c r="B36" s="1" t="s">
        <v>191</v>
      </c>
      <c r="C36" s="2" t="s">
        <v>15</v>
      </c>
      <c r="D36" s="3" t="s">
        <v>16</v>
      </c>
      <c r="E36" s="3" t="s">
        <v>17</v>
      </c>
      <c r="F36" s="3" t="s">
        <v>18</v>
      </c>
      <c r="G36" s="3" t="s">
        <v>19</v>
      </c>
      <c r="H36" s="4" t="s">
        <v>19</v>
      </c>
      <c r="I36" s="1" t="s">
        <v>192</v>
      </c>
      <c r="J36" s="1" t="s">
        <v>188</v>
      </c>
      <c r="K36" s="1" t="s">
        <v>193</v>
      </c>
      <c r="L36" s="3" t="str">
        <f t="shared" si="0"/>
        <v>Outstanding</v>
      </c>
      <c r="M36" s="11" t="s">
        <v>19</v>
      </c>
    </row>
    <row r="37" spans="1:13" ht="60" customHeight="1" x14ac:dyDescent="0.35">
      <c r="A37" s="9" t="s">
        <v>194</v>
      </c>
      <c r="B37" s="1" t="s">
        <v>195</v>
      </c>
      <c r="C37" s="2" t="s">
        <v>15</v>
      </c>
      <c r="D37" s="3" t="s">
        <v>16</v>
      </c>
      <c r="E37" s="3" t="s">
        <v>17</v>
      </c>
      <c r="F37" s="3" t="s">
        <v>18</v>
      </c>
      <c r="G37" s="3" t="s">
        <v>19</v>
      </c>
      <c r="H37" s="4" t="s">
        <v>19</v>
      </c>
      <c r="I37" s="1" t="s">
        <v>196</v>
      </c>
      <c r="J37" s="1" t="s">
        <v>188</v>
      </c>
      <c r="K37" s="1" t="s">
        <v>197</v>
      </c>
      <c r="L37" s="3" t="str">
        <f t="shared" si="0"/>
        <v>Outstanding</v>
      </c>
      <c r="M37" s="11" t="s">
        <v>19</v>
      </c>
    </row>
    <row r="38" spans="1:13" ht="60" customHeight="1" x14ac:dyDescent="0.35">
      <c r="A38" s="9" t="s">
        <v>198</v>
      </c>
      <c r="B38" s="1" t="s">
        <v>199</v>
      </c>
      <c r="C38" s="2" t="s">
        <v>15</v>
      </c>
      <c r="D38" s="3" t="s">
        <v>16</v>
      </c>
      <c r="E38" s="3" t="s">
        <v>17</v>
      </c>
      <c r="F38" s="3" t="s">
        <v>18</v>
      </c>
      <c r="G38" s="3" t="s">
        <v>19</v>
      </c>
      <c r="H38" s="4" t="s">
        <v>19</v>
      </c>
      <c r="I38" s="1" t="s">
        <v>200</v>
      </c>
      <c r="J38" s="1" t="s">
        <v>201</v>
      </c>
      <c r="K38" s="1" t="s">
        <v>202</v>
      </c>
      <c r="L38" s="3" t="str">
        <f t="shared" si="0"/>
        <v>Outstanding</v>
      </c>
      <c r="M38" s="11" t="s">
        <v>19</v>
      </c>
    </row>
    <row r="39" spans="1:13" ht="60" customHeight="1" x14ac:dyDescent="0.35">
      <c r="A39" s="9" t="s">
        <v>203</v>
      </c>
      <c r="B39" s="1" t="s">
        <v>204</v>
      </c>
      <c r="C39" s="2" t="s">
        <v>81</v>
      </c>
      <c r="D39" s="3" t="s">
        <v>16</v>
      </c>
      <c r="E39" s="3" t="s">
        <v>17</v>
      </c>
      <c r="F39" s="3" t="s">
        <v>18</v>
      </c>
      <c r="G39" s="3" t="s">
        <v>19</v>
      </c>
      <c r="H39" s="4" t="s">
        <v>19</v>
      </c>
      <c r="I39" s="1" t="s">
        <v>205</v>
      </c>
      <c r="J39" s="1" t="s">
        <v>206</v>
      </c>
      <c r="K39" s="1" t="s">
        <v>207</v>
      </c>
      <c r="L39" s="3" t="str">
        <f t="shared" si="0"/>
        <v>Outstanding</v>
      </c>
      <c r="M39" s="11" t="s">
        <v>19</v>
      </c>
    </row>
    <row r="40" spans="1:13" ht="60" customHeight="1" x14ac:dyDescent="0.35">
      <c r="A40" s="9" t="s">
        <v>208</v>
      </c>
      <c r="B40" s="1" t="s">
        <v>209</v>
      </c>
      <c r="C40" s="2" t="s">
        <v>81</v>
      </c>
      <c r="D40" s="3" t="s">
        <v>16</v>
      </c>
      <c r="E40" s="3" t="s">
        <v>17</v>
      </c>
      <c r="F40" s="3" t="s">
        <v>18</v>
      </c>
      <c r="G40" s="3" t="s">
        <v>19</v>
      </c>
      <c r="H40" s="4" t="s">
        <v>19</v>
      </c>
      <c r="I40" s="1" t="s">
        <v>210</v>
      </c>
      <c r="J40" s="1" t="s">
        <v>206</v>
      </c>
      <c r="K40" s="1" t="s">
        <v>211</v>
      </c>
      <c r="L40" s="3" t="str">
        <f t="shared" si="0"/>
        <v>Outstanding</v>
      </c>
      <c r="M40" s="11" t="s">
        <v>19</v>
      </c>
    </row>
    <row r="41" spans="1:13" ht="60" customHeight="1" x14ac:dyDescent="0.35">
      <c r="A41" s="9" t="s">
        <v>212</v>
      </c>
      <c r="B41" s="1" t="s">
        <v>213</v>
      </c>
      <c r="C41" s="2" t="s">
        <v>15</v>
      </c>
      <c r="D41" s="3" t="s">
        <v>16</v>
      </c>
      <c r="E41" s="3" t="s">
        <v>17</v>
      </c>
      <c r="F41" s="3" t="s">
        <v>18</v>
      </c>
      <c r="G41" s="3" t="s">
        <v>19</v>
      </c>
      <c r="H41" s="4" t="s">
        <v>19</v>
      </c>
      <c r="I41" s="1" t="s">
        <v>214</v>
      </c>
      <c r="J41" s="1" t="s">
        <v>215</v>
      </c>
      <c r="K41" s="1" t="s">
        <v>216</v>
      </c>
      <c r="L41" s="3" t="str">
        <f t="shared" si="0"/>
        <v>Outstanding</v>
      </c>
      <c r="M41" s="11" t="s">
        <v>19</v>
      </c>
    </row>
    <row r="42" spans="1:13" ht="60" customHeight="1" x14ac:dyDescent="0.35">
      <c r="A42" s="9" t="s">
        <v>217</v>
      </c>
      <c r="B42" s="1" t="s">
        <v>218</v>
      </c>
      <c r="C42" s="2" t="s">
        <v>15</v>
      </c>
      <c r="D42" s="3" t="s">
        <v>16</v>
      </c>
      <c r="E42" s="3" t="s">
        <v>17</v>
      </c>
      <c r="F42" s="3" t="s">
        <v>18</v>
      </c>
      <c r="G42" s="3" t="s">
        <v>19</v>
      </c>
      <c r="H42" s="4" t="s">
        <v>19</v>
      </c>
      <c r="I42" s="1" t="s">
        <v>219</v>
      </c>
      <c r="J42" s="1" t="s">
        <v>220</v>
      </c>
      <c r="K42" s="1" t="s">
        <v>221</v>
      </c>
      <c r="L42" s="3" t="str">
        <f t="shared" si="0"/>
        <v>Outstanding</v>
      </c>
      <c r="M42" s="11" t="s">
        <v>19</v>
      </c>
    </row>
    <row r="43" spans="1:13" ht="60" customHeight="1" x14ac:dyDescent="0.35">
      <c r="A43" s="9" t="s">
        <v>222</v>
      </c>
      <c r="B43" s="1" t="s">
        <v>223</v>
      </c>
      <c r="C43" s="2" t="s">
        <v>15</v>
      </c>
      <c r="D43" s="3" t="s">
        <v>16</v>
      </c>
      <c r="E43" s="3" t="s">
        <v>17</v>
      </c>
      <c r="F43" s="3" t="s">
        <v>18</v>
      </c>
      <c r="G43" s="3" t="s">
        <v>19</v>
      </c>
      <c r="H43" s="4" t="s">
        <v>19</v>
      </c>
      <c r="I43" s="1" t="s">
        <v>224</v>
      </c>
      <c r="J43" s="1" t="s">
        <v>225</v>
      </c>
      <c r="K43" s="1" t="s">
        <v>226</v>
      </c>
      <c r="L43" s="3" t="str">
        <f t="shared" si="0"/>
        <v>Outstanding</v>
      </c>
      <c r="M43" s="11" t="s">
        <v>19</v>
      </c>
    </row>
    <row r="44" spans="1:13" ht="60" customHeight="1" x14ac:dyDescent="0.35">
      <c r="A44" s="9" t="s">
        <v>227</v>
      </c>
      <c r="B44" s="1" t="s">
        <v>228</v>
      </c>
      <c r="C44" s="2" t="s">
        <v>15</v>
      </c>
      <c r="D44" s="3" t="s">
        <v>16</v>
      </c>
      <c r="E44" s="3" t="s">
        <v>17</v>
      </c>
      <c r="F44" s="3" t="s">
        <v>18</v>
      </c>
      <c r="G44" s="3" t="s">
        <v>19</v>
      </c>
      <c r="H44" s="4" t="s">
        <v>19</v>
      </c>
      <c r="I44" s="1" t="s">
        <v>229</v>
      </c>
      <c r="J44" s="1" t="s">
        <v>230</v>
      </c>
      <c r="K44" s="1" t="s">
        <v>231</v>
      </c>
      <c r="L44" s="3" t="str">
        <f t="shared" si="0"/>
        <v>Outstanding</v>
      </c>
      <c r="M44" s="11" t="s">
        <v>19</v>
      </c>
    </row>
    <row r="45" spans="1:13" ht="60" customHeight="1" x14ac:dyDescent="0.35">
      <c r="A45" s="9" t="s">
        <v>232</v>
      </c>
      <c r="B45" s="1" t="s">
        <v>233</v>
      </c>
      <c r="C45" s="2" t="s">
        <v>15</v>
      </c>
      <c r="D45" s="3" t="s">
        <v>16</v>
      </c>
      <c r="E45" s="3" t="s">
        <v>17</v>
      </c>
      <c r="F45" s="3" t="s">
        <v>18</v>
      </c>
      <c r="G45" s="3" t="s">
        <v>19</v>
      </c>
      <c r="H45" s="4" t="s">
        <v>19</v>
      </c>
      <c r="I45" s="1" t="s">
        <v>234</v>
      </c>
      <c r="J45" s="1" t="s">
        <v>235</v>
      </c>
      <c r="K45" s="1" t="s">
        <v>236</v>
      </c>
      <c r="L45" s="3" t="str">
        <f t="shared" si="0"/>
        <v>Outstanding</v>
      </c>
      <c r="M45" s="11" t="s">
        <v>19</v>
      </c>
    </row>
    <row r="46" spans="1:13" ht="60" customHeight="1" x14ac:dyDescent="0.35">
      <c r="A46" s="9" t="s">
        <v>237</v>
      </c>
      <c r="B46" s="1" t="s">
        <v>238</v>
      </c>
      <c r="C46" s="2" t="s">
        <v>15</v>
      </c>
      <c r="D46" s="3" t="s">
        <v>16</v>
      </c>
      <c r="E46" s="3" t="s">
        <v>17</v>
      </c>
      <c r="F46" s="3" t="s">
        <v>18</v>
      </c>
      <c r="G46" s="3" t="s">
        <v>19</v>
      </c>
      <c r="H46" s="4" t="s">
        <v>19</v>
      </c>
      <c r="I46" s="1" t="s">
        <v>239</v>
      </c>
      <c r="J46" s="1" t="s">
        <v>240</v>
      </c>
      <c r="K46" s="1" t="s">
        <v>241</v>
      </c>
      <c r="L46" s="3" t="str">
        <f t="shared" si="0"/>
        <v>Outstanding</v>
      </c>
      <c r="M46" s="11" t="s">
        <v>19</v>
      </c>
    </row>
    <row r="47" spans="1:13" ht="60" customHeight="1" x14ac:dyDescent="0.35">
      <c r="A47" s="9" t="s">
        <v>242</v>
      </c>
      <c r="B47" s="1" t="s">
        <v>243</v>
      </c>
      <c r="C47" s="2" t="s">
        <v>15</v>
      </c>
      <c r="D47" s="3" t="s">
        <v>16</v>
      </c>
      <c r="E47" s="3" t="s">
        <v>17</v>
      </c>
      <c r="F47" s="3" t="s">
        <v>18</v>
      </c>
      <c r="G47" s="3" t="s">
        <v>19</v>
      </c>
      <c r="H47" s="4" t="s">
        <v>19</v>
      </c>
      <c r="I47" s="1" t="s">
        <v>244</v>
      </c>
      <c r="J47" s="1" t="s">
        <v>245</v>
      </c>
      <c r="K47" s="1" t="s">
        <v>246</v>
      </c>
      <c r="L47" s="3" t="str">
        <f t="shared" si="0"/>
        <v>Outstanding</v>
      </c>
      <c r="M47" s="11" t="s">
        <v>19</v>
      </c>
    </row>
    <row r="48" spans="1:13" ht="60" customHeight="1" x14ac:dyDescent="0.35">
      <c r="A48" s="9" t="s">
        <v>247</v>
      </c>
      <c r="B48" s="1" t="s">
        <v>248</v>
      </c>
      <c r="C48" s="2" t="s">
        <v>15</v>
      </c>
      <c r="D48" s="3" t="s">
        <v>16</v>
      </c>
      <c r="E48" s="3" t="s">
        <v>17</v>
      </c>
      <c r="F48" s="3" t="s">
        <v>18</v>
      </c>
      <c r="G48" s="3" t="s">
        <v>19</v>
      </c>
      <c r="H48" s="4" t="s">
        <v>19</v>
      </c>
      <c r="I48" s="1" t="s">
        <v>249</v>
      </c>
      <c r="J48" s="1" t="s">
        <v>250</v>
      </c>
      <c r="K48" s="1" t="s">
        <v>251</v>
      </c>
      <c r="L48" s="3" t="str">
        <f t="shared" si="0"/>
        <v>Outstanding</v>
      </c>
      <c r="M48" s="11" t="s">
        <v>19</v>
      </c>
    </row>
    <row r="49" spans="1:13" ht="60" customHeight="1" x14ac:dyDescent="0.35">
      <c r="A49" s="9" t="s">
        <v>252</v>
      </c>
      <c r="B49" s="1" t="s">
        <v>253</v>
      </c>
      <c r="C49" s="2" t="s">
        <v>15</v>
      </c>
      <c r="D49" s="3" t="s">
        <v>16</v>
      </c>
      <c r="E49" s="3" t="s">
        <v>17</v>
      </c>
      <c r="F49" s="3" t="s">
        <v>18</v>
      </c>
      <c r="G49" s="3" t="s">
        <v>19</v>
      </c>
      <c r="H49" s="4" t="s">
        <v>19</v>
      </c>
      <c r="I49" s="1" t="s">
        <v>254</v>
      </c>
      <c r="J49" s="1" t="s">
        <v>255</v>
      </c>
      <c r="K49" s="1" t="s">
        <v>256</v>
      </c>
      <c r="L49" s="3" t="str">
        <f t="shared" si="0"/>
        <v>Outstanding</v>
      </c>
      <c r="M49" s="11" t="s">
        <v>19</v>
      </c>
    </row>
    <row r="50" spans="1:13" ht="60" customHeight="1" x14ac:dyDescent="0.35">
      <c r="A50" s="9" t="s">
        <v>257</v>
      </c>
      <c r="B50" s="1" t="s">
        <v>258</v>
      </c>
      <c r="C50" s="2" t="s">
        <v>15</v>
      </c>
      <c r="D50" s="3" t="s">
        <v>16</v>
      </c>
      <c r="E50" s="3" t="s">
        <v>17</v>
      </c>
      <c r="F50" s="3" t="s">
        <v>18</v>
      </c>
      <c r="G50" s="3" t="s">
        <v>19</v>
      </c>
      <c r="H50" s="4" t="s">
        <v>19</v>
      </c>
      <c r="I50" s="1" t="s">
        <v>259</v>
      </c>
      <c r="J50" s="1" t="s">
        <v>260</v>
      </c>
      <c r="K50" s="1" t="s">
        <v>261</v>
      </c>
      <c r="L50" s="3" t="str">
        <f t="shared" si="0"/>
        <v>Outstanding</v>
      </c>
      <c r="M50" s="11" t="s">
        <v>19</v>
      </c>
    </row>
    <row r="51" spans="1:13" ht="60" customHeight="1" x14ac:dyDescent="0.35">
      <c r="A51" s="9" t="s">
        <v>262</v>
      </c>
      <c r="B51" s="1" t="s">
        <v>263</v>
      </c>
      <c r="C51" s="2" t="s">
        <v>15</v>
      </c>
      <c r="D51" s="3" t="s">
        <v>16</v>
      </c>
      <c r="E51" s="3" t="s">
        <v>17</v>
      </c>
      <c r="F51" s="3" t="s">
        <v>18</v>
      </c>
      <c r="G51" s="3" t="s">
        <v>19</v>
      </c>
      <c r="H51" s="4" t="s">
        <v>19</v>
      </c>
      <c r="I51" s="1" t="s">
        <v>264</v>
      </c>
      <c r="J51" s="1" t="s">
        <v>265</v>
      </c>
      <c r="K51" s="1" t="s">
        <v>266</v>
      </c>
      <c r="L51" s="3" t="str">
        <f t="shared" si="0"/>
        <v>Outstanding</v>
      </c>
      <c r="M51" s="11" t="s">
        <v>19</v>
      </c>
    </row>
    <row r="52" spans="1:13" ht="60" customHeight="1" x14ac:dyDescent="0.35">
      <c r="A52" s="9" t="s">
        <v>267</v>
      </c>
      <c r="B52" s="1" t="s">
        <v>268</v>
      </c>
      <c r="C52" s="2" t="s">
        <v>15</v>
      </c>
      <c r="D52" s="3" t="s">
        <v>16</v>
      </c>
      <c r="E52" s="3" t="s">
        <v>17</v>
      </c>
      <c r="F52" s="3" t="s">
        <v>18</v>
      </c>
      <c r="G52" s="3" t="s">
        <v>19</v>
      </c>
      <c r="H52" s="4" t="s">
        <v>19</v>
      </c>
      <c r="I52" s="1" t="s">
        <v>269</v>
      </c>
      <c r="J52" s="1" t="s">
        <v>270</v>
      </c>
      <c r="K52" s="1" t="s">
        <v>271</v>
      </c>
      <c r="L52" s="3" t="str">
        <f t="shared" si="0"/>
        <v>Outstanding</v>
      </c>
      <c r="M52" s="11" t="s">
        <v>19</v>
      </c>
    </row>
    <row r="53" spans="1:13" ht="60" customHeight="1" x14ac:dyDescent="0.35">
      <c r="A53" s="9" t="s">
        <v>272</v>
      </c>
      <c r="B53" s="1" t="s">
        <v>273</v>
      </c>
      <c r="C53" s="2" t="s">
        <v>15</v>
      </c>
      <c r="D53" s="3" t="s">
        <v>16</v>
      </c>
      <c r="E53" s="3" t="s">
        <v>17</v>
      </c>
      <c r="F53" s="3" t="s">
        <v>18</v>
      </c>
      <c r="G53" s="3" t="s">
        <v>19</v>
      </c>
      <c r="H53" s="4" t="s">
        <v>19</v>
      </c>
      <c r="I53" s="1" t="s">
        <v>274</v>
      </c>
      <c r="J53" s="1" t="s">
        <v>275</v>
      </c>
      <c r="K53" s="1" t="s">
        <v>276</v>
      </c>
      <c r="L53" s="3" t="str">
        <f t="shared" si="0"/>
        <v>Outstanding</v>
      </c>
      <c r="M53" s="11" t="s">
        <v>19</v>
      </c>
    </row>
    <row r="54" spans="1:13" ht="60" customHeight="1" x14ac:dyDescent="0.35">
      <c r="A54" s="9" t="s">
        <v>277</v>
      </c>
      <c r="B54" s="1" t="s">
        <v>278</v>
      </c>
      <c r="C54" s="2" t="s">
        <v>15</v>
      </c>
      <c r="D54" s="3" t="s">
        <v>16</v>
      </c>
      <c r="E54" s="3" t="s">
        <v>17</v>
      </c>
      <c r="F54" s="3" t="s">
        <v>18</v>
      </c>
      <c r="G54" s="3" t="s">
        <v>19</v>
      </c>
      <c r="H54" s="4" t="s">
        <v>19</v>
      </c>
      <c r="I54" s="1" t="s">
        <v>279</v>
      </c>
      <c r="J54" s="1" t="s">
        <v>280</v>
      </c>
      <c r="K54" s="1" t="s">
        <v>281</v>
      </c>
      <c r="L54" s="3" t="str">
        <f t="shared" si="0"/>
        <v>Outstanding</v>
      </c>
      <c r="M54" s="11" t="s">
        <v>19</v>
      </c>
    </row>
    <row r="55" spans="1:13" ht="60" customHeight="1" x14ac:dyDescent="0.35">
      <c r="A55" s="9" t="s">
        <v>282</v>
      </c>
      <c r="B55" s="1" t="s">
        <v>283</v>
      </c>
      <c r="C55" s="2" t="s">
        <v>15</v>
      </c>
      <c r="D55" s="3" t="s">
        <v>16</v>
      </c>
      <c r="E55" s="3" t="s">
        <v>17</v>
      </c>
      <c r="F55" s="3" t="s">
        <v>18</v>
      </c>
      <c r="G55" s="3" t="s">
        <v>19</v>
      </c>
      <c r="H55" s="4" t="s">
        <v>19</v>
      </c>
      <c r="I55" s="1" t="s">
        <v>284</v>
      </c>
      <c r="J55" s="1" t="s">
        <v>285</v>
      </c>
      <c r="K55" s="1" t="s">
        <v>286</v>
      </c>
      <c r="L55" s="3" t="str">
        <f t="shared" si="0"/>
        <v>Outstanding</v>
      </c>
      <c r="M55" s="11" t="s">
        <v>19</v>
      </c>
    </row>
    <row r="56" spans="1:13" ht="60" customHeight="1" x14ac:dyDescent="0.35">
      <c r="A56" s="9" t="s">
        <v>287</v>
      </c>
      <c r="B56" s="1" t="s">
        <v>288</v>
      </c>
      <c r="C56" s="2" t="s">
        <v>15</v>
      </c>
      <c r="D56" s="3" t="s">
        <v>16</v>
      </c>
      <c r="E56" s="3" t="s">
        <v>17</v>
      </c>
      <c r="F56" s="3" t="s">
        <v>18</v>
      </c>
      <c r="G56" s="3" t="s">
        <v>19</v>
      </c>
      <c r="H56" s="4" t="s">
        <v>19</v>
      </c>
      <c r="I56" s="1" t="s">
        <v>289</v>
      </c>
      <c r="J56" s="1" t="s">
        <v>290</v>
      </c>
      <c r="K56" s="1" t="s">
        <v>291</v>
      </c>
      <c r="L56" s="3" t="str">
        <f t="shared" si="0"/>
        <v>Outstanding</v>
      </c>
      <c r="M56" s="11" t="s">
        <v>19</v>
      </c>
    </row>
    <row r="57" spans="1:13" ht="60" customHeight="1" x14ac:dyDescent="0.35">
      <c r="A57" s="9" t="s">
        <v>292</v>
      </c>
      <c r="B57" s="1" t="s">
        <v>293</v>
      </c>
      <c r="C57" s="2" t="s">
        <v>15</v>
      </c>
      <c r="D57" s="3" t="s">
        <v>16</v>
      </c>
      <c r="E57" s="3" t="s">
        <v>17</v>
      </c>
      <c r="F57" s="3" t="s">
        <v>18</v>
      </c>
      <c r="G57" s="3" t="s">
        <v>19</v>
      </c>
      <c r="H57" s="4" t="s">
        <v>19</v>
      </c>
      <c r="I57" s="1" t="s">
        <v>294</v>
      </c>
      <c r="J57" s="1" t="s">
        <v>295</v>
      </c>
      <c r="K57" s="1" t="s">
        <v>296</v>
      </c>
      <c r="L57" s="3" t="str">
        <f t="shared" si="0"/>
        <v>Outstanding</v>
      </c>
      <c r="M57" s="11" t="s">
        <v>19</v>
      </c>
    </row>
    <row r="58" spans="1:13" ht="60" customHeight="1" x14ac:dyDescent="0.35">
      <c r="A58" s="9" t="s">
        <v>297</v>
      </c>
      <c r="B58" s="1" t="s">
        <v>298</v>
      </c>
      <c r="C58" s="2" t="s">
        <v>15</v>
      </c>
      <c r="D58" s="3" t="s">
        <v>16</v>
      </c>
      <c r="E58" s="3" t="s">
        <v>17</v>
      </c>
      <c r="F58" s="3" t="s">
        <v>18</v>
      </c>
      <c r="G58" s="3" t="s">
        <v>19</v>
      </c>
      <c r="H58" s="4" t="s">
        <v>19</v>
      </c>
      <c r="I58" s="1" t="s">
        <v>299</v>
      </c>
      <c r="J58" s="1" t="s">
        <v>300</v>
      </c>
      <c r="K58" s="1" t="s">
        <v>301</v>
      </c>
      <c r="L58" s="3" t="str">
        <f t="shared" si="0"/>
        <v>Outstanding</v>
      </c>
      <c r="M58" s="11" t="s">
        <v>19</v>
      </c>
    </row>
    <row r="59" spans="1:13" ht="60" customHeight="1" x14ac:dyDescent="0.35">
      <c r="A59" s="9" t="s">
        <v>302</v>
      </c>
      <c r="B59" s="1" t="s">
        <v>303</v>
      </c>
      <c r="C59" s="2" t="s">
        <v>15</v>
      </c>
      <c r="D59" s="3" t="s">
        <v>16</v>
      </c>
      <c r="E59" s="3" t="s">
        <v>17</v>
      </c>
      <c r="F59" s="3" t="s">
        <v>18</v>
      </c>
      <c r="G59" s="3" t="s">
        <v>19</v>
      </c>
      <c r="H59" s="4" t="s">
        <v>19</v>
      </c>
      <c r="I59" s="1" t="s">
        <v>304</v>
      </c>
      <c r="J59" s="1" t="s">
        <v>305</v>
      </c>
      <c r="K59" s="1" t="s">
        <v>306</v>
      </c>
      <c r="L59" s="3" t="str">
        <f t="shared" si="0"/>
        <v>Outstanding</v>
      </c>
      <c r="M59" s="11" t="s">
        <v>19</v>
      </c>
    </row>
    <row r="60" spans="1:13" ht="60" customHeight="1" x14ac:dyDescent="0.35">
      <c r="A60" s="9" t="s">
        <v>307</v>
      </c>
      <c r="B60" s="1" t="s">
        <v>308</v>
      </c>
      <c r="C60" s="2" t="s">
        <v>15</v>
      </c>
      <c r="D60" s="3" t="s">
        <v>16</v>
      </c>
      <c r="E60" s="3" t="s">
        <v>17</v>
      </c>
      <c r="F60" s="3" t="s">
        <v>18</v>
      </c>
      <c r="G60" s="3" t="s">
        <v>19</v>
      </c>
      <c r="H60" s="4" t="s">
        <v>19</v>
      </c>
      <c r="I60" s="1" t="s">
        <v>309</v>
      </c>
      <c r="J60" s="1" t="s">
        <v>310</v>
      </c>
      <c r="K60" s="1" t="s">
        <v>311</v>
      </c>
      <c r="L60" s="3" t="str">
        <f t="shared" si="0"/>
        <v>Outstanding</v>
      </c>
      <c r="M60" s="11" t="s">
        <v>19</v>
      </c>
    </row>
    <row r="61" spans="1:13" ht="60" customHeight="1" x14ac:dyDescent="0.35">
      <c r="A61" s="9" t="s">
        <v>312</v>
      </c>
      <c r="B61" s="1" t="s">
        <v>313</v>
      </c>
      <c r="C61" s="2" t="s">
        <v>15</v>
      </c>
      <c r="D61" s="3" t="s">
        <v>16</v>
      </c>
      <c r="E61" s="3" t="s">
        <v>17</v>
      </c>
      <c r="F61" s="3" t="s">
        <v>18</v>
      </c>
      <c r="G61" s="3" t="s">
        <v>19</v>
      </c>
      <c r="H61" s="4" t="s">
        <v>19</v>
      </c>
      <c r="I61" s="1" t="s">
        <v>314</v>
      </c>
      <c r="J61" s="1" t="s">
        <v>315</v>
      </c>
      <c r="K61" s="1" t="s">
        <v>316</v>
      </c>
      <c r="L61" s="3" t="str">
        <f t="shared" si="0"/>
        <v>Outstanding</v>
      </c>
      <c r="M61" s="11" t="s">
        <v>19</v>
      </c>
    </row>
    <row r="62" spans="1:13" ht="60" customHeight="1" x14ac:dyDescent="0.35">
      <c r="A62" s="9" t="s">
        <v>317</v>
      </c>
      <c r="B62" s="1" t="s">
        <v>318</v>
      </c>
      <c r="C62" s="2" t="s">
        <v>81</v>
      </c>
      <c r="D62" s="3" t="s">
        <v>16</v>
      </c>
      <c r="E62" s="3" t="s">
        <v>17</v>
      </c>
      <c r="F62" s="3" t="s">
        <v>18</v>
      </c>
      <c r="G62" s="3" t="s">
        <v>19</v>
      </c>
      <c r="H62" s="4" t="s">
        <v>19</v>
      </c>
      <c r="I62" s="1" t="s">
        <v>319</v>
      </c>
      <c r="J62" s="1" t="s">
        <v>320</v>
      </c>
      <c r="K62" s="1" t="s">
        <v>321</v>
      </c>
      <c r="L62" s="3" t="str">
        <f t="shared" si="0"/>
        <v>Outstanding</v>
      </c>
      <c r="M62" s="11" t="s">
        <v>19</v>
      </c>
    </row>
    <row r="63" spans="1:13" ht="60" customHeight="1" x14ac:dyDescent="0.35">
      <c r="A63" s="9" t="s">
        <v>322</v>
      </c>
      <c r="B63" s="1" t="s">
        <v>323</v>
      </c>
      <c r="C63" s="2" t="s">
        <v>15</v>
      </c>
      <c r="D63" s="3" t="s">
        <v>16</v>
      </c>
      <c r="E63" s="3" t="s">
        <v>17</v>
      </c>
      <c r="F63" s="3" t="s">
        <v>18</v>
      </c>
      <c r="G63" s="3" t="s">
        <v>19</v>
      </c>
      <c r="H63" s="4" t="s">
        <v>19</v>
      </c>
      <c r="I63" s="1" t="s">
        <v>324</v>
      </c>
      <c r="J63" s="1" t="s">
        <v>325</v>
      </c>
      <c r="K63" s="1" t="s">
        <v>326</v>
      </c>
      <c r="L63" s="3" t="str">
        <f t="shared" si="0"/>
        <v>Outstanding</v>
      </c>
      <c r="M63" s="11" t="s">
        <v>19</v>
      </c>
    </row>
    <row r="64" spans="1:13" ht="60" customHeight="1" x14ac:dyDescent="0.35">
      <c r="A64" s="9" t="s">
        <v>327</v>
      </c>
      <c r="B64" s="1" t="s">
        <v>328</v>
      </c>
      <c r="C64" s="2" t="s">
        <v>15</v>
      </c>
      <c r="D64" s="3" t="s">
        <v>16</v>
      </c>
      <c r="E64" s="3" t="s">
        <v>17</v>
      </c>
      <c r="F64" s="3" t="s">
        <v>18</v>
      </c>
      <c r="G64" s="3" t="s">
        <v>19</v>
      </c>
      <c r="H64" s="4" t="s">
        <v>19</v>
      </c>
      <c r="I64" s="1" t="s">
        <v>329</v>
      </c>
      <c r="J64" s="1" t="s">
        <v>330</v>
      </c>
      <c r="K64" s="1" t="s">
        <v>331</v>
      </c>
      <c r="L64" s="3" t="str">
        <f t="shared" si="0"/>
        <v>Outstanding</v>
      </c>
      <c r="M64" s="11" t="s">
        <v>19</v>
      </c>
    </row>
    <row r="65" spans="1:13" ht="60" customHeight="1" x14ac:dyDescent="0.35">
      <c r="A65" s="9" t="s">
        <v>332</v>
      </c>
      <c r="B65" s="1" t="s">
        <v>333</v>
      </c>
      <c r="C65" s="2" t="s">
        <v>15</v>
      </c>
      <c r="D65" s="3" t="s">
        <v>16</v>
      </c>
      <c r="E65" s="3" t="s">
        <v>17</v>
      </c>
      <c r="F65" s="3" t="s">
        <v>18</v>
      </c>
      <c r="G65" s="3" t="s">
        <v>19</v>
      </c>
      <c r="H65" s="4" t="s">
        <v>19</v>
      </c>
      <c r="I65" s="1" t="s">
        <v>334</v>
      </c>
      <c r="J65" s="1" t="s">
        <v>335</v>
      </c>
      <c r="K65" s="1" t="s">
        <v>336</v>
      </c>
      <c r="L65" s="3" t="str">
        <f t="shared" si="0"/>
        <v>Outstanding</v>
      </c>
      <c r="M65" s="11" t="s">
        <v>19</v>
      </c>
    </row>
    <row r="66" spans="1:13" ht="60" customHeight="1" x14ac:dyDescent="0.35">
      <c r="A66" s="9" t="s">
        <v>337</v>
      </c>
      <c r="B66" s="1" t="s">
        <v>338</v>
      </c>
      <c r="C66" s="2" t="s">
        <v>15</v>
      </c>
      <c r="D66" s="3" t="s">
        <v>16</v>
      </c>
      <c r="E66" s="3" t="s">
        <v>17</v>
      </c>
      <c r="F66" s="3" t="s">
        <v>18</v>
      </c>
      <c r="G66" s="3" t="s">
        <v>19</v>
      </c>
      <c r="H66" s="4" t="s">
        <v>19</v>
      </c>
      <c r="I66" s="1" t="s">
        <v>339</v>
      </c>
      <c r="J66" s="1" t="s">
        <v>340</v>
      </c>
      <c r="K66" s="1" t="s">
        <v>341</v>
      </c>
      <c r="L66" s="3" t="str">
        <f t="shared" si="0"/>
        <v>Outstanding</v>
      </c>
      <c r="M66" s="11" t="s">
        <v>19</v>
      </c>
    </row>
    <row r="67" spans="1:13" ht="60" customHeight="1" x14ac:dyDescent="0.35">
      <c r="A67" s="9" t="s">
        <v>342</v>
      </c>
      <c r="B67" s="1" t="s">
        <v>343</v>
      </c>
      <c r="C67" s="2" t="s">
        <v>15</v>
      </c>
      <c r="D67" s="3" t="s">
        <v>16</v>
      </c>
      <c r="E67" s="3" t="s">
        <v>17</v>
      </c>
      <c r="F67" s="3" t="s">
        <v>18</v>
      </c>
      <c r="G67" s="3" t="s">
        <v>19</v>
      </c>
      <c r="H67" s="4" t="s">
        <v>19</v>
      </c>
      <c r="I67" s="1" t="s">
        <v>344</v>
      </c>
      <c r="J67" s="1" t="s">
        <v>345</v>
      </c>
      <c r="K67" s="1" t="s">
        <v>346</v>
      </c>
      <c r="L67" s="3" t="str">
        <f t="shared" si="0"/>
        <v>Outstanding</v>
      </c>
      <c r="M67" s="11" t="s">
        <v>19</v>
      </c>
    </row>
    <row r="68" spans="1:13" ht="60" customHeight="1" x14ac:dyDescent="0.35">
      <c r="A68" s="9" t="s">
        <v>347</v>
      </c>
      <c r="B68" s="1" t="s">
        <v>348</v>
      </c>
      <c r="C68" s="2" t="s">
        <v>15</v>
      </c>
      <c r="D68" s="3" t="s">
        <v>16</v>
      </c>
      <c r="E68" s="3" t="s">
        <v>17</v>
      </c>
      <c r="F68" s="3" t="s">
        <v>18</v>
      </c>
      <c r="G68" s="3" t="s">
        <v>19</v>
      </c>
      <c r="H68" s="4" t="s">
        <v>19</v>
      </c>
      <c r="I68" s="1" t="s">
        <v>349</v>
      </c>
      <c r="J68" s="1" t="s">
        <v>350</v>
      </c>
      <c r="K68" s="1" t="s">
        <v>351</v>
      </c>
      <c r="L68" s="3" t="str">
        <f t="shared" si="0"/>
        <v>Outstanding</v>
      </c>
      <c r="M68" s="11" t="s">
        <v>19</v>
      </c>
    </row>
    <row r="69" spans="1:13" ht="60" customHeight="1" x14ac:dyDescent="0.35">
      <c r="A69" s="9" t="s">
        <v>352</v>
      </c>
      <c r="B69" s="1" t="s">
        <v>353</v>
      </c>
      <c r="C69" s="2" t="s">
        <v>15</v>
      </c>
      <c r="D69" s="3" t="s">
        <v>16</v>
      </c>
      <c r="E69" s="3" t="s">
        <v>17</v>
      </c>
      <c r="F69" s="3" t="s">
        <v>18</v>
      </c>
      <c r="G69" s="3" t="s">
        <v>19</v>
      </c>
      <c r="H69" s="4" t="s">
        <v>19</v>
      </c>
      <c r="I69" s="1" t="s">
        <v>354</v>
      </c>
      <c r="J69" s="1" t="s">
        <v>355</v>
      </c>
      <c r="K69" s="1" t="s">
        <v>356</v>
      </c>
      <c r="L69" s="3" t="str">
        <f t="shared" si="0"/>
        <v>Outstanding</v>
      </c>
      <c r="M69" s="11" t="s">
        <v>19</v>
      </c>
    </row>
    <row r="70" spans="1:13" ht="60" customHeight="1" x14ac:dyDescent="0.35">
      <c r="A70" s="9" t="s">
        <v>357</v>
      </c>
      <c r="B70" s="1" t="s">
        <v>358</v>
      </c>
      <c r="C70" s="2" t="s">
        <v>15</v>
      </c>
      <c r="D70" s="3" t="s">
        <v>16</v>
      </c>
      <c r="E70" s="3" t="s">
        <v>17</v>
      </c>
      <c r="F70" s="3" t="s">
        <v>18</v>
      </c>
      <c r="G70" s="3" t="s">
        <v>19</v>
      </c>
      <c r="H70" s="4" t="s">
        <v>19</v>
      </c>
      <c r="I70" s="1" t="s">
        <v>359</v>
      </c>
      <c r="J70" s="1" t="s">
        <v>360</v>
      </c>
      <c r="K70" s="1" t="s">
        <v>361</v>
      </c>
      <c r="L70" s="3" t="str">
        <f t="shared" si="0"/>
        <v>Outstanding</v>
      </c>
      <c r="M70" s="11" t="s">
        <v>19</v>
      </c>
    </row>
    <row r="71" spans="1:13" ht="60" customHeight="1" x14ac:dyDescent="0.35">
      <c r="A71" s="9" t="s">
        <v>362</v>
      </c>
      <c r="B71" s="1" t="s">
        <v>363</v>
      </c>
      <c r="C71" s="2" t="s">
        <v>15</v>
      </c>
      <c r="D71" s="3" t="s">
        <v>16</v>
      </c>
      <c r="E71" s="3" t="s">
        <v>17</v>
      </c>
      <c r="F71" s="3" t="s">
        <v>18</v>
      </c>
      <c r="G71" s="3" t="s">
        <v>19</v>
      </c>
      <c r="H71" s="4" t="s">
        <v>19</v>
      </c>
      <c r="I71" s="1" t="s">
        <v>364</v>
      </c>
      <c r="J71" s="1" t="s">
        <v>365</v>
      </c>
      <c r="K71" s="1" t="s">
        <v>366</v>
      </c>
      <c r="L71" s="3" t="str">
        <f t="shared" si="0"/>
        <v>Outstanding</v>
      </c>
      <c r="M71" s="11" t="s">
        <v>19</v>
      </c>
    </row>
    <row r="72" spans="1:13" ht="60" customHeight="1" x14ac:dyDescent="0.35">
      <c r="A72" s="9" t="s">
        <v>367</v>
      </c>
      <c r="B72" s="1" t="s">
        <v>368</v>
      </c>
      <c r="C72" s="2" t="s">
        <v>15</v>
      </c>
      <c r="D72" s="3" t="s">
        <v>16</v>
      </c>
      <c r="E72" s="3" t="s">
        <v>17</v>
      </c>
      <c r="F72" s="3" t="s">
        <v>18</v>
      </c>
      <c r="G72" s="3" t="s">
        <v>19</v>
      </c>
      <c r="H72" s="4" t="s">
        <v>19</v>
      </c>
      <c r="I72" s="1" t="s">
        <v>369</v>
      </c>
      <c r="J72" s="1" t="s">
        <v>370</v>
      </c>
      <c r="K72" s="1" t="s">
        <v>371</v>
      </c>
      <c r="L72" s="3" t="str">
        <f t="shared" si="0"/>
        <v>Outstanding</v>
      </c>
      <c r="M72" s="11" t="s">
        <v>19</v>
      </c>
    </row>
    <row r="73" spans="1:13" ht="60" customHeight="1" x14ac:dyDescent="0.35">
      <c r="A73" s="9" t="s">
        <v>372</v>
      </c>
      <c r="B73" s="1" t="s">
        <v>373</v>
      </c>
      <c r="C73" s="2" t="s">
        <v>15</v>
      </c>
      <c r="D73" s="3" t="s">
        <v>16</v>
      </c>
      <c r="E73" s="3" t="s">
        <v>17</v>
      </c>
      <c r="F73" s="3" t="s">
        <v>18</v>
      </c>
      <c r="G73" s="3" t="s">
        <v>19</v>
      </c>
      <c r="H73" s="4" t="s">
        <v>19</v>
      </c>
      <c r="I73" s="1" t="s">
        <v>374</v>
      </c>
      <c r="J73" s="1" t="s">
        <v>375</v>
      </c>
      <c r="K73" s="1" t="s">
        <v>376</v>
      </c>
      <c r="L73" s="3" t="str">
        <f t="shared" si="0"/>
        <v>Outstanding</v>
      </c>
      <c r="M73" s="11" t="s">
        <v>19</v>
      </c>
    </row>
    <row r="74" spans="1:13" ht="60" customHeight="1" x14ac:dyDescent="0.35">
      <c r="A74" s="9" t="s">
        <v>377</v>
      </c>
      <c r="B74" s="1" t="s">
        <v>378</v>
      </c>
      <c r="C74" s="2" t="s">
        <v>15</v>
      </c>
      <c r="D74" s="3" t="s">
        <v>16</v>
      </c>
      <c r="E74" s="3" t="s">
        <v>17</v>
      </c>
      <c r="F74" s="3" t="s">
        <v>18</v>
      </c>
      <c r="G74" s="3" t="s">
        <v>19</v>
      </c>
      <c r="H74" s="4" t="s">
        <v>19</v>
      </c>
      <c r="I74" s="1" t="s">
        <v>379</v>
      </c>
      <c r="J74" s="1" t="s">
        <v>380</v>
      </c>
      <c r="K74" s="1" t="s">
        <v>381</v>
      </c>
      <c r="L74" s="3" t="str">
        <f t="shared" si="0"/>
        <v>Outstanding</v>
      </c>
      <c r="M74" s="11" t="s">
        <v>19</v>
      </c>
    </row>
    <row r="75" spans="1:13" ht="60" customHeight="1" x14ac:dyDescent="0.35">
      <c r="A75" s="9" t="s">
        <v>382</v>
      </c>
      <c r="B75" s="1" t="s">
        <v>383</v>
      </c>
      <c r="C75" s="2" t="s">
        <v>15</v>
      </c>
      <c r="D75" s="3" t="s">
        <v>16</v>
      </c>
      <c r="E75" s="3" t="s">
        <v>17</v>
      </c>
      <c r="F75" s="3" t="s">
        <v>18</v>
      </c>
      <c r="G75" s="3" t="s">
        <v>19</v>
      </c>
      <c r="H75" s="4" t="s">
        <v>19</v>
      </c>
      <c r="I75" s="1" t="s">
        <v>384</v>
      </c>
      <c r="J75" s="1" t="s">
        <v>385</v>
      </c>
      <c r="K75" s="1" t="s">
        <v>386</v>
      </c>
      <c r="L75" s="3" t="str">
        <f t="shared" si="0"/>
        <v>Outstanding</v>
      </c>
      <c r="M75" s="11" t="s">
        <v>19</v>
      </c>
    </row>
    <row r="76" spans="1:13" ht="60" customHeight="1" x14ac:dyDescent="0.35">
      <c r="A76" s="9" t="s">
        <v>387</v>
      </c>
      <c r="B76" s="1" t="s">
        <v>388</v>
      </c>
      <c r="C76" s="2" t="s">
        <v>81</v>
      </c>
      <c r="D76" s="3" t="s">
        <v>16</v>
      </c>
      <c r="E76" s="3" t="s">
        <v>17</v>
      </c>
      <c r="F76" s="3" t="s">
        <v>18</v>
      </c>
      <c r="G76" s="3" t="s">
        <v>19</v>
      </c>
      <c r="H76" s="4" t="s">
        <v>19</v>
      </c>
      <c r="I76" s="1" t="s">
        <v>389</v>
      </c>
      <c r="J76" s="1" t="s">
        <v>390</v>
      </c>
      <c r="K76" s="1" t="s">
        <v>391</v>
      </c>
      <c r="L76" s="3" t="str">
        <f t="shared" si="0"/>
        <v>Outstanding</v>
      </c>
      <c r="M76" s="11" t="s">
        <v>19</v>
      </c>
    </row>
    <row r="77" spans="1:13" ht="60" customHeight="1" x14ac:dyDescent="0.35">
      <c r="A77" s="9" t="s">
        <v>392</v>
      </c>
      <c r="B77" s="1" t="s">
        <v>393</v>
      </c>
      <c r="C77" s="2" t="s">
        <v>15</v>
      </c>
      <c r="D77" s="3" t="s">
        <v>16</v>
      </c>
      <c r="E77" s="3" t="s">
        <v>17</v>
      </c>
      <c r="F77" s="3" t="s">
        <v>18</v>
      </c>
      <c r="G77" s="3" t="s">
        <v>19</v>
      </c>
      <c r="H77" s="4" t="s">
        <v>19</v>
      </c>
      <c r="I77" s="1" t="s">
        <v>394</v>
      </c>
      <c r="J77" s="1" t="s">
        <v>395</v>
      </c>
      <c r="K77" s="1" t="s">
        <v>396</v>
      </c>
      <c r="L77" s="3" t="str">
        <f t="shared" si="0"/>
        <v>Outstanding</v>
      </c>
      <c r="M77" s="11" t="s">
        <v>19</v>
      </c>
    </row>
    <row r="78" spans="1:13" ht="60" customHeight="1" x14ac:dyDescent="0.35">
      <c r="A78" s="9" t="s">
        <v>397</v>
      </c>
      <c r="B78" s="1" t="s">
        <v>398</v>
      </c>
      <c r="C78" s="2" t="s">
        <v>15</v>
      </c>
      <c r="D78" s="3" t="s">
        <v>16</v>
      </c>
      <c r="E78" s="3" t="s">
        <v>17</v>
      </c>
      <c r="F78" s="3" t="s">
        <v>18</v>
      </c>
      <c r="G78" s="3" t="s">
        <v>19</v>
      </c>
      <c r="H78" s="4" t="s">
        <v>19</v>
      </c>
      <c r="I78" s="1" t="s">
        <v>399</v>
      </c>
      <c r="J78" s="1" t="s">
        <v>400</v>
      </c>
      <c r="K78" s="1" t="s">
        <v>401</v>
      </c>
      <c r="L78" s="3" t="str">
        <f t="shared" si="0"/>
        <v>Outstanding</v>
      </c>
      <c r="M78" s="11" t="s">
        <v>19</v>
      </c>
    </row>
    <row r="79" spans="1:13" ht="60" customHeight="1" x14ac:dyDescent="0.35">
      <c r="A79" s="9" t="s">
        <v>402</v>
      </c>
      <c r="B79" s="1" t="s">
        <v>403</v>
      </c>
      <c r="C79" s="2" t="s">
        <v>15</v>
      </c>
      <c r="D79" s="3" t="s">
        <v>16</v>
      </c>
      <c r="E79" s="3" t="s">
        <v>17</v>
      </c>
      <c r="F79" s="3" t="s">
        <v>18</v>
      </c>
      <c r="G79" s="3" t="s">
        <v>19</v>
      </c>
      <c r="H79" s="4" t="s">
        <v>19</v>
      </c>
      <c r="I79" s="1" t="s">
        <v>404</v>
      </c>
      <c r="J79" s="1" t="s">
        <v>405</v>
      </c>
      <c r="K79" s="1" t="s">
        <v>406</v>
      </c>
      <c r="L79" s="3" t="str">
        <f t="shared" si="0"/>
        <v>Outstanding</v>
      </c>
      <c r="M79" s="11" t="s">
        <v>19</v>
      </c>
    </row>
    <row r="80" spans="1:13" ht="60" customHeight="1" x14ac:dyDescent="0.35">
      <c r="A80" s="9" t="s">
        <v>407</v>
      </c>
      <c r="B80" s="1" t="s">
        <v>408</v>
      </c>
      <c r="C80" s="2" t="s">
        <v>15</v>
      </c>
      <c r="D80" s="3" t="s">
        <v>16</v>
      </c>
      <c r="E80" s="3" t="s">
        <v>17</v>
      </c>
      <c r="F80" s="3" t="s">
        <v>18</v>
      </c>
      <c r="G80" s="3" t="s">
        <v>19</v>
      </c>
      <c r="H80" s="4" t="s">
        <v>19</v>
      </c>
      <c r="I80" s="1" t="s">
        <v>409</v>
      </c>
      <c r="J80" s="1" t="s">
        <v>410</v>
      </c>
      <c r="K80" s="1" t="s">
        <v>411</v>
      </c>
      <c r="L80" s="3" t="str">
        <f t="shared" si="0"/>
        <v>Outstanding</v>
      </c>
      <c r="M80" s="11" t="s">
        <v>19</v>
      </c>
    </row>
    <row r="81" spans="1:13" ht="60" customHeight="1" x14ac:dyDescent="0.35">
      <c r="A81" s="9" t="s">
        <v>412</v>
      </c>
      <c r="B81" s="1" t="s">
        <v>413</v>
      </c>
      <c r="C81" s="2" t="s">
        <v>15</v>
      </c>
      <c r="D81" s="3" t="s">
        <v>16</v>
      </c>
      <c r="E81" s="3" t="s">
        <v>17</v>
      </c>
      <c r="F81" s="3" t="s">
        <v>18</v>
      </c>
      <c r="G81" s="3" t="s">
        <v>19</v>
      </c>
      <c r="H81" s="4" t="s">
        <v>19</v>
      </c>
      <c r="I81" s="1" t="s">
        <v>414</v>
      </c>
      <c r="J81" s="1" t="s">
        <v>415</v>
      </c>
      <c r="K81" s="1" t="s">
        <v>416</v>
      </c>
      <c r="L81" s="3" t="str">
        <f t="shared" si="0"/>
        <v>Outstanding</v>
      </c>
      <c r="M81" s="11" t="s">
        <v>19</v>
      </c>
    </row>
    <row r="82" spans="1:13" ht="60" customHeight="1" x14ac:dyDescent="0.35">
      <c r="A82" s="9" t="s">
        <v>417</v>
      </c>
      <c r="B82" s="1" t="s">
        <v>418</v>
      </c>
      <c r="C82" s="2" t="s">
        <v>15</v>
      </c>
      <c r="D82" s="3" t="s">
        <v>16</v>
      </c>
      <c r="E82" s="3" t="s">
        <v>17</v>
      </c>
      <c r="F82" s="3" t="s">
        <v>18</v>
      </c>
      <c r="G82" s="3" t="s">
        <v>19</v>
      </c>
      <c r="H82" s="4" t="s">
        <v>19</v>
      </c>
      <c r="I82" s="1" t="s">
        <v>419</v>
      </c>
      <c r="J82" s="1" t="s">
        <v>420</v>
      </c>
      <c r="K82" s="1" t="s">
        <v>421</v>
      </c>
      <c r="L82" s="3" t="str">
        <f t="shared" si="0"/>
        <v>Outstanding</v>
      </c>
      <c r="M82" s="11" t="s">
        <v>19</v>
      </c>
    </row>
    <row r="83" spans="1:13" ht="60" customHeight="1" x14ac:dyDescent="0.35">
      <c r="A83" s="9" t="s">
        <v>422</v>
      </c>
      <c r="B83" s="1" t="s">
        <v>423</v>
      </c>
      <c r="C83" s="2" t="s">
        <v>15</v>
      </c>
      <c r="D83" s="3" t="s">
        <v>16</v>
      </c>
      <c r="E83" s="3" t="s">
        <v>17</v>
      </c>
      <c r="F83" s="3" t="s">
        <v>18</v>
      </c>
      <c r="G83" s="3" t="s">
        <v>19</v>
      </c>
      <c r="H83" s="4" t="s">
        <v>19</v>
      </c>
      <c r="I83" s="1" t="s">
        <v>424</v>
      </c>
      <c r="J83" s="1" t="s">
        <v>425</v>
      </c>
      <c r="K83" s="1" t="s">
        <v>426</v>
      </c>
      <c r="L83" s="3" t="str">
        <f t="shared" si="0"/>
        <v>Outstanding</v>
      </c>
      <c r="M83" s="11" t="s">
        <v>19</v>
      </c>
    </row>
    <row r="84" spans="1:13" ht="60" customHeight="1" x14ac:dyDescent="0.35">
      <c r="A84" s="9" t="s">
        <v>427</v>
      </c>
      <c r="B84" s="1" t="s">
        <v>428</v>
      </c>
      <c r="C84" s="2" t="s">
        <v>15</v>
      </c>
      <c r="D84" s="3" t="s">
        <v>16</v>
      </c>
      <c r="E84" s="3" t="s">
        <v>17</v>
      </c>
      <c r="F84" s="3" t="s">
        <v>18</v>
      </c>
      <c r="G84" s="3" t="s">
        <v>19</v>
      </c>
      <c r="H84" s="4" t="s">
        <v>19</v>
      </c>
      <c r="I84" s="1" t="s">
        <v>429</v>
      </c>
      <c r="J84" s="1" t="s">
        <v>430</v>
      </c>
      <c r="K84" s="1" t="s">
        <v>431</v>
      </c>
      <c r="L84" s="3" t="str">
        <f t="shared" si="0"/>
        <v>Outstanding</v>
      </c>
      <c r="M84" s="11" t="s">
        <v>19</v>
      </c>
    </row>
    <row r="85" spans="1:13" ht="60" customHeight="1" x14ac:dyDescent="0.35">
      <c r="A85" s="9" t="s">
        <v>432</v>
      </c>
      <c r="B85" s="1" t="s">
        <v>433</v>
      </c>
      <c r="C85" s="2" t="s">
        <v>15</v>
      </c>
      <c r="D85" s="3" t="s">
        <v>16</v>
      </c>
      <c r="E85" s="3" t="s">
        <v>17</v>
      </c>
      <c r="F85" s="3" t="s">
        <v>18</v>
      </c>
      <c r="G85" s="3" t="s">
        <v>19</v>
      </c>
      <c r="H85" s="4" t="s">
        <v>19</v>
      </c>
      <c r="I85" s="1" t="s">
        <v>434</v>
      </c>
      <c r="J85" s="1" t="s">
        <v>435</v>
      </c>
      <c r="K85" s="1" t="s">
        <v>436</v>
      </c>
      <c r="L85" s="3" t="str">
        <f t="shared" si="0"/>
        <v>Outstanding</v>
      </c>
      <c r="M85" s="11" t="s">
        <v>19</v>
      </c>
    </row>
    <row r="86" spans="1:13" ht="60" customHeight="1" x14ac:dyDescent="0.35">
      <c r="A86" s="9" t="s">
        <v>437</v>
      </c>
      <c r="B86" s="1" t="s">
        <v>438</v>
      </c>
      <c r="C86" s="2" t="s">
        <v>15</v>
      </c>
      <c r="D86" s="3" t="s">
        <v>16</v>
      </c>
      <c r="E86" s="3" t="s">
        <v>17</v>
      </c>
      <c r="F86" s="3" t="s">
        <v>18</v>
      </c>
      <c r="G86" s="3" t="s">
        <v>19</v>
      </c>
      <c r="H86" s="4" t="s">
        <v>19</v>
      </c>
      <c r="I86" s="1" t="s">
        <v>439</v>
      </c>
      <c r="J86" s="1" t="s">
        <v>440</v>
      </c>
      <c r="K86" s="1" t="s">
        <v>441</v>
      </c>
      <c r="L86" s="3" t="str">
        <f t="shared" si="0"/>
        <v>Outstanding</v>
      </c>
      <c r="M86" s="11" t="s">
        <v>19</v>
      </c>
    </row>
    <row r="87" spans="1:13" ht="60" customHeight="1" x14ac:dyDescent="0.35">
      <c r="A87" s="9" t="s">
        <v>442</v>
      </c>
      <c r="B87" s="1" t="s">
        <v>443</v>
      </c>
      <c r="C87" s="2" t="s">
        <v>15</v>
      </c>
      <c r="D87" s="3" t="s">
        <v>16</v>
      </c>
      <c r="E87" s="3" t="s">
        <v>17</v>
      </c>
      <c r="F87" s="3" t="s">
        <v>18</v>
      </c>
      <c r="G87" s="3" t="s">
        <v>19</v>
      </c>
      <c r="H87" s="4" t="s">
        <v>19</v>
      </c>
      <c r="I87" s="1" t="s">
        <v>444</v>
      </c>
      <c r="J87" s="1" t="s">
        <v>445</v>
      </c>
      <c r="K87" s="1" t="s">
        <v>446</v>
      </c>
      <c r="L87" s="3" t="str">
        <f t="shared" si="0"/>
        <v>Outstanding</v>
      </c>
      <c r="M87" s="11" t="s">
        <v>19</v>
      </c>
    </row>
    <row r="88" spans="1:13" ht="60" customHeight="1" x14ac:dyDescent="0.35">
      <c r="A88" s="9" t="s">
        <v>447</v>
      </c>
      <c r="B88" s="1" t="s">
        <v>448</v>
      </c>
      <c r="C88" s="2" t="s">
        <v>15</v>
      </c>
      <c r="D88" s="3" t="s">
        <v>16</v>
      </c>
      <c r="E88" s="3" t="s">
        <v>17</v>
      </c>
      <c r="F88" s="3" t="s">
        <v>18</v>
      </c>
      <c r="G88" s="3" t="s">
        <v>19</v>
      </c>
      <c r="H88" s="4" t="s">
        <v>19</v>
      </c>
      <c r="I88" s="1" t="s">
        <v>449</v>
      </c>
      <c r="J88" s="1" t="s">
        <v>450</v>
      </c>
      <c r="K88" s="1" t="s">
        <v>451</v>
      </c>
      <c r="L88" s="3" t="str">
        <f t="shared" si="0"/>
        <v>Outstanding</v>
      </c>
      <c r="M88" s="11" t="s">
        <v>19</v>
      </c>
    </row>
    <row r="89" spans="1:13" ht="60" customHeight="1" x14ac:dyDescent="0.35">
      <c r="A89" s="9" t="s">
        <v>452</v>
      </c>
      <c r="B89" s="1" t="s">
        <v>453</v>
      </c>
      <c r="C89" s="2" t="s">
        <v>81</v>
      </c>
      <c r="D89" s="3" t="s">
        <v>16</v>
      </c>
      <c r="E89" s="3" t="s">
        <v>17</v>
      </c>
      <c r="F89" s="3" t="s">
        <v>18</v>
      </c>
      <c r="G89" s="3" t="s">
        <v>19</v>
      </c>
      <c r="H89" s="4" t="s">
        <v>19</v>
      </c>
      <c r="I89" s="1" t="s">
        <v>454</v>
      </c>
      <c r="J89" s="1" t="s">
        <v>455</v>
      </c>
      <c r="K89" s="1" t="s">
        <v>456</v>
      </c>
      <c r="L89" s="3" t="str">
        <f t="shared" si="0"/>
        <v>Outstanding</v>
      </c>
      <c r="M89" s="11" t="s">
        <v>19</v>
      </c>
    </row>
    <row r="90" spans="1:13" ht="60" customHeight="1" x14ac:dyDescent="0.35">
      <c r="A90" s="9" t="s">
        <v>457</v>
      </c>
      <c r="B90" s="1" t="s">
        <v>458</v>
      </c>
      <c r="C90" s="2" t="s">
        <v>15</v>
      </c>
      <c r="D90" s="3" t="s">
        <v>16</v>
      </c>
      <c r="E90" s="3" t="s">
        <v>17</v>
      </c>
      <c r="F90" s="3" t="s">
        <v>18</v>
      </c>
      <c r="G90" s="3" t="s">
        <v>19</v>
      </c>
      <c r="H90" s="4" t="s">
        <v>19</v>
      </c>
      <c r="I90" s="1" t="s">
        <v>459</v>
      </c>
      <c r="J90" s="1" t="s">
        <v>460</v>
      </c>
      <c r="K90" s="1" t="s">
        <v>461</v>
      </c>
      <c r="L90" s="3" t="str">
        <f t="shared" si="0"/>
        <v>Outstanding</v>
      </c>
      <c r="M90" s="11" t="s">
        <v>19</v>
      </c>
    </row>
    <row r="91" spans="1:13" ht="60" customHeight="1" x14ac:dyDescent="0.35">
      <c r="A91" s="9" t="s">
        <v>462</v>
      </c>
      <c r="B91" s="1" t="s">
        <v>463</v>
      </c>
      <c r="C91" s="2" t="s">
        <v>15</v>
      </c>
      <c r="D91" s="3" t="s">
        <v>16</v>
      </c>
      <c r="E91" s="3" t="s">
        <v>17</v>
      </c>
      <c r="F91" s="3" t="s">
        <v>18</v>
      </c>
      <c r="G91" s="3" t="s">
        <v>19</v>
      </c>
      <c r="H91" s="4" t="s">
        <v>19</v>
      </c>
      <c r="I91" s="1" t="s">
        <v>464</v>
      </c>
      <c r="J91" s="1" t="s">
        <v>465</v>
      </c>
      <c r="K91" s="1" t="s">
        <v>466</v>
      </c>
      <c r="L91" s="3" t="str">
        <f t="shared" si="0"/>
        <v>Outstanding</v>
      </c>
      <c r="M91" s="11" t="s">
        <v>19</v>
      </c>
    </row>
    <row r="92" spans="1:13" ht="60" customHeight="1" x14ac:dyDescent="0.35">
      <c r="A92" s="9" t="s">
        <v>467</v>
      </c>
      <c r="B92" s="1" t="s">
        <v>468</v>
      </c>
      <c r="C92" s="2" t="s">
        <v>15</v>
      </c>
      <c r="D92" s="3" t="s">
        <v>16</v>
      </c>
      <c r="E92" s="3" t="s">
        <v>17</v>
      </c>
      <c r="F92" s="3" t="s">
        <v>18</v>
      </c>
      <c r="G92" s="3" t="s">
        <v>19</v>
      </c>
      <c r="H92" s="4" t="s">
        <v>19</v>
      </c>
      <c r="I92" s="1" t="s">
        <v>469</v>
      </c>
      <c r="J92" s="1" t="s">
        <v>470</v>
      </c>
      <c r="K92" s="1" t="s">
        <v>471</v>
      </c>
      <c r="L92" s="3" t="str">
        <f t="shared" si="0"/>
        <v>Outstanding</v>
      </c>
      <c r="M92" s="11" t="s">
        <v>19</v>
      </c>
    </row>
    <row r="93" spans="1:13" ht="60" customHeight="1" x14ac:dyDescent="0.35">
      <c r="A93" s="9" t="s">
        <v>472</v>
      </c>
      <c r="B93" s="1" t="s">
        <v>473</v>
      </c>
      <c r="C93" s="2" t="s">
        <v>15</v>
      </c>
      <c r="D93" s="3" t="s">
        <v>16</v>
      </c>
      <c r="E93" s="3" t="s">
        <v>17</v>
      </c>
      <c r="F93" s="3" t="s">
        <v>18</v>
      </c>
      <c r="G93" s="3" t="s">
        <v>19</v>
      </c>
      <c r="H93" s="4" t="s">
        <v>19</v>
      </c>
      <c r="I93" s="1" t="s">
        <v>474</v>
      </c>
      <c r="J93" s="1" t="s">
        <v>475</v>
      </c>
      <c r="K93" s="1" t="s">
        <v>476</v>
      </c>
      <c r="L93" s="3" t="str">
        <f t="shared" si="0"/>
        <v>Outstanding</v>
      </c>
      <c r="M93" s="11" t="s">
        <v>19</v>
      </c>
    </row>
    <row r="94" spans="1:13" ht="60" customHeight="1" x14ac:dyDescent="0.35">
      <c r="A94" s="9" t="s">
        <v>477</v>
      </c>
      <c r="B94" s="1" t="s">
        <v>478</v>
      </c>
      <c r="C94" s="2" t="s">
        <v>15</v>
      </c>
      <c r="D94" s="3" t="s">
        <v>16</v>
      </c>
      <c r="E94" s="3" t="s">
        <v>17</v>
      </c>
      <c r="F94" s="3" t="s">
        <v>18</v>
      </c>
      <c r="G94" s="3" t="s">
        <v>19</v>
      </c>
      <c r="H94" s="4" t="s">
        <v>19</v>
      </c>
      <c r="I94" s="1" t="s">
        <v>479</v>
      </c>
      <c r="J94" s="1" t="s">
        <v>480</v>
      </c>
      <c r="K94" s="1" t="s">
        <v>481</v>
      </c>
      <c r="L94" s="3" t="str">
        <f t="shared" si="0"/>
        <v>Outstanding</v>
      </c>
      <c r="M94" s="11" t="s">
        <v>19</v>
      </c>
    </row>
    <row r="95" spans="1:13" ht="60" customHeight="1" x14ac:dyDescent="0.35">
      <c r="A95" s="9" t="s">
        <v>482</v>
      </c>
      <c r="B95" s="1" t="s">
        <v>483</v>
      </c>
      <c r="C95" s="2" t="s">
        <v>15</v>
      </c>
      <c r="D95" s="3" t="s">
        <v>16</v>
      </c>
      <c r="E95" s="3" t="s">
        <v>17</v>
      </c>
      <c r="F95" s="3" t="s">
        <v>18</v>
      </c>
      <c r="G95" s="3" t="s">
        <v>19</v>
      </c>
      <c r="H95" s="4" t="s">
        <v>19</v>
      </c>
      <c r="I95" s="1" t="s">
        <v>484</v>
      </c>
      <c r="J95" s="1" t="s">
        <v>485</v>
      </c>
      <c r="K95" s="1" t="s">
        <v>486</v>
      </c>
      <c r="L95" s="3" t="str">
        <f t="shared" si="0"/>
        <v>Outstanding</v>
      </c>
      <c r="M95" s="11" t="s">
        <v>19</v>
      </c>
    </row>
    <row r="96" spans="1:13" ht="60" customHeight="1" x14ac:dyDescent="0.35">
      <c r="A96" s="9" t="s">
        <v>487</v>
      </c>
      <c r="B96" s="1" t="s">
        <v>488</v>
      </c>
      <c r="C96" s="2" t="s">
        <v>15</v>
      </c>
      <c r="D96" s="3" t="s">
        <v>16</v>
      </c>
      <c r="E96" s="3" t="s">
        <v>17</v>
      </c>
      <c r="F96" s="3" t="s">
        <v>18</v>
      </c>
      <c r="G96" s="3" t="s">
        <v>19</v>
      </c>
      <c r="H96" s="4" t="s">
        <v>19</v>
      </c>
      <c r="I96" s="1" t="s">
        <v>489</v>
      </c>
      <c r="J96" s="1" t="s">
        <v>490</v>
      </c>
      <c r="K96" s="1" t="s">
        <v>491</v>
      </c>
      <c r="L96" s="3" t="str">
        <f t="shared" si="0"/>
        <v>Outstanding</v>
      </c>
      <c r="M96" s="11" t="s">
        <v>19</v>
      </c>
    </row>
    <row r="97" spans="1:13" ht="60" customHeight="1" x14ac:dyDescent="0.35">
      <c r="A97" s="9" t="s">
        <v>492</v>
      </c>
      <c r="B97" s="1" t="s">
        <v>493</v>
      </c>
      <c r="C97" s="2" t="s">
        <v>15</v>
      </c>
      <c r="D97" s="3" t="s">
        <v>16</v>
      </c>
      <c r="E97" s="3" t="s">
        <v>17</v>
      </c>
      <c r="F97" s="3" t="s">
        <v>18</v>
      </c>
      <c r="G97" s="3" t="s">
        <v>19</v>
      </c>
      <c r="H97" s="4" t="s">
        <v>19</v>
      </c>
      <c r="I97" s="1" t="s">
        <v>494</v>
      </c>
      <c r="J97" s="1" t="s">
        <v>495</v>
      </c>
      <c r="K97" s="1" t="s">
        <v>496</v>
      </c>
      <c r="L97" s="3" t="str">
        <f t="shared" si="0"/>
        <v>Outstanding</v>
      </c>
      <c r="M97" s="11" t="s">
        <v>19</v>
      </c>
    </row>
    <row r="98" spans="1:13" ht="60" customHeight="1" x14ac:dyDescent="0.35">
      <c r="A98" s="9" t="s">
        <v>497</v>
      </c>
      <c r="B98" s="1" t="s">
        <v>498</v>
      </c>
      <c r="C98" s="2" t="s">
        <v>15</v>
      </c>
      <c r="D98" s="3" t="s">
        <v>16</v>
      </c>
      <c r="E98" s="3" t="s">
        <v>17</v>
      </c>
      <c r="F98" s="3" t="s">
        <v>18</v>
      </c>
      <c r="G98" s="3" t="s">
        <v>19</v>
      </c>
      <c r="H98" s="4" t="s">
        <v>19</v>
      </c>
      <c r="I98" s="1" t="s">
        <v>499</v>
      </c>
      <c r="J98" s="1" t="s">
        <v>500</v>
      </c>
      <c r="K98" s="1" t="s">
        <v>501</v>
      </c>
      <c r="L98" s="3" t="str">
        <f t="shared" si="0"/>
        <v>Outstanding</v>
      </c>
      <c r="M98" s="11" t="s">
        <v>19</v>
      </c>
    </row>
    <row r="99" spans="1:13" ht="60" customHeight="1" x14ac:dyDescent="0.35">
      <c r="A99" s="9" t="s">
        <v>502</v>
      </c>
      <c r="B99" s="1" t="s">
        <v>503</v>
      </c>
      <c r="C99" s="2" t="s">
        <v>15</v>
      </c>
      <c r="D99" s="3" t="s">
        <v>16</v>
      </c>
      <c r="E99" s="3" t="s">
        <v>17</v>
      </c>
      <c r="F99" s="3" t="s">
        <v>18</v>
      </c>
      <c r="G99" s="3" t="s">
        <v>19</v>
      </c>
      <c r="H99" s="4" t="s">
        <v>19</v>
      </c>
      <c r="I99" s="1" t="s">
        <v>504</v>
      </c>
      <c r="J99" s="1" t="s">
        <v>505</v>
      </c>
      <c r="K99" s="1" t="s">
        <v>506</v>
      </c>
      <c r="L99" s="3" t="str">
        <f t="shared" si="0"/>
        <v>Outstanding</v>
      </c>
      <c r="M99" s="11" t="s">
        <v>19</v>
      </c>
    </row>
    <row r="100" spans="1:13" ht="60" customHeight="1" x14ac:dyDescent="0.35">
      <c r="A100" s="9" t="s">
        <v>507</v>
      </c>
      <c r="B100" s="1" t="s">
        <v>508</v>
      </c>
      <c r="C100" s="2" t="s">
        <v>15</v>
      </c>
      <c r="D100" s="3" t="s">
        <v>16</v>
      </c>
      <c r="E100" s="3" t="s">
        <v>17</v>
      </c>
      <c r="F100" s="3" t="s">
        <v>18</v>
      </c>
      <c r="G100" s="3" t="s">
        <v>19</v>
      </c>
      <c r="H100" s="4" t="s">
        <v>19</v>
      </c>
      <c r="I100" s="1" t="s">
        <v>509</v>
      </c>
      <c r="J100" s="1" t="s">
        <v>505</v>
      </c>
      <c r="K100" s="1" t="s">
        <v>510</v>
      </c>
      <c r="L100" s="3" t="str">
        <f t="shared" si="0"/>
        <v>Outstanding</v>
      </c>
      <c r="M100" s="11" t="s">
        <v>19</v>
      </c>
    </row>
    <row r="101" spans="1:13" ht="60" customHeight="1" x14ac:dyDescent="0.35">
      <c r="A101" s="9" t="s">
        <v>511</v>
      </c>
      <c r="B101" s="1" t="s">
        <v>512</v>
      </c>
      <c r="C101" s="2" t="s">
        <v>15</v>
      </c>
      <c r="D101" s="3" t="s">
        <v>16</v>
      </c>
      <c r="E101" s="3" t="s">
        <v>17</v>
      </c>
      <c r="F101" s="3" t="s">
        <v>18</v>
      </c>
      <c r="G101" s="3" t="s">
        <v>19</v>
      </c>
      <c r="H101" s="4" t="s">
        <v>19</v>
      </c>
      <c r="I101" s="1" t="s">
        <v>513</v>
      </c>
      <c r="J101" s="1" t="s">
        <v>505</v>
      </c>
      <c r="K101" s="1" t="s">
        <v>514</v>
      </c>
      <c r="L101" s="3" t="str">
        <f t="shared" si="0"/>
        <v>Outstanding</v>
      </c>
      <c r="M101" s="11" t="s">
        <v>19</v>
      </c>
    </row>
    <row r="102" spans="1:13" ht="60" customHeight="1" x14ac:dyDescent="0.35">
      <c r="A102" s="9" t="s">
        <v>515</v>
      </c>
      <c r="B102" s="1" t="s">
        <v>516</v>
      </c>
      <c r="C102" s="2" t="s">
        <v>81</v>
      </c>
      <c r="D102" s="3" t="s">
        <v>16</v>
      </c>
      <c r="E102" s="3" t="s">
        <v>17</v>
      </c>
      <c r="F102" s="3" t="s">
        <v>18</v>
      </c>
      <c r="G102" s="3" t="s">
        <v>19</v>
      </c>
      <c r="H102" s="4" t="s">
        <v>19</v>
      </c>
      <c r="I102" s="1" t="s">
        <v>517</v>
      </c>
      <c r="J102" s="1" t="s">
        <v>518</v>
      </c>
      <c r="K102" s="1" t="s">
        <v>519</v>
      </c>
      <c r="L102" s="3" t="str">
        <f t="shared" si="0"/>
        <v>Outstanding</v>
      </c>
      <c r="M102" s="11" t="s">
        <v>19</v>
      </c>
    </row>
    <row r="103" spans="1:13" ht="60" customHeight="1" x14ac:dyDescent="0.35">
      <c r="A103" s="9" t="s">
        <v>520</v>
      </c>
      <c r="B103" s="1" t="s">
        <v>521</v>
      </c>
      <c r="C103" s="2" t="s">
        <v>15</v>
      </c>
      <c r="D103" s="3" t="s">
        <v>16</v>
      </c>
      <c r="E103" s="3" t="s">
        <v>17</v>
      </c>
      <c r="F103" s="3" t="s">
        <v>18</v>
      </c>
      <c r="G103" s="3" t="s">
        <v>19</v>
      </c>
      <c r="H103" s="4" t="s">
        <v>19</v>
      </c>
      <c r="I103" s="1" t="s">
        <v>522</v>
      </c>
      <c r="J103" s="1" t="s">
        <v>523</v>
      </c>
      <c r="K103" s="1" t="s">
        <v>524</v>
      </c>
      <c r="L103" s="3" t="str">
        <f t="shared" si="0"/>
        <v>Outstanding</v>
      </c>
      <c r="M103" s="11" t="s">
        <v>19</v>
      </c>
    </row>
    <row r="104" spans="1:13" ht="60" customHeight="1" x14ac:dyDescent="0.35">
      <c r="A104" s="9" t="s">
        <v>525</v>
      </c>
      <c r="B104" s="1" t="s">
        <v>526</v>
      </c>
      <c r="C104" s="2" t="s">
        <v>15</v>
      </c>
      <c r="D104" s="3" t="s">
        <v>16</v>
      </c>
      <c r="E104" s="3" t="s">
        <v>17</v>
      </c>
      <c r="F104" s="3" t="s">
        <v>18</v>
      </c>
      <c r="G104" s="3" t="s">
        <v>19</v>
      </c>
      <c r="H104" s="4" t="s">
        <v>19</v>
      </c>
      <c r="I104" s="1" t="s">
        <v>527</v>
      </c>
      <c r="J104" s="1" t="s">
        <v>528</v>
      </c>
      <c r="K104" s="1" t="s">
        <v>529</v>
      </c>
      <c r="L104" s="3" t="str">
        <f t="shared" si="0"/>
        <v>Outstanding</v>
      </c>
      <c r="M104" s="11" t="s">
        <v>19</v>
      </c>
    </row>
    <row r="105" spans="1:13" ht="60" customHeight="1" x14ac:dyDescent="0.35">
      <c r="A105" s="9" t="s">
        <v>530</v>
      </c>
      <c r="B105" s="1" t="s">
        <v>531</v>
      </c>
      <c r="C105" s="2" t="s">
        <v>15</v>
      </c>
      <c r="D105" s="3" t="s">
        <v>16</v>
      </c>
      <c r="E105" s="3" t="s">
        <v>17</v>
      </c>
      <c r="F105" s="3" t="s">
        <v>18</v>
      </c>
      <c r="G105" s="3" t="s">
        <v>19</v>
      </c>
      <c r="H105" s="4" t="s">
        <v>19</v>
      </c>
      <c r="I105" s="1" t="s">
        <v>532</v>
      </c>
      <c r="J105" s="1" t="s">
        <v>533</v>
      </c>
      <c r="K105" s="1" t="s">
        <v>534</v>
      </c>
      <c r="L105" s="3" t="str">
        <f t="shared" si="0"/>
        <v>Outstanding</v>
      </c>
      <c r="M105" s="11" t="s">
        <v>19</v>
      </c>
    </row>
    <row r="106" spans="1:13" ht="60" customHeight="1" x14ac:dyDescent="0.35">
      <c r="A106" s="9" t="s">
        <v>535</v>
      </c>
      <c r="B106" s="1" t="s">
        <v>536</v>
      </c>
      <c r="C106" s="2" t="s">
        <v>15</v>
      </c>
      <c r="D106" s="3" t="s">
        <v>16</v>
      </c>
      <c r="E106" s="3" t="s">
        <v>17</v>
      </c>
      <c r="F106" s="3" t="s">
        <v>18</v>
      </c>
      <c r="G106" s="3" t="s">
        <v>19</v>
      </c>
      <c r="H106" s="4" t="s">
        <v>19</v>
      </c>
      <c r="I106" s="1" t="s">
        <v>537</v>
      </c>
      <c r="J106" s="1" t="s">
        <v>538</v>
      </c>
      <c r="K106" s="1" t="s">
        <v>539</v>
      </c>
      <c r="L106" s="3" t="str">
        <f t="shared" si="0"/>
        <v>Outstanding</v>
      </c>
      <c r="M106" s="11" t="s">
        <v>19</v>
      </c>
    </row>
    <row r="107" spans="1:13" ht="60" customHeight="1" x14ac:dyDescent="0.35">
      <c r="A107" s="9" t="s">
        <v>540</v>
      </c>
      <c r="B107" s="1" t="s">
        <v>541</v>
      </c>
      <c r="C107" s="2" t="s">
        <v>50</v>
      </c>
      <c r="D107" s="3" t="s">
        <v>16</v>
      </c>
      <c r="E107" s="3" t="s">
        <v>17</v>
      </c>
      <c r="F107" s="3" t="s">
        <v>18</v>
      </c>
      <c r="G107" s="3" t="s">
        <v>19</v>
      </c>
      <c r="H107" s="4" t="s">
        <v>19</v>
      </c>
      <c r="I107" s="1" t="s">
        <v>542</v>
      </c>
      <c r="J107" s="1" t="s">
        <v>543</v>
      </c>
      <c r="K107" s="1" t="s">
        <v>544</v>
      </c>
      <c r="L107" s="3" t="str">
        <f t="shared" si="0"/>
        <v>Outstanding</v>
      </c>
      <c r="M107" s="11" t="s">
        <v>19</v>
      </c>
    </row>
    <row r="108" spans="1:13" ht="60" customHeight="1" x14ac:dyDescent="0.35">
      <c r="A108" s="9" t="s">
        <v>545</v>
      </c>
      <c r="B108" s="1" t="s">
        <v>546</v>
      </c>
      <c r="C108" s="2" t="s">
        <v>50</v>
      </c>
      <c r="D108" s="3" t="s">
        <v>16</v>
      </c>
      <c r="E108" s="3" t="s">
        <v>17</v>
      </c>
      <c r="F108" s="3" t="s">
        <v>18</v>
      </c>
      <c r="G108" s="3" t="s">
        <v>19</v>
      </c>
      <c r="H108" s="4" t="s">
        <v>19</v>
      </c>
      <c r="I108" s="1" t="s">
        <v>547</v>
      </c>
      <c r="J108" s="1" t="s">
        <v>548</v>
      </c>
      <c r="K108" s="1" t="s">
        <v>549</v>
      </c>
      <c r="L108" s="3" t="str">
        <f t="shared" si="0"/>
        <v>Outstanding</v>
      </c>
      <c r="M108" s="11" t="s">
        <v>19</v>
      </c>
    </row>
    <row r="109" spans="1:13" ht="60" customHeight="1" x14ac:dyDescent="0.35">
      <c r="A109" s="9" t="s">
        <v>550</v>
      </c>
      <c r="B109" s="1" t="s">
        <v>551</v>
      </c>
      <c r="C109" s="2" t="s">
        <v>50</v>
      </c>
      <c r="D109" s="3" t="s">
        <v>16</v>
      </c>
      <c r="E109" s="3" t="s">
        <v>17</v>
      </c>
      <c r="F109" s="3" t="s">
        <v>18</v>
      </c>
      <c r="G109" s="3" t="s">
        <v>19</v>
      </c>
      <c r="H109" s="4" t="s">
        <v>19</v>
      </c>
      <c r="I109" s="1" t="s">
        <v>552</v>
      </c>
      <c r="J109" s="1" t="s">
        <v>553</v>
      </c>
      <c r="K109" s="1" t="s">
        <v>554</v>
      </c>
      <c r="L109" s="3" t="str">
        <f t="shared" si="0"/>
        <v>Outstanding</v>
      </c>
      <c r="M109" s="11" t="s">
        <v>19</v>
      </c>
    </row>
    <row r="110" spans="1:13" ht="60" customHeight="1" x14ac:dyDescent="0.35">
      <c r="A110" s="9" t="s">
        <v>555</v>
      </c>
      <c r="B110" s="1" t="s">
        <v>556</v>
      </c>
      <c r="C110" s="2" t="s">
        <v>15</v>
      </c>
      <c r="D110" s="3" t="s">
        <v>16</v>
      </c>
      <c r="E110" s="3" t="s">
        <v>17</v>
      </c>
      <c r="F110" s="3" t="s">
        <v>18</v>
      </c>
      <c r="G110" s="3" t="s">
        <v>19</v>
      </c>
      <c r="H110" s="4" t="s">
        <v>19</v>
      </c>
      <c r="I110" s="1" t="s">
        <v>557</v>
      </c>
      <c r="J110" s="1" t="s">
        <v>558</v>
      </c>
      <c r="K110" s="1" t="s">
        <v>559</v>
      </c>
      <c r="L110" s="3" t="str">
        <f t="shared" si="0"/>
        <v>Outstanding</v>
      </c>
      <c r="M110" s="11" t="s">
        <v>19</v>
      </c>
    </row>
    <row r="111" spans="1:13" ht="60" customHeight="1" x14ac:dyDescent="0.35">
      <c r="A111" s="9" t="s">
        <v>560</v>
      </c>
      <c r="B111" s="1" t="s">
        <v>561</v>
      </c>
      <c r="C111" s="2" t="s">
        <v>50</v>
      </c>
      <c r="D111" s="3" t="s">
        <v>16</v>
      </c>
      <c r="E111" s="3" t="s">
        <v>17</v>
      </c>
      <c r="F111" s="3" t="s">
        <v>18</v>
      </c>
      <c r="G111" s="3" t="s">
        <v>19</v>
      </c>
      <c r="H111" s="4" t="s">
        <v>19</v>
      </c>
      <c r="I111" s="1" t="s">
        <v>562</v>
      </c>
      <c r="J111" s="1" t="s">
        <v>563</v>
      </c>
      <c r="K111" s="1" t="s">
        <v>564</v>
      </c>
      <c r="L111" s="3" t="str">
        <f t="shared" si="0"/>
        <v>Outstanding</v>
      </c>
      <c r="M111" s="11" t="s">
        <v>19</v>
      </c>
    </row>
    <row r="112" spans="1:13" ht="60" customHeight="1" x14ac:dyDescent="0.35">
      <c r="A112" s="9" t="s">
        <v>565</v>
      </c>
      <c r="B112" s="1" t="s">
        <v>566</v>
      </c>
      <c r="C112" s="2" t="s">
        <v>50</v>
      </c>
      <c r="D112" s="3" t="s">
        <v>16</v>
      </c>
      <c r="E112" s="3" t="s">
        <v>17</v>
      </c>
      <c r="F112" s="3" t="s">
        <v>18</v>
      </c>
      <c r="G112" s="3" t="s">
        <v>19</v>
      </c>
      <c r="H112" s="4" t="s">
        <v>19</v>
      </c>
      <c r="I112" s="1" t="s">
        <v>567</v>
      </c>
      <c r="J112" s="1" t="s">
        <v>568</v>
      </c>
      <c r="K112" s="1" t="s">
        <v>569</v>
      </c>
      <c r="L112" s="3" t="str">
        <f t="shared" si="0"/>
        <v>Outstanding</v>
      </c>
      <c r="M112" s="11" t="s">
        <v>19</v>
      </c>
    </row>
    <row r="113" spans="1:13" ht="60" customHeight="1" x14ac:dyDescent="0.35">
      <c r="A113" s="9" t="s">
        <v>570</v>
      </c>
      <c r="B113" s="1" t="s">
        <v>571</v>
      </c>
      <c r="C113" s="2" t="s">
        <v>50</v>
      </c>
      <c r="D113" s="3" t="s">
        <v>16</v>
      </c>
      <c r="E113" s="3" t="s">
        <v>17</v>
      </c>
      <c r="F113" s="3" t="s">
        <v>18</v>
      </c>
      <c r="G113" s="3" t="s">
        <v>19</v>
      </c>
      <c r="H113" s="4" t="s">
        <v>19</v>
      </c>
      <c r="I113" s="1" t="s">
        <v>572</v>
      </c>
      <c r="J113" s="1" t="s">
        <v>573</v>
      </c>
      <c r="K113" s="1" t="s">
        <v>574</v>
      </c>
      <c r="L113" s="3" t="str">
        <f t="shared" si="0"/>
        <v>Outstanding</v>
      </c>
      <c r="M113" s="11" t="s">
        <v>19</v>
      </c>
    </row>
    <row r="114" spans="1:13" ht="60" customHeight="1" x14ac:dyDescent="0.35">
      <c r="A114" s="9" t="s">
        <v>575</v>
      </c>
      <c r="B114" s="1" t="s">
        <v>576</v>
      </c>
      <c r="C114" s="2" t="s">
        <v>50</v>
      </c>
      <c r="D114" s="3" t="s">
        <v>16</v>
      </c>
      <c r="E114" s="3" t="s">
        <v>17</v>
      </c>
      <c r="F114" s="3" t="s">
        <v>18</v>
      </c>
      <c r="G114" s="3" t="s">
        <v>19</v>
      </c>
      <c r="H114" s="4" t="s">
        <v>19</v>
      </c>
      <c r="I114" s="1" t="s">
        <v>577</v>
      </c>
      <c r="J114" s="1" t="s">
        <v>578</v>
      </c>
      <c r="K114" s="1" t="s">
        <v>579</v>
      </c>
      <c r="L114" s="3" t="str">
        <f t="shared" si="0"/>
        <v>Outstanding</v>
      </c>
      <c r="M114" s="11" t="s">
        <v>19</v>
      </c>
    </row>
    <row r="115" spans="1:13" ht="60" customHeight="1" x14ac:dyDescent="0.35">
      <c r="A115" s="9" t="s">
        <v>580</v>
      </c>
      <c r="B115" s="1" t="s">
        <v>581</v>
      </c>
      <c r="C115" s="2" t="s">
        <v>50</v>
      </c>
      <c r="D115" s="3" t="s">
        <v>16</v>
      </c>
      <c r="E115" s="3" t="s">
        <v>17</v>
      </c>
      <c r="F115" s="3" t="s">
        <v>18</v>
      </c>
      <c r="G115" s="3" t="s">
        <v>19</v>
      </c>
      <c r="H115" s="4" t="s">
        <v>19</v>
      </c>
      <c r="I115" s="1" t="s">
        <v>582</v>
      </c>
      <c r="J115" s="1" t="s">
        <v>583</v>
      </c>
      <c r="K115" s="1" t="s">
        <v>584</v>
      </c>
      <c r="L115" s="3" t="str">
        <f t="shared" si="0"/>
        <v>Outstanding</v>
      </c>
      <c r="M115" s="11" t="s">
        <v>19</v>
      </c>
    </row>
    <row r="116" spans="1:13" ht="60" customHeight="1" x14ac:dyDescent="0.35">
      <c r="A116" s="9" t="s">
        <v>585</v>
      </c>
      <c r="B116" s="1" t="s">
        <v>586</v>
      </c>
      <c r="C116" s="2" t="s">
        <v>15</v>
      </c>
      <c r="D116" s="3" t="s">
        <v>16</v>
      </c>
      <c r="E116" s="3" t="s">
        <v>17</v>
      </c>
      <c r="F116" s="3" t="s">
        <v>18</v>
      </c>
      <c r="G116" s="3" t="s">
        <v>19</v>
      </c>
      <c r="H116" s="4" t="s">
        <v>19</v>
      </c>
      <c r="I116" s="1" t="s">
        <v>587</v>
      </c>
      <c r="J116" s="1" t="s">
        <v>588</v>
      </c>
      <c r="K116" s="1" t="s">
        <v>589</v>
      </c>
      <c r="L116" s="3" t="str">
        <f t="shared" si="0"/>
        <v>Outstanding</v>
      </c>
      <c r="M116" s="11" t="s">
        <v>19</v>
      </c>
    </row>
    <row r="117" spans="1:13" ht="60" customHeight="1" x14ac:dyDescent="0.35">
      <c r="A117" s="9" t="s">
        <v>590</v>
      </c>
      <c r="B117" s="1" t="s">
        <v>591</v>
      </c>
      <c r="C117" s="2" t="s">
        <v>15</v>
      </c>
      <c r="D117" s="3" t="s">
        <v>16</v>
      </c>
      <c r="E117" s="3" t="s">
        <v>17</v>
      </c>
      <c r="F117" s="3" t="s">
        <v>18</v>
      </c>
      <c r="G117" s="3" t="s">
        <v>19</v>
      </c>
      <c r="H117" s="4" t="s">
        <v>19</v>
      </c>
      <c r="I117" s="1" t="s">
        <v>592</v>
      </c>
      <c r="J117" s="1" t="s">
        <v>593</v>
      </c>
      <c r="K117" s="1" t="s">
        <v>594</v>
      </c>
      <c r="L117" s="3" t="str">
        <f t="shared" si="0"/>
        <v>Outstanding</v>
      </c>
      <c r="M117" s="11" t="s">
        <v>19</v>
      </c>
    </row>
    <row r="118" spans="1:13" ht="60" customHeight="1" x14ac:dyDescent="0.35">
      <c r="A118" s="9" t="s">
        <v>595</v>
      </c>
      <c r="B118" s="1" t="s">
        <v>596</v>
      </c>
      <c r="C118" s="2" t="s">
        <v>15</v>
      </c>
      <c r="D118" s="3" t="s">
        <v>16</v>
      </c>
      <c r="E118" s="3" t="s">
        <v>17</v>
      </c>
      <c r="F118" s="3" t="s">
        <v>18</v>
      </c>
      <c r="G118" s="3" t="s">
        <v>19</v>
      </c>
      <c r="H118" s="4" t="s">
        <v>19</v>
      </c>
      <c r="I118" s="1" t="s">
        <v>597</v>
      </c>
      <c r="J118" s="1" t="s">
        <v>598</v>
      </c>
      <c r="K118" s="1" t="s">
        <v>599</v>
      </c>
      <c r="L118" s="3" t="str">
        <f t="shared" si="0"/>
        <v>Outstanding</v>
      </c>
      <c r="M118" s="11" t="s">
        <v>19</v>
      </c>
    </row>
    <row r="119" spans="1:13" ht="60" customHeight="1" x14ac:dyDescent="0.35">
      <c r="A119" s="9" t="s">
        <v>600</v>
      </c>
      <c r="B119" s="1" t="s">
        <v>601</v>
      </c>
      <c r="C119" s="2" t="s">
        <v>15</v>
      </c>
      <c r="D119" s="3" t="s">
        <v>16</v>
      </c>
      <c r="E119" s="3" t="s">
        <v>17</v>
      </c>
      <c r="F119" s="3" t="s">
        <v>18</v>
      </c>
      <c r="G119" s="3" t="s">
        <v>19</v>
      </c>
      <c r="H119" s="4" t="s">
        <v>19</v>
      </c>
      <c r="I119" s="1" t="s">
        <v>602</v>
      </c>
      <c r="J119" s="1" t="s">
        <v>603</v>
      </c>
      <c r="K119" s="1" t="s">
        <v>604</v>
      </c>
      <c r="L119" s="3" t="str">
        <f t="shared" si="0"/>
        <v>Outstanding</v>
      </c>
      <c r="M119" s="11" t="s">
        <v>19</v>
      </c>
    </row>
    <row r="120" spans="1:13" ht="60" customHeight="1" x14ac:dyDescent="0.35">
      <c r="A120" s="9" t="s">
        <v>605</v>
      </c>
      <c r="B120" s="1" t="s">
        <v>606</v>
      </c>
      <c r="C120" s="2" t="s">
        <v>15</v>
      </c>
      <c r="D120" s="3" t="s">
        <v>16</v>
      </c>
      <c r="E120" s="3" t="s">
        <v>17</v>
      </c>
      <c r="F120" s="3" t="s">
        <v>18</v>
      </c>
      <c r="G120" s="3" t="s">
        <v>19</v>
      </c>
      <c r="H120" s="4" t="s">
        <v>19</v>
      </c>
      <c r="I120" s="1" t="s">
        <v>607</v>
      </c>
      <c r="J120" s="1" t="s">
        <v>608</v>
      </c>
      <c r="K120" s="1" t="s">
        <v>609</v>
      </c>
      <c r="L120" s="3" t="str">
        <f t="shared" si="0"/>
        <v>Outstanding</v>
      </c>
      <c r="M120" s="11" t="s">
        <v>19</v>
      </c>
    </row>
    <row r="121" spans="1:13" ht="60" customHeight="1" x14ac:dyDescent="0.35">
      <c r="A121" s="9" t="s">
        <v>610</v>
      </c>
      <c r="B121" s="1" t="s">
        <v>611</v>
      </c>
      <c r="C121" s="2" t="s">
        <v>50</v>
      </c>
      <c r="D121" s="3" t="s">
        <v>16</v>
      </c>
      <c r="E121" s="3" t="s">
        <v>17</v>
      </c>
      <c r="F121" s="3" t="s">
        <v>18</v>
      </c>
      <c r="G121" s="3" t="s">
        <v>19</v>
      </c>
      <c r="H121" s="4" t="s">
        <v>19</v>
      </c>
      <c r="I121" s="1" t="s">
        <v>612</v>
      </c>
      <c r="J121" s="1" t="s">
        <v>613</v>
      </c>
      <c r="K121" s="1" t="s">
        <v>614</v>
      </c>
      <c r="L121" s="3" t="str">
        <f t="shared" si="0"/>
        <v>Outstanding</v>
      </c>
      <c r="M121" s="11" t="s">
        <v>19</v>
      </c>
    </row>
    <row r="122" spans="1:13" ht="60" customHeight="1" x14ac:dyDescent="0.35">
      <c r="A122" s="9" t="s">
        <v>615</v>
      </c>
      <c r="B122" s="1" t="s">
        <v>616</v>
      </c>
      <c r="C122" s="2" t="s">
        <v>15</v>
      </c>
      <c r="D122" s="3" t="s">
        <v>16</v>
      </c>
      <c r="E122" s="3" t="s">
        <v>17</v>
      </c>
      <c r="F122" s="3" t="s">
        <v>18</v>
      </c>
      <c r="G122" s="3" t="s">
        <v>19</v>
      </c>
      <c r="H122" s="4" t="s">
        <v>19</v>
      </c>
      <c r="I122" s="1" t="s">
        <v>617</v>
      </c>
      <c r="J122" s="1" t="s">
        <v>618</v>
      </c>
      <c r="K122" s="1" t="s">
        <v>619</v>
      </c>
      <c r="L122" s="3" t="str">
        <f t="shared" si="0"/>
        <v>Outstanding</v>
      </c>
      <c r="M122" s="11" t="s">
        <v>19</v>
      </c>
    </row>
    <row r="123" spans="1:13" ht="60" customHeight="1" x14ac:dyDescent="0.35">
      <c r="A123" s="9" t="s">
        <v>620</v>
      </c>
      <c r="B123" s="1" t="s">
        <v>621</v>
      </c>
      <c r="C123" s="2" t="s">
        <v>15</v>
      </c>
      <c r="D123" s="3" t="s">
        <v>16</v>
      </c>
      <c r="E123" s="3" t="s">
        <v>17</v>
      </c>
      <c r="F123" s="3" t="s">
        <v>18</v>
      </c>
      <c r="G123" s="3" t="s">
        <v>19</v>
      </c>
      <c r="H123" s="4" t="s">
        <v>19</v>
      </c>
      <c r="I123" s="1" t="s">
        <v>622</v>
      </c>
      <c r="J123" s="1" t="s">
        <v>623</v>
      </c>
      <c r="K123" s="1" t="s">
        <v>624</v>
      </c>
      <c r="L123" s="3" t="str">
        <f t="shared" si="0"/>
        <v>Outstanding</v>
      </c>
      <c r="M123" s="11" t="s">
        <v>19</v>
      </c>
    </row>
    <row r="124" spans="1:13" ht="60" customHeight="1" x14ac:dyDescent="0.35">
      <c r="A124" s="9" t="s">
        <v>625</v>
      </c>
      <c r="B124" s="1" t="s">
        <v>626</v>
      </c>
      <c r="C124" s="2" t="s">
        <v>15</v>
      </c>
      <c r="D124" s="3" t="s">
        <v>16</v>
      </c>
      <c r="E124" s="3" t="s">
        <v>17</v>
      </c>
      <c r="F124" s="3" t="s">
        <v>18</v>
      </c>
      <c r="G124" s="3" t="s">
        <v>19</v>
      </c>
      <c r="H124" s="4" t="s">
        <v>19</v>
      </c>
      <c r="I124" s="1" t="s">
        <v>627</v>
      </c>
      <c r="J124" s="1" t="s">
        <v>628</v>
      </c>
      <c r="K124" s="1" t="s">
        <v>629</v>
      </c>
      <c r="L124" s="3" t="str">
        <f t="shared" si="0"/>
        <v>Outstanding</v>
      </c>
      <c r="M124" s="11" t="s">
        <v>19</v>
      </c>
    </row>
    <row r="125" spans="1:13" ht="60" customHeight="1" x14ac:dyDescent="0.35">
      <c r="A125" s="9" t="s">
        <v>630</v>
      </c>
      <c r="B125" s="1" t="s">
        <v>631</v>
      </c>
      <c r="C125" s="2" t="s">
        <v>15</v>
      </c>
      <c r="D125" s="3" t="s">
        <v>16</v>
      </c>
      <c r="E125" s="3" t="s">
        <v>17</v>
      </c>
      <c r="F125" s="3" t="s">
        <v>18</v>
      </c>
      <c r="G125" s="3" t="s">
        <v>19</v>
      </c>
      <c r="H125" s="4" t="s">
        <v>19</v>
      </c>
      <c r="I125" s="1" t="s">
        <v>632</v>
      </c>
      <c r="J125" s="1" t="s">
        <v>633</v>
      </c>
      <c r="K125" s="1" t="s">
        <v>634</v>
      </c>
      <c r="L125" s="3" t="str">
        <f t="shared" si="0"/>
        <v>Outstanding</v>
      </c>
      <c r="M125" s="11" t="s">
        <v>19</v>
      </c>
    </row>
    <row r="126" spans="1:13" ht="60" customHeight="1" x14ac:dyDescent="0.35">
      <c r="A126" s="9" t="s">
        <v>635</v>
      </c>
      <c r="B126" s="1" t="s">
        <v>636</v>
      </c>
      <c r="C126" s="2" t="s">
        <v>15</v>
      </c>
      <c r="D126" s="3" t="s">
        <v>16</v>
      </c>
      <c r="E126" s="3" t="s">
        <v>17</v>
      </c>
      <c r="F126" s="3" t="s">
        <v>18</v>
      </c>
      <c r="G126" s="3" t="s">
        <v>19</v>
      </c>
      <c r="H126" s="4" t="s">
        <v>19</v>
      </c>
      <c r="I126" s="1" t="s">
        <v>637</v>
      </c>
      <c r="J126" s="1" t="s">
        <v>638</v>
      </c>
      <c r="K126" s="1" t="s">
        <v>639</v>
      </c>
      <c r="L126" s="3" t="str">
        <f t="shared" si="0"/>
        <v>Outstanding</v>
      </c>
      <c r="M126" s="11" t="s">
        <v>19</v>
      </c>
    </row>
    <row r="127" spans="1:13" ht="60" customHeight="1" x14ac:dyDescent="0.35">
      <c r="A127" s="9" t="s">
        <v>640</v>
      </c>
      <c r="B127" s="1" t="s">
        <v>641</v>
      </c>
      <c r="C127" s="2" t="s">
        <v>81</v>
      </c>
      <c r="D127" s="3" t="s">
        <v>16</v>
      </c>
      <c r="E127" s="3" t="s">
        <v>17</v>
      </c>
      <c r="F127" s="3" t="s">
        <v>18</v>
      </c>
      <c r="G127" s="3" t="s">
        <v>19</v>
      </c>
      <c r="H127" s="4" t="s">
        <v>19</v>
      </c>
      <c r="I127" s="1" t="s">
        <v>642</v>
      </c>
      <c r="J127" s="1" t="s">
        <v>643</v>
      </c>
      <c r="K127" s="1" t="s">
        <v>644</v>
      </c>
      <c r="L127" s="3" t="str">
        <f t="shared" si="0"/>
        <v>Outstanding</v>
      </c>
      <c r="M127" s="11" t="s">
        <v>19</v>
      </c>
    </row>
    <row r="128" spans="1:13" ht="60" customHeight="1" x14ac:dyDescent="0.35">
      <c r="A128" s="9" t="s">
        <v>645</v>
      </c>
      <c r="B128" s="1" t="s">
        <v>646</v>
      </c>
      <c r="C128" s="2" t="s">
        <v>15</v>
      </c>
      <c r="D128" s="3" t="s">
        <v>16</v>
      </c>
      <c r="E128" s="3" t="s">
        <v>17</v>
      </c>
      <c r="F128" s="3" t="s">
        <v>18</v>
      </c>
      <c r="G128" s="3" t="s">
        <v>19</v>
      </c>
      <c r="H128" s="4" t="s">
        <v>19</v>
      </c>
      <c r="I128" s="1" t="s">
        <v>647</v>
      </c>
      <c r="J128" s="1" t="s">
        <v>648</v>
      </c>
      <c r="K128" s="1" t="s">
        <v>649</v>
      </c>
      <c r="L128" s="3" t="str">
        <f t="shared" si="0"/>
        <v>Outstanding</v>
      </c>
      <c r="M128" s="11" t="s">
        <v>19</v>
      </c>
    </row>
    <row r="129" spans="1:13" ht="60" customHeight="1" x14ac:dyDescent="0.35">
      <c r="A129" s="9" t="s">
        <v>650</v>
      </c>
      <c r="B129" s="1" t="s">
        <v>651</v>
      </c>
      <c r="C129" s="2" t="s">
        <v>15</v>
      </c>
      <c r="D129" s="3" t="s">
        <v>16</v>
      </c>
      <c r="E129" s="3" t="s">
        <v>17</v>
      </c>
      <c r="F129" s="3" t="s">
        <v>18</v>
      </c>
      <c r="G129" s="3" t="s">
        <v>19</v>
      </c>
      <c r="H129" s="4" t="s">
        <v>19</v>
      </c>
      <c r="I129" s="1" t="s">
        <v>652</v>
      </c>
      <c r="J129" s="1" t="s">
        <v>653</v>
      </c>
      <c r="K129" s="1" t="s">
        <v>654</v>
      </c>
      <c r="L129" s="3" t="str">
        <f t="shared" si="0"/>
        <v>Outstanding</v>
      </c>
      <c r="M129" s="11" t="s">
        <v>19</v>
      </c>
    </row>
    <row r="130" spans="1:13" ht="60" customHeight="1" x14ac:dyDescent="0.35">
      <c r="A130" s="9" t="s">
        <v>655</v>
      </c>
      <c r="B130" s="1" t="s">
        <v>656</v>
      </c>
      <c r="C130" s="2" t="s">
        <v>15</v>
      </c>
      <c r="D130" s="3" t="s">
        <v>16</v>
      </c>
      <c r="E130" s="3" t="s">
        <v>17</v>
      </c>
      <c r="F130" s="3" t="s">
        <v>18</v>
      </c>
      <c r="G130" s="3" t="s">
        <v>19</v>
      </c>
      <c r="H130" s="4" t="s">
        <v>19</v>
      </c>
      <c r="I130" s="1" t="s">
        <v>657</v>
      </c>
      <c r="J130" s="1" t="s">
        <v>658</v>
      </c>
      <c r="K130" s="1" t="s">
        <v>659</v>
      </c>
      <c r="L130" s="3" t="str">
        <f t="shared" si="0"/>
        <v>Outstanding</v>
      </c>
      <c r="M130" s="11" t="s">
        <v>19</v>
      </c>
    </row>
    <row r="131" spans="1:13" ht="60" customHeight="1" x14ac:dyDescent="0.35">
      <c r="A131" s="9" t="s">
        <v>660</v>
      </c>
      <c r="B131" s="1" t="s">
        <v>661</v>
      </c>
      <c r="C131" s="2" t="s">
        <v>15</v>
      </c>
      <c r="D131" s="3" t="s">
        <v>16</v>
      </c>
      <c r="E131" s="3" t="s">
        <v>17</v>
      </c>
      <c r="F131" s="3" t="s">
        <v>18</v>
      </c>
      <c r="G131" s="3" t="s">
        <v>19</v>
      </c>
      <c r="H131" s="4" t="s">
        <v>19</v>
      </c>
      <c r="I131" s="1" t="s">
        <v>662</v>
      </c>
      <c r="J131" s="1" t="s">
        <v>663</v>
      </c>
      <c r="K131" s="1" t="s">
        <v>664</v>
      </c>
      <c r="L131" s="3" t="str">
        <f t="shared" si="0"/>
        <v>Outstanding</v>
      </c>
      <c r="M131" s="11" t="s">
        <v>19</v>
      </c>
    </row>
    <row r="132" spans="1:13" ht="60" customHeight="1" x14ac:dyDescent="0.35">
      <c r="A132" s="9" t="s">
        <v>665</v>
      </c>
      <c r="B132" s="1" t="s">
        <v>666</v>
      </c>
      <c r="C132" s="2" t="s">
        <v>15</v>
      </c>
      <c r="D132" s="3" t="s">
        <v>16</v>
      </c>
      <c r="E132" s="3" t="s">
        <v>17</v>
      </c>
      <c r="F132" s="3" t="s">
        <v>18</v>
      </c>
      <c r="G132" s="3" t="s">
        <v>19</v>
      </c>
      <c r="H132" s="4" t="s">
        <v>19</v>
      </c>
      <c r="I132" s="1" t="s">
        <v>667</v>
      </c>
      <c r="J132" s="1" t="s">
        <v>668</v>
      </c>
      <c r="K132" s="1" t="s">
        <v>669</v>
      </c>
      <c r="L132" s="3" t="str">
        <f t="shared" si="0"/>
        <v>Outstanding</v>
      </c>
      <c r="M132" s="11" t="s">
        <v>19</v>
      </c>
    </row>
    <row r="133" spans="1:13" ht="60" customHeight="1" x14ac:dyDescent="0.35">
      <c r="A133" s="9" t="s">
        <v>670</v>
      </c>
      <c r="B133" s="1" t="s">
        <v>671</v>
      </c>
      <c r="C133" s="2" t="s">
        <v>15</v>
      </c>
      <c r="D133" s="3" t="s">
        <v>16</v>
      </c>
      <c r="E133" s="3" t="s">
        <v>17</v>
      </c>
      <c r="F133" s="3" t="s">
        <v>18</v>
      </c>
      <c r="G133" s="3" t="s">
        <v>19</v>
      </c>
      <c r="H133" s="4" t="s">
        <v>19</v>
      </c>
      <c r="I133" s="1" t="s">
        <v>672</v>
      </c>
      <c r="J133" s="1" t="s">
        <v>673</v>
      </c>
      <c r="K133" s="1" t="s">
        <v>674</v>
      </c>
      <c r="L133" s="3" t="str">
        <f t="shared" si="0"/>
        <v>Outstanding</v>
      </c>
      <c r="M133" s="11" t="s">
        <v>19</v>
      </c>
    </row>
    <row r="134" spans="1:13" ht="60" customHeight="1" x14ac:dyDescent="0.35">
      <c r="A134" s="9" t="s">
        <v>675</v>
      </c>
      <c r="B134" s="1" t="s">
        <v>676</v>
      </c>
      <c r="C134" s="2" t="s">
        <v>15</v>
      </c>
      <c r="D134" s="3" t="s">
        <v>16</v>
      </c>
      <c r="E134" s="3" t="s">
        <v>17</v>
      </c>
      <c r="F134" s="3" t="s">
        <v>18</v>
      </c>
      <c r="G134" s="3" t="s">
        <v>19</v>
      </c>
      <c r="H134" s="4" t="s">
        <v>19</v>
      </c>
      <c r="I134" s="1" t="s">
        <v>677</v>
      </c>
      <c r="J134" s="1" t="s">
        <v>678</v>
      </c>
      <c r="K134" s="1" t="s">
        <v>679</v>
      </c>
      <c r="L134" s="3" t="str">
        <f t="shared" si="0"/>
        <v>Outstanding</v>
      </c>
      <c r="M134" s="11" t="s">
        <v>19</v>
      </c>
    </row>
    <row r="135" spans="1:13" ht="60" customHeight="1" x14ac:dyDescent="0.35">
      <c r="A135" s="9" t="s">
        <v>680</v>
      </c>
      <c r="B135" s="1" t="s">
        <v>681</v>
      </c>
      <c r="C135" s="2" t="s">
        <v>15</v>
      </c>
      <c r="D135" s="3" t="s">
        <v>16</v>
      </c>
      <c r="E135" s="3" t="s">
        <v>17</v>
      </c>
      <c r="F135" s="3" t="s">
        <v>18</v>
      </c>
      <c r="G135" s="3" t="s">
        <v>19</v>
      </c>
      <c r="H135" s="4" t="s">
        <v>19</v>
      </c>
      <c r="I135" s="1" t="s">
        <v>682</v>
      </c>
      <c r="J135" s="1" t="s">
        <v>678</v>
      </c>
      <c r="K135" s="1" t="s">
        <v>683</v>
      </c>
      <c r="L135" s="3" t="str">
        <f t="shared" si="0"/>
        <v>Outstanding</v>
      </c>
      <c r="M135" s="11" t="s">
        <v>19</v>
      </c>
    </row>
    <row r="136" spans="1:13" ht="60" customHeight="1" x14ac:dyDescent="0.35">
      <c r="A136" s="9" t="s">
        <v>684</v>
      </c>
      <c r="B136" s="1" t="s">
        <v>685</v>
      </c>
      <c r="C136" s="2" t="s">
        <v>15</v>
      </c>
      <c r="D136" s="3" t="s">
        <v>16</v>
      </c>
      <c r="E136" s="3" t="s">
        <v>17</v>
      </c>
      <c r="F136" s="3" t="s">
        <v>18</v>
      </c>
      <c r="G136" s="3" t="s">
        <v>19</v>
      </c>
      <c r="H136" s="4" t="s">
        <v>19</v>
      </c>
      <c r="I136" s="1" t="s">
        <v>686</v>
      </c>
      <c r="J136" s="1" t="s">
        <v>687</v>
      </c>
      <c r="K136" s="1" t="s">
        <v>688</v>
      </c>
      <c r="L136" s="3" t="str">
        <f t="shared" si="0"/>
        <v>Outstanding</v>
      </c>
      <c r="M136" s="11" t="s">
        <v>19</v>
      </c>
    </row>
    <row r="137" spans="1:13" ht="60" customHeight="1" x14ac:dyDescent="0.35">
      <c r="A137" s="9" t="s">
        <v>689</v>
      </c>
      <c r="B137" s="1" t="s">
        <v>690</v>
      </c>
      <c r="C137" s="2" t="s">
        <v>15</v>
      </c>
      <c r="D137" s="3" t="s">
        <v>16</v>
      </c>
      <c r="E137" s="3" t="s">
        <v>17</v>
      </c>
      <c r="F137" s="3" t="s">
        <v>18</v>
      </c>
      <c r="G137" s="3" t="s">
        <v>19</v>
      </c>
      <c r="H137" s="4" t="s">
        <v>19</v>
      </c>
      <c r="I137" s="1" t="s">
        <v>691</v>
      </c>
      <c r="J137" s="1" t="s">
        <v>692</v>
      </c>
      <c r="K137" s="1" t="s">
        <v>693</v>
      </c>
      <c r="L137" s="3" t="str">
        <f t="shared" si="0"/>
        <v>Outstanding</v>
      </c>
      <c r="M137" s="11" t="s">
        <v>19</v>
      </c>
    </row>
    <row r="138" spans="1:13" ht="60" customHeight="1" x14ac:dyDescent="0.35">
      <c r="A138" s="9" t="s">
        <v>694</v>
      </c>
      <c r="B138" s="1" t="s">
        <v>695</v>
      </c>
      <c r="C138" s="2" t="s">
        <v>15</v>
      </c>
      <c r="D138" s="3" t="s">
        <v>16</v>
      </c>
      <c r="E138" s="3" t="s">
        <v>17</v>
      </c>
      <c r="F138" s="3" t="s">
        <v>18</v>
      </c>
      <c r="G138" s="3" t="s">
        <v>19</v>
      </c>
      <c r="H138" s="4" t="s">
        <v>19</v>
      </c>
      <c r="I138" s="1" t="s">
        <v>696</v>
      </c>
      <c r="J138" s="1" t="s">
        <v>697</v>
      </c>
      <c r="K138" s="1" t="s">
        <v>698</v>
      </c>
      <c r="L138" s="3" t="str">
        <f t="shared" si="0"/>
        <v>Outstanding</v>
      </c>
      <c r="M138" s="11" t="s">
        <v>19</v>
      </c>
    </row>
    <row r="139" spans="1:13" ht="60" customHeight="1" x14ac:dyDescent="0.35">
      <c r="A139" s="9" t="s">
        <v>699</v>
      </c>
      <c r="B139" s="1" t="s">
        <v>700</v>
      </c>
      <c r="C139" s="2" t="s">
        <v>15</v>
      </c>
      <c r="D139" s="3" t="s">
        <v>16</v>
      </c>
      <c r="E139" s="3" t="s">
        <v>17</v>
      </c>
      <c r="F139" s="3" t="s">
        <v>18</v>
      </c>
      <c r="G139" s="3" t="s">
        <v>19</v>
      </c>
      <c r="H139" s="4" t="s">
        <v>19</v>
      </c>
      <c r="I139" s="1" t="s">
        <v>701</v>
      </c>
      <c r="J139" s="1" t="s">
        <v>702</v>
      </c>
      <c r="K139" s="1" t="s">
        <v>703</v>
      </c>
      <c r="L139" s="3" t="str">
        <f t="shared" si="0"/>
        <v>Outstanding</v>
      </c>
      <c r="M139" s="11" t="s">
        <v>19</v>
      </c>
    </row>
    <row r="140" spans="1:13" ht="60" customHeight="1" x14ac:dyDescent="0.35">
      <c r="A140" s="9" t="s">
        <v>704</v>
      </c>
      <c r="B140" s="1" t="s">
        <v>705</v>
      </c>
      <c r="C140" s="2" t="s">
        <v>15</v>
      </c>
      <c r="D140" s="3" t="s">
        <v>16</v>
      </c>
      <c r="E140" s="3" t="s">
        <v>17</v>
      </c>
      <c r="F140" s="3" t="s">
        <v>18</v>
      </c>
      <c r="G140" s="3" t="s">
        <v>19</v>
      </c>
      <c r="H140" s="4" t="s">
        <v>19</v>
      </c>
      <c r="I140" s="1" t="s">
        <v>706</v>
      </c>
      <c r="J140" s="1" t="s">
        <v>707</v>
      </c>
      <c r="K140" s="1" t="s">
        <v>708</v>
      </c>
      <c r="L140" s="3" t="str">
        <f t="shared" si="0"/>
        <v>Outstanding</v>
      </c>
      <c r="M140" s="11" t="s">
        <v>19</v>
      </c>
    </row>
    <row r="141" spans="1:13" ht="60" customHeight="1" x14ac:dyDescent="0.35">
      <c r="A141" s="9" t="s">
        <v>709</v>
      </c>
      <c r="B141" s="1" t="s">
        <v>710</v>
      </c>
      <c r="C141" s="2" t="s">
        <v>81</v>
      </c>
      <c r="D141" s="3" t="s">
        <v>16</v>
      </c>
      <c r="E141" s="3" t="s">
        <v>17</v>
      </c>
      <c r="F141" s="3" t="s">
        <v>18</v>
      </c>
      <c r="G141" s="3" t="s">
        <v>19</v>
      </c>
      <c r="H141" s="4" t="s">
        <v>19</v>
      </c>
      <c r="I141" s="1" t="s">
        <v>711</v>
      </c>
      <c r="J141" s="1" t="s">
        <v>712</v>
      </c>
      <c r="K141" s="1" t="s">
        <v>713</v>
      </c>
      <c r="L141" s="3" t="str">
        <f t="shared" si="0"/>
        <v>Outstanding</v>
      </c>
      <c r="M141" s="11" t="s">
        <v>19</v>
      </c>
    </row>
    <row r="142" spans="1:13" ht="60" customHeight="1" x14ac:dyDescent="0.35">
      <c r="A142" s="9" t="s">
        <v>714</v>
      </c>
      <c r="B142" s="1" t="s">
        <v>715</v>
      </c>
      <c r="C142" s="2" t="s">
        <v>81</v>
      </c>
      <c r="D142" s="3" t="s">
        <v>16</v>
      </c>
      <c r="E142" s="3" t="s">
        <v>17</v>
      </c>
      <c r="F142" s="3" t="s">
        <v>18</v>
      </c>
      <c r="G142" s="3" t="s">
        <v>19</v>
      </c>
      <c r="H142" s="4" t="s">
        <v>19</v>
      </c>
      <c r="I142" s="1" t="s">
        <v>716</v>
      </c>
      <c r="J142" s="1" t="s">
        <v>717</v>
      </c>
      <c r="K142" s="1" t="s">
        <v>718</v>
      </c>
      <c r="L142" s="3" t="str">
        <f t="shared" si="0"/>
        <v>Outstanding</v>
      </c>
      <c r="M142" s="11" t="s">
        <v>19</v>
      </c>
    </row>
    <row r="143" spans="1:13" ht="60" customHeight="1" x14ac:dyDescent="0.35">
      <c r="A143" s="9" t="s">
        <v>719</v>
      </c>
      <c r="B143" s="1" t="s">
        <v>720</v>
      </c>
      <c r="C143" s="2" t="s">
        <v>15</v>
      </c>
      <c r="D143" s="3" t="s">
        <v>16</v>
      </c>
      <c r="E143" s="3" t="s">
        <v>17</v>
      </c>
      <c r="F143" s="3" t="s">
        <v>18</v>
      </c>
      <c r="G143" s="3" t="s">
        <v>19</v>
      </c>
      <c r="H143" s="4" t="s">
        <v>19</v>
      </c>
      <c r="I143" s="1" t="s">
        <v>721</v>
      </c>
      <c r="J143" s="1" t="s">
        <v>722</v>
      </c>
      <c r="K143" s="1" t="s">
        <v>723</v>
      </c>
      <c r="L143" s="3" t="str">
        <f t="shared" si="0"/>
        <v>Outstanding</v>
      </c>
      <c r="M143" s="11" t="s">
        <v>19</v>
      </c>
    </row>
    <row r="144" spans="1:13" ht="60" customHeight="1" x14ac:dyDescent="0.35">
      <c r="A144" s="9" t="s">
        <v>724</v>
      </c>
      <c r="B144" s="1" t="s">
        <v>725</v>
      </c>
      <c r="C144" s="2" t="s">
        <v>81</v>
      </c>
      <c r="D144" s="3" t="s">
        <v>16</v>
      </c>
      <c r="E144" s="3" t="s">
        <v>17</v>
      </c>
      <c r="F144" s="3" t="s">
        <v>18</v>
      </c>
      <c r="G144" s="3" t="s">
        <v>19</v>
      </c>
      <c r="H144" s="4" t="s">
        <v>19</v>
      </c>
      <c r="I144" s="1" t="s">
        <v>726</v>
      </c>
      <c r="J144" s="1" t="s">
        <v>727</v>
      </c>
      <c r="K144" s="1" t="s">
        <v>728</v>
      </c>
      <c r="L144" s="3" t="str">
        <f t="shared" si="0"/>
        <v>Outstanding</v>
      </c>
      <c r="M144" s="11" t="s">
        <v>19</v>
      </c>
    </row>
    <row r="145" spans="1:13" ht="60" customHeight="1" x14ac:dyDescent="0.35">
      <c r="A145" s="9" t="s">
        <v>729</v>
      </c>
      <c r="B145" s="1" t="s">
        <v>730</v>
      </c>
      <c r="C145" s="2" t="s">
        <v>15</v>
      </c>
      <c r="D145" s="3" t="s">
        <v>16</v>
      </c>
      <c r="E145" s="3" t="s">
        <v>17</v>
      </c>
      <c r="F145" s="3" t="s">
        <v>18</v>
      </c>
      <c r="G145" s="3" t="s">
        <v>19</v>
      </c>
      <c r="H145" s="4" t="s">
        <v>19</v>
      </c>
      <c r="I145" s="1" t="s">
        <v>731</v>
      </c>
      <c r="J145" s="1" t="s">
        <v>732</v>
      </c>
      <c r="K145" s="1" t="s">
        <v>733</v>
      </c>
      <c r="L145" s="3" t="str">
        <f t="shared" si="0"/>
        <v>Outstanding</v>
      </c>
      <c r="M145" s="11" t="s">
        <v>19</v>
      </c>
    </row>
    <row r="146" spans="1:13" ht="60" customHeight="1" x14ac:dyDescent="0.35">
      <c r="A146" s="9" t="s">
        <v>734</v>
      </c>
      <c r="B146" s="1" t="s">
        <v>735</v>
      </c>
      <c r="C146" s="2" t="s">
        <v>81</v>
      </c>
      <c r="D146" s="3" t="s">
        <v>16</v>
      </c>
      <c r="E146" s="3" t="s">
        <v>17</v>
      </c>
      <c r="F146" s="3" t="s">
        <v>18</v>
      </c>
      <c r="G146" s="3" t="s">
        <v>19</v>
      </c>
      <c r="H146" s="4" t="s">
        <v>19</v>
      </c>
      <c r="I146" s="1" t="s">
        <v>736</v>
      </c>
      <c r="J146" s="1" t="s">
        <v>737</v>
      </c>
      <c r="K146" s="1" t="s">
        <v>738</v>
      </c>
      <c r="L146" s="3" t="str">
        <f t="shared" si="0"/>
        <v>Outstanding</v>
      </c>
      <c r="M146" s="11" t="s">
        <v>19</v>
      </c>
    </row>
    <row r="147" spans="1:13" ht="60" customHeight="1" x14ac:dyDescent="0.35">
      <c r="A147" s="9" t="s">
        <v>739</v>
      </c>
      <c r="B147" s="1" t="s">
        <v>740</v>
      </c>
      <c r="C147" s="2" t="s">
        <v>81</v>
      </c>
      <c r="D147" s="3" t="s">
        <v>16</v>
      </c>
      <c r="E147" s="3" t="s">
        <v>17</v>
      </c>
      <c r="F147" s="3" t="s">
        <v>18</v>
      </c>
      <c r="G147" s="3" t="s">
        <v>19</v>
      </c>
      <c r="H147" s="4" t="s">
        <v>19</v>
      </c>
      <c r="I147" s="1" t="s">
        <v>741</v>
      </c>
      <c r="J147" s="1" t="s">
        <v>737</v>
      </c>
      <c r="K147" s="1" t="s">
        <v>742</v>
      </c>
      <c r="L147" s="3" t="str">
        <f t="shared" si="0"/>
        <v>Outstanding</v>
      </c>
      <c r="M147" s="11" t="s">
        <v>19</v>
      </c>
    </row>
    <row r="148" spans="1:13" ht="60" customHeight="1" x14ac:dyDescent="0.35">
      <c r="A148" s="9" t="s">
        <v>743</v>
      </c>
      <c r="B148" s="1" t="s">
        <v>744</v>
      </c>
      <c r="C148" s="2" t="s">
        <v>15</v>
      </c>
      <c r="D148" s="3" t="s">
        <v>16</v>
      </c>
      <c r="E148" s="3" t="s">
        <v>17</v>
      </c>
      <c r="F148" s="3" t="s">
        <v>18</v>
      </c>
      <c r="G148" s="3" t="s">
        <v>19</v>
      </c>
      <c r="H148" s="4" t="s">
        <v>19</v>
      </c>
      <c r="I148" s="1" t="s">
        <v>745</v>
      </c>
      <c r="J148" s="1" t="s">
        <v>746</v>
      </c>
      <c r="K148" s="1" t="s">
        <v>747</v>
      </c>
      <c r="L148" s="3" t="str">
        <f t="shared" si="0"/>
        <v>Outstanding</v>
      </c>
      <c r="M148" s="11" t="s">
        <v>19</v>
      </c>
    </row>
    <row r="149" spans="1:13" ht="60" customHeight="1" x14ac:dyDescent="0.35">
      <c r="A149" s="9" t="s">
        <v>748</v>
      </c>
      <c r="B149" s="1" t="s">
        <v>749</v>
      </c>
      <c r="C149" s="2" t="s">
        <v>81</v>
      </c>
      <c r="D149" s="3" t="s">
        <v>16</v>
      </c>
      <c r="E149" s="3" t="s">
        <v>17</v>
      </c>
      <c r="F149" s="3" t="s">
        <v>18</v>
      </c>
      <c r="G149" s="3" t="s">
        <v>19</v>
      </c>
      <c r="H149" s="4" t="s">
        <v>19</v>
      </c>
      <c r="I149" s="1" t="s">
        <v>750</v>
      </c>
      <c r="J149" s="1" t="s">
        <v>751</v>
      </c>
      <c r="K149" s="1" t="s">
        <v>752</v>
      </c>
      <c r="L149" s="3" t="str">
        <f t="shared" si="0"/>
        <v>Outstanding</v>
      </c>
      <c r="M149" s="11" t="s">
        <v>19</v>
      </c>
    </row>
    <row r="150" spans="1:13" ht="60" customHeight="1" x14ac:dyDescent="0.35">
      <c r="A150" s="9" t="s">
        <v>753</v>
      </c>
      <c r="B150" s="1" t="s">
        <v>754</v>
      </c>
      <c r="C150" s="2" t="s">
        <v>81</v>
      </c>
      <c r="D150" s="3" t="s">
        <v>16</v>
      </c>
      <c r="E150" s="3" t="s">
        <v>17</v>
      </c>
      <c r="F150" s="3" t="s">
        <v>18</v>
      </c>
      <c r="G150" s="3" t="s">
        <v>19</v>
      </c>
      <c r="H150" s="4" t="s">
        <v>19</v>
      </c>
      <c r="I150" s="1" t="s">
        <v>755</v>
      </c>
      <c r="J150" s="1" t="s">
        <v>756</v>
      </c>
      <c r="K150" s="1" t="s">
        <v>757</v>
      </c>
      <c r="L150" s="3" t="str">
        <f t="shared" si="0"/>
        <v>Outstanding</v>
      </c>
      <c r="M150" s="11" t="s">
        <v>19</v>
      </c>
    </row>
    <row r="151" spans="1:13" ht="60" customHeight="1" x14ac:dyDescent="0.35">
      <c r="A151" s="9" t="s">
        <v>758</v>
      </c>
      <c r="B151" s="1" t="s">
        <v>759</v>
      </c>
      <c r="C151" s="2" t="s">
        <v>15</v>
      </c>
      <c r="D151" s="3" t="s">
        <v>16</v>
      </c>
      <c r="E151" s="3" t="s">
        <v>17</v>
      </c>
      <c r="F151" s="3" t="s">
        <v>18</v>
      </c>
      <c r="G151" s="3" t="s">
        <v>19</v>
      </c>
      <c r="H151" s="4" t="s">
        <v>19</v>
      </c>
      <c r="I151" s="1" t="s">
        <v>760</v>
      </c>
      <c r="J151" s="1" t="s">
        <v>761</v>
      </c>
      <c r="K151" s="1" t="s">
        <v>762</v>
      </c>
      <c r="L151" s="3" t="str">
        <f t="shared" si="0"/>
        <v>Outstanding</v>
      </c>
      <c r="M151" s="11" t="s">
        <v>19</v>
      </c>
    </row>
    <row r="152" spans="1:13" ht="60" customHeight="1" x14ac:dyDescent="0.35">
      <c r="A152" s="9" t="s">
        <v>763</v>
      </c>
      <c r="B152" s="1" t="s">
        <v>764</v>
      </c>
      <c r="C152" s="2" t="s">
        <v>15</v>
      </c>
      <c r="D152" s="3" t="s">
        <v>16</v>
      </c>
      <c r="E152" s="3" t="s">
        <v>17</v>
      </c>
      <c r="F152" s="3" t="s">
        <v>18</v>
      </c>
      <c r="G152" s="3" t="s">
        <v>19</v>
      </c>
      <c r="H152" s="4" t="s">
        <v>19</v>
      </c>
      <c r="I152" s="1" t="s">
        <v>765</v>
      </c>
      <c r="J152" s="1" t="s">
        <v>766</v>
      </c>
      <c r="K152" s="1" t="s">
        <v>767</v>
      </c>
      <c r="L152" s="3" t="str">
        <f t="shared" si="0"/>
        <v>Outstanding</v>
      </c>
      <c r="M152" s="11" t="s">
        <v>19</v>
      </c>
    </row>
    <row r="153" spans="1:13" ht="60" customHeight="1" x14ac:dyDescent="0.35">
      <c r="A153" s="9" t="s">
        <v>768</v>
      </c>
      <c r="B153" s="1" t="s">
        <v>769</v>
      </c>
      <c r="C153" s="2" t="s">
        <v>15</v>
      </c>
      <c r="D153" s="3" t="s">
        <v>16</v>
      </c>
      <c r="E153" s="3" t="s">
        <v>17</v>
      </c>
      <c r="F153" s="3" t="s">
        <v>18</v>
      </c>
      <c r="G153" s="3" t="s">
        <v>19</v>
      </c>
      <c r="H153" s="4" t="s">
        <v>19</v>
      </c>
      <c r="I153" s="1" t="s">
        <v>770</v>
      </c>
      <c r="J153" s="1" t="s">
        <v>771</v>
      </c>
      <c r="K153" s="1" t="s">
        <v>772</v>
      </c>
      <c r="L153" s="3" t="str">
        <f t="shared" si="0"/>
        <v>Outstanding</v>
      </c>
      <c r="M153" s="11" t="s">
        <v>19</v>
      </c>
    </row>
    <row r="154" spans="1:13" ht="60" customHeight="1" x14ac:dyDescent="0.35">
      <c r="A154" s="9" t="s">
        <v>773</v>
      </c>
      <c r="B154" s="1" t="s">
        <v>774</v>
      </c>
      <c r="C154" s="2" t="s">
        <v>15</v>
      </c>
      <c r="D154" s="3" t="s">
        <v>16</v>
      </c>
      <c r="E154" s="3" t="s">
        <v>17</v>
      </c>
      <c r="F154" s="3" t="s">
        <v>18</v>
      </c>
      <c r="G154" s="3" t="s">
        <v>19</v>
      </c>
      <c r="H154" s="4" t="s">
        <v>19</v>
      </c>
      <c r="I154" s="1" t="s">
        <v>775</v>
      </c>
      <c r="J154" s="1" t="s">
        <v>776</v>
      </c>
      <c r="K154" s="1" t="s">
        <v>777</v>
      </c>
      <c r="L154" s="3" t="str">
        <f t="shared" si="0"/>
        <v>Outstanding</v>
      </c>
      <c r="M154" s="11" t="s">
        <v>19</v>
      </c>
    </row>
    <row r="155" spans="1:13" ht="60" customHeight="1" x14ac:dyDescent="0.35">
      <c r="A155" s="9" t="s">
        <v>778</v>
      </c>
      <c r="B155" s="1" t="s">
        <v>779</v>
      </c>
      <c r="C155" s="2" t="s">
        <v>15</v>
      </c>
      <c r="D155" s="3" t="s">
        <v>16</v>
      </c>
      <c r="E155" s="3" t="s">
        <v>17</v>
      </c>
      <c r="F155" s="3" t="s">
        <v>18</v>
      </c>
      <c r="G155" s="3" t="s">
        <v>19</v>
      </c>
      <c r="H155" s="4" t="s">
        <v>19</v>
      </c>
      <c r="I155" s="1" t="s">
        <v>780</v>
      </c>
      <c r="J155" s="1" t="s">
        <v>776</v>
      </c>
      <c r="K155" s="1" t="s">
        <v>781</v>
      </c>
      <c r="L155" s="3" t="str">
        <f t="shared" si="0"/>
        <v>Outstanding</v>
      </c>
      <c r="M155" s="11" t="s">
        <v>19</v>
      </c>
    </row>
    <row r="156" spans="1:13" ht="60" customHeight="1" x14ac:dyDescent="0.35">
      <c r="A156" s="9" t="s">
        <v>782</v>
      </c>
      <c r="B156" s="1" t="s">
        <v>783</v>
      </c>
      <c r="C156" s="2" t="s">
        <v>15</v>
      </c>
      <c r="D156" s="3" t="s">
        <v>16</v>
      </c>
      <c r="E156" s="3" t="s">
        <v>17</v>
      </c>
      <c r="F156" s="3" t="s">
        <v>18</v>
      </c>
      <c r="G156" s="3" t="s">
        <v>19</v>
      </c>
      <c r="H156" s="4" t="s">
        <v>19</v>
      </c>
      <c r="I156" s="1" t="s">
        <v>784</v>
      </c>
      <c r="J156" s="1" t="s">
        <v>785</v>
      </c>
      <c r="K156" s="1" t="s">
        <v>786</v>
      </c>
      <c r="L156" s="3" t="str">
        <f t="shared" si="0"/>
        <v>Outstanding</v>
      </c>
      <c r="M156" s="11" t="s">
        <v>19</v>
      </c>
    </row>
    <row r="157" spans="1:13" ht="60" customHeight="1" x14ac:dyDescent="0.35">
      <c r="A157" s="9" t="s">
        <v>787</v>
      </c>
      <c r="B157" s="1" t="s">
        <v>788</v>
      </c>
      <c r="C157" s="2" t="s">
        <v>15</v>
      </c>
      <c r="D157" s="3" t="s">
        <v>16</v>
      </c>
      <c r="E157" s="3" t="s">
        <v>17</v>
      </c>
      <c r="F157" s="3" t="s">
        <v>18</v>
      </c>
      <c r="G157" s="3" t="s">
        <v>19</v>
      </c>
      <c r="H157" s="4" t="s">
        <v>19</v>
      </c>
      <c r="I157" s="1" t="s">
        <v>789</v>
      </c>
      <c r="J157" s="1" t="s">
        <v>790</v>
      </c>
      <c r="K157" s="1" t="s">
        <v>791</v>
      </c>
      <c r="L157" s="3" t="str">
        <f t="shared" si="0"/>
        <v>Outstanding</v>
      </c>
      <c r="M157" s="11" t="s">
        <v>19</v>
      </c>
    </row>
    <row r="158" spans="1:13" ht="60" customHeight="1" x14ac:dyDescent="0.35">
      <c r="A158" s="9" t="s">
        <v>792</v>
      </c>
      <c r="B158" s="1" t="s">
        <v>793</v>
      </c>
      <c r="C158" s="2" t="s">
        <v>15</v>
      </c>
      <c r="D158" s="3" t="s">
        <v>16</v>
      </c>
      <c r="E158" s="3" t="s">
        <v>17</v>
      </c>
      <c r="F158" s="3" t="s">
        <v>18</v>
      </c>
      <c r="G158" s="3" t="s">
        <v>19</v>
      </c>
      <c r="H158" s="4" t="s">
        <v>19</v>
      </c>
      <c r="I158" s="1" t="s">
        <v>794</v>
      </c>
      <c r="J158" s="1" t="s">
        <v>795</v>
      </c>
      <c r="K158" s="1" t="s">
        <v>796</v>
      </c>
      <c r="L158" s="3" t="str">
        <f t="shared" si="0"/>
        <v>Outstanding</v>
      </c>
      <c r="M158" s="11" t="s">
        <v>19</v>
      </c>
    </row>
    <row r="159" spans="1:13" ht="60" customHeight="1" x14ac:dyDescent="0.35">
      <c r="A159" s="9" t="s">
        <v>797</v>
      </c>
      <c r="B159" s="1" t="s">
        <v>798</v>
      </c>
      <c r="C159" s="2" t="s">
        <v>15</v>
      </c>
      <c r="D159" s="3" t="s">
        <v>16</v>
      </c>
      <c r="E159" s="3" t="s">
        <v>17</v>
      </c>
      <c r="F159" s="3" t="s">
        <v>18</v>
      </c>
      <c r="G159" s="3" t="s">
        <v>19</v>
      </c>
      <c r="H159" s="4" t="s">
        <v>19</v>
      </c>
      <c r="I159" s="1" t="s">
        <v>799</v>
      </c>
      <c r="J159" s="1" t="s">
        <v>800</v>
      </c>
      <c r="K159" s="1" t="s">
        <v>801</v>
      </c>
      <c r="L159" s="3" t="str">
        <f t="shared" si="0"/>
        <v>Outstanding</v>
      </c>
      <c r="M159" s="11" t="s">
        <v>19</v>
      </c>
    </row>
    <row r="160" spans="1:13" ht="60" customHeight="1" x14ac:dyDescent="0.35">
      <c r="A160" s="9" t="s">
        <v>802</v>
      </c>
      <c r="B160" s="1" t="s">
        <v>803</v>
      </c>
      <c r="C160" s="2" t="s">
        <v>15</v>
      </c>
      <c r="D160" s="3" t="s">
        <v>16</v>
      </c>
      <c r="E160" s="3" t="s">
        <v>17</v>
      </c>
      <c r="F160" s="3" t="s">
        <v>18</v>
      </c>
      <c r="G160" s="3" t="s">
        <v>19</v>
      </c>
      <c r="H160" s="4" t="s">
        <v>19</v>
      </c>
      <c r="I160" s="1" t="s">
        <v>804</v>
      </c>
      <c r="J160" s="1" t="s">
        <v>168</v>
      </c>
      <c r="K160" s="1" t="s">
        <v>805</v>
      </c>
      <c r="L160" s="3" t="str">
        <f t="shared" si="0"/>
        <v>Outstanding</v>
      </c>
      <c r="M160" s="11" t="s">
        <v>19</v>
      </c>
    </row>
    <row r="161" spans="1:13" ht="60" customHeight="1" x14ac:dyDescent="0.35">
      <c r="A161" s="9" t="s">
        <v>806</v>
      </c>
      <c r="B161" s="1" t="s">
        <v>807</v>
      </c>
      <c r="C161" s="2" t="s">
        <v>15</v>
      </c>
      <c r="D161" s="3" t="s">
        <v>16</v>
      </c>
      <c r="E161" s="3" t="s">
        <v>17</v>
      </c>
      <c r="F161" s="3" t="s">
        <v>18</v>
      </c>
      <c r="G161" s="3" t="s">
        <v>19</v>
      </c>
      <c r="H161" s="4" t="s">
        <v>19</v>
      </c>
      <c r="I161" s="1" t="s">
        <v>808</v>
      </c>
      <c r="J161" s="1" t="s">
        <v>168</v>
      </c>
      <c r="K161" s="1" t="s">
        <v>809</v>
      </c>
      <c r="L161" s="3" t="str">
        <f t="shared" si="0"/>
        <v>Outstanding</v>
      </c>
      <c r="M161" s="11" t="s">
        <v>19</v>
      </c>
    </row>
    <row r="162" spans="1:13" ht="60" customHeight="1" x14ac:dyDescent="0.35">
      <c r="A162" s="9" t="s">
        <v>810</v>
      </c>
      <c r="B162" s="1" t="s">
        <v>811</v>
      </c>
      <c r="C162" s="2" t="s">
        <v>15</v>
      </c>
      <c r="D162" s="3" t="s">
        <v>16</v>
      </c>
      <c r="E162" s="3" t="s">
        <v>17</v>
      </c>
      <c r="F162" s="3" t="s">
        <v>18</v>
      </c>
      <c r="G162" s="3" t="s">
        <v>19</v>
      </c>
      <c r="H162" s="4" t="s">
        <v>19</v>
      </c>
      <c r="I162" s="1" t="s">
        <v>812</v>
      </c>
      <c r="J162" s="1" t="s">
        <v>168</v>
      </c>
      <c r="K162" s="1" t="s">
        <v>813</v>
      </c>
      <c r="L162" s="3" t="str">
        <f t="shared" si="0"/>
        <v>Outstanding</v>
      </c>
      <c r="M162" s="11" t="s">
        <v>19</v>
      </c>
    </row>
    <row r="163" spans="1:13" ht="60" customHeight="1" x14ac:dyDescent="0.35">
      <c r="A163" s="9" t="s">
        <v>814</v>
      </c>
      <c r="B163" s="1" t="s">
        <v>815</v>
      </c>
      <c r="C163" s="2" t="s">
        <v>15</v>
      </c>
      <c r="D163" s="3" t="s">
        <v>16</v>
      </c>
      <c r="E163" s="3" t="s">
        <v>17</v>
      </c>
      <c r="F163" s="3" t="s">
        <v>18</v>
      </c>
      <c r="G163" s="3" t="s">
        <v>19</v>
      </c>
      <c r="H163" s="4" t="s">
        <v>19</v>
      </c>
      <c r="I163" s="1" t="s">
        <v>816</v>
      </c>
      <c r="J163" s="1" t="s">
        <v>168</v>
      </c>
      <c r="K163" s="1" t="s">
        <v>817</v>
      </c>
      <c r="L163" s="3" t="str">
        <f t="shared" si="0"/>
        <v>Outstanding</v>
      </c>
      <c r="M163" s="11" t="s">
        <v>19</v>
      </c>
    </row>
    <row r="164" spans="1:13" ht="60" customHeight="1" x14ac:dyDescent="0.35">
      <c r="A164" s="9" t="s">
        <v>818</v>
      </c>
      <c r="B164" s="1" t="s">
        <v>819</v>
      </c>
      <c r="C164" s="2" t="s">
        <v>15</v>
      </c>
      <c r="D164" s="3" t="s">
        <v>16</v>
      </c>
      <c r="E164" s="3" t="s">
        <v>17</v>
      </c>
      <c r="F164" s="3" t="s">
        <v>18</v>
      </c>
      <c r="G164" s="3" t="s">
        <v>19</v>
      </c>
      <c r="H164" s="4" t="s">
        <v>19</v>
      </c>
      <c r="I164" s="1" t="s">
        <v>820</v>
      </c>
      <c r="J164" s="1" t="s">
        <v>168</v>
      </c>
      <c r="K164" s="1" t="s">
        <v>821</v>
      </c>
      <c r="L164" s="3" t="str">
        <f t="shared" si="0"/>
        <v>Outstanding</v>
      </c>
      <c r="M164" s="11" t="s">
        <v>19</v>
      </c>
    </row>
    <row r="165" spans="1:13" ht="60" customHeight="1" x14ac:dyDescent="0.35">
      <c r="A165" s="9" t="s">
        <v>822</v>
      </c>
      <c r="B165" s="1" t="s">
        <v>823</v>
      </c>
      <c r="C165" s="2" t="s">
        <v>15</v>
      </c>
      <c r="D165" s="3" t="s">
        <v>16</v>
      </c>
      <c r="E165" s="3" t="s">
        <v>17</v>
      </c>
      <c r="F165" s="3" t="s">
        <v>18</v>
      </c>
      <c r="G165" s="3" t="s">
        <v>19</v>
      </c>
      <c r="H165" s="4" t="s">
        <v>19</v>
      </c>
      <c r="I165" s="1" t="s">
        <v>824</v>
      </c>
      <c r="J165" s="1" t="s">
        <v>168</v>
      </c>
      <c r="K165" s="1" t="s">
        <v>825</v>
      </c>
      <c r="L165" s="3" t="str">
        <f t="shared" si="0"/>
        <v>Outstanding</v>
      </c>
      <c r="M165" s="11" t="s">
        <v>19</v>
      </c>
    </row>
    <row r="166" spans="1:13" ht="60" customHeight="1" x14ac:dyDescent="0.35">
      <c r="A166" s="9" t="s">
        <v>826</v>
      </c>
      <c r="B166" s="1" t="s">
        <v>827</v>
      </c>
      <c r="C166" s="2" t="s">
        <v>15</v>
      </c>
      <c r="D166" s="3" t="s">
        <v>16</v>
      </c>
      <c r="E166" s="3" t="s">
        <v>17</v>
      </c>
      <c r="F166" s="3" t="s">
        <v>18</v>
      </c>
      <c r="G166" s="3" t="s">
        <v>19</v>
      </c>
      <c r="H166" s="4" t="s">
        <v>19</v>
      </c>
      <c r="I166" s="1" t="s">
        <v>828</v>
      </c>
      <c r="J166" s="1" t="s">
        <v>168</v>
      </c>
      <c r="K166" s="1" t="s">
        <v>829</v>
      </c>
      <c r="L166" s="3" t="str">
        <f t="shared" si="0"/>
        <v>Outstanding</v>
      </c>
      <c r="M166" s="11" t="s">
        <v>19</v>
      </c>
    </row>
    <row r="167" spans="1:13" ht="60" customHeight="1" x14ac:dyDescent="0.35">
      <c r="A167" s="9" t="s">
        <v>830</v>
      </c>
      <c r="B167" s="1" t="s">
        <v>831</v>
      </c>
      <c r="C167" s="2" t="s">
        <v>15</v>
      </c>
      <c r="D167" s="3" t="s">
        <v>16</v>
      </c>
      <c r="E167" s="3" t="s">
        <v>17</v>
      </c>
      <c r="F167" s="3" t="s">
        <v>18</v>
      </c>
      <c r="G167" s="3" t="s">
        <v>19</v>
      </c>
      <c r="H167" s="4" t="s">
        <v>19</v>
      </c>
      <c r="I167" s="1" t="s">
        <v>832</v>
      </c>
      <c r="J167" s="1" t="s">
        <v>168</v>
      </c>
      <c r="K167" s="1" t="s">
        <v>833</v>
      </c>
      <c r="L167" s="3" t="str">
        <f t="shared" si="0"/>
        <v>Outstanding</v>
      </c>
      <c r="M167" s="11" t="s">
        <v>19</v>
      </c>
    </row>
    <row r="168" spans="1:13" ht="60" customHeight="1" x14ac:dyDescent="0.35">
      <c r="A168" s="9" t="s">
        <v>834</v>
      </c>
      <c r="B168" s="1" t="s">
        <v>835</v>
      </c>
      <c r="C168" s="2" t="s">
        <v>15</v>
      </c>
      <c r="D168" s="3" t="s">
        <v>16</v>
      </c>
      <c r="E168" s="3" t="s">
        <v>17</v>
      </c>
      <c r="F168" s="3" t="s">
        <v>18</v>
      </c>
      <c r="G168" s="3" t="s">
        <v>19</v>
      </c>
      <c r="H168" s="4" t="s">
        <v>19</v>
      </c>
      <c r="I168" s="1" t="s">
        <v>836</v>
      </c>
      <c r="J168" s="1" t="s">
        <v>168</v>
      </c>
      <c r="K168" s="1" t="s">
        <v>837</v>
      </c>
      <c r="L168" s="3" t="str">
        <f t="shared" si="0"/>
        <v>Outstanding</v>
      </c>
      <c r="M168" s="11" t="s">
        <v>19</v>
      </c>
    </row>
    <row r="169" spans="1:13" ht="60" customHeight="1" x14ac:dyDescent="0.35">
      <c r="A169" s="9" t="s">
        <v>838</v>
      </c>
      <c r="B169" s="1" t="s">
        <v>839</v>
      </c>
      <c r="C169" s="2" t="s">
        <v>15</v>
      </c>
      <c r="D169" s="3" t="s">
        <v>16</v>
      </c>
      <c r="E169" s="3" t="s">
        <v>17</v>
      </c>
      <c r="F169" s="3" t="s">
        <v>18</v>
      </c>
      <c r="G169" s="3" t="s">
        <v>19</v>
      </c>
      <c r="H169" s="4" t="s">
        <v>19</v>
      </c>
      <c r="I169" s="1" t="s">
        <v>840</v>
      </c>
      <c r="J169" s="1" t="s">
        <v>168</v>
      </c>
      <c r="K169" s="1" t="s">
        <v>841</v>
      </c>
      <c r="L169" s="3" t="str">
        <f t="shared" si="0"/>
        <v>Outstanding</v>
      </c>
      <c r="M169" s="11" t="s">
        <v>19</v>
      </c>
    </row>
    <row r="170" spans="1:13" ht="60" customHeight="1" x14ac:dyDescent="0.35">
      <c r="A170" s="9" t="s">
        <v>842</v>
      </c>
      <c r="B170" s="1" t="s">
        <v>843</v>
      </c>
      <c r="C170" s="2" t="s">
        <v>15</v>
      </c>
      <c r="D170" s="3" t="s">
        <v>16</v>
      </c>
      <c r="E170" s="3" t="s">
        <v>17</v>
      </c>
      <c r="F170" s="3" t="s">
        <v>18</v>
      </c>
      <c r="G170" s="3" t="s">
        <v>19</v>
      </c>
      <c r="H170" s="4" t="s">
        <v>19</v>
      </c>
      <c r="I170" s="1" t="s">
        <v>844</v>
      </c>
      <c r="J170" s="1" t="s">
        <v>845</v>
      </c>
      <c r="K170" s="1" t="s">
        <v>846</v>
      </c>
      <c r="L170" s="3" t="str">
        <f t="shared" si="0"/>
        <v>Outstanding</v>
      </c>
      <c r="M170" s="11" t="s">
        <v>19</v>
      </c>
    </row>
    <row r="171" spans="1:13" ht="60" customHeight="1" x14ac:dyDescent="0.35">
      <c r="A171" s="9" t="s">
        <v>847</v>
      </c>
      <c r="B171" s="1" t="s">
        <v>848</v>
      </c>
      <c r="C171" s="2" t="s">
        <v>15</v>
      </c>
      <c r="D171" s="3" t="s">
        <v>16</v>
      </c>
      <c r="E171" s="3" t="s">
        <v>17</v>
      </c>
      <c r="F171" s="3" t="s">
        <v>18</v>
      </c>
      <c r="G171" s="3" t="s">
        <v>19</v>
      </c>
      <c r="H171" s="4" t="s">
        <v>19</v>
      </c>
      <c r="I171" s="1" t="s">
        <v>849</v>
      </c>
      <c r="J171" s="1" t="s">
        <v>168</v>
      </c>
      <c r="K171" s="1" t="s">
        <v>850</v>
      </c>
      <c r="L171" s="3" t="str">
        <f t="shared" si="0"/>
        <v>Outstanding</v>
      </c>
      <c r="M171" s="11" t="s">
        <v>19</v>
      </c>
    </row>
    <row r="172" spans="1:13" ht="60" customHeight="1" x14ac:dyDescent="0.35">
      <c r="A172" s="9" t="s">
        <v>851</v>
      </c>
      <c r="B172" s="1" t="s">
        <v>852</v>
      </c>
      <c r="C172" s="2" t="s">
        <v>15</v>
      </c>
      <c r="D172" s="3" t="s">
        <v>16</v>
      </c>
      <c r="E172" s="3" t="s">
        <v>17</v>
      </c>
      <c r="F172" s="3" t="s">
        <v>18</v>
      </c>
      <c r="G172" s="3" t="s">
        <v>19</v>
      </c>
      <c r="H172" s="4" t="s">
        <v>19</v>
      </c>
      <c r="I172" s="1" t="s">
        <v>853</v>
      </c>
      <c r="J172" s="1" t="s">
        <v>168</v>
      </c>
      <c r="K172" s="1" t="s">
        <v>854</v>
      </c>
      <c r="L172" s="3" t="str">
        <f t="shared" si="0"/>
        <v>Outstanding</v>
      </c>
      <c r="M172" s="11" t="s">
        <v>19</v>
      </c>
    </row>
    <row r="173" spans="1:13" ht="60" customHeight="1" x14ac:dyDescent="0.35">
      <c r="A173" s="9" t="s">
        <v>855</v>
      </c>
      <c r="B173" s="1" t="s">
        <v>856</v>
      </c>
      <c r="C173" s="2" t="s">
        <v>15</v>
      </c>
      <c r="D173" s="3" t="s">
        <v>16</v>
      </c>
      <c r="E173" s="3" t="s">
        <v>17</v>
      </c>
      <c r="F173" s="3" t="s">
        <v>18</v>
      </c>
      <c r="G173" s="3" t="s">
        <v>19</v>
      </c>
      <c r="H173" s="4" t="s">
        <v>19</v>
      </c>
      <c r="I173" s="1" t="s">
        <v>857</v>
      </c>
      <c r="J173" s="1" t="s">
        <v>168</v>
      </c>
      <c r="K173" s="1" t="s">
        <v>858</v>
      </c>
      <c r="L173" s="3" t="str">
        <f t="shared" si="0"/>
        <v>Outstanding</v>
      </c>
      <c r="M173" s="11" t="s">
        <v>19</v>
      </c>
    </row>
    <row r="174" spans="1:13" ht="60" customHeight="1" x14ac:dyDescent="0.35">
      <c r="A174" s="9" t="s">
        <v>859</v>
      </c>
      <c r="B174" s="1" t="s">
        <v>860</v>
      </c>
      <c r="C174" s="2" t="s">
        <v>15</v>
      </c>
      <c r="D174" s="3" t="s">
        <v>16</v>
      </c>
      <c r="E174" s="3" t="s">
        <v>17</v>
      </c>
      <c r="F174" s="3" t="s">
        <v>18</v>
      </c>
      <c r="G174" s="3" t="s">
        <v>19</v>
      </c>
      <c r="H174" s="4" t="s">
        <v>19</v>
      </c>
      <c r="I174" s="1" t="s">
        <v>861</v>
      </c>
      <c r="J174" s="1" t="s">
        <v>168</v>
      </c>
      <c r="K174" s="1" t="s">
        <v>862</v>
      </c>
      <c r="L174" s="3" t="str">
        <f t="shared" si="0"/>
        <v>Outstanding</v>
      </c>
      <c r="M174" s="11" t="s">
        <v>19</v>
      </c>
    </row>
    <row r="175" spans="1:13" ht="60" customHeight="1" x14ac:dyDescent="0.35">
      <c r="A175" s="9" t="s">
        <v>863</v>
      </c>
      <c r="B175" s="1" t="s">
        <v>864</v>
      </c>
      <c r="C175" s="2" t="s">
        <v>15</v>
      </c>
      <c r="D175" s="3" t="s">
        <v>16</v>
      </c>
      <c r="E175" s="3" t="s">
        <v>17</v>
      </c>
      <c r="F175" s="3" t="s">
        <v>18</v>
      </c>
      <c r="G175" s="3" t="s">
        <v>19</v>
      </c>
      <c r="H175" s="4" t="s">
        <v>19</v>
      </c>
      <c r="I175" s="1" t="s">
        <v>865</v>
      </c>
      <c r="J175" s="1" t="s">
        <v>168</v>
      </c>
      <c r="K175" s="1" t="s">
        <v>866</v>
      </c>
      <c r="L175" s="3" t="str">
        <f t="shared" si="0"/>
        <v>Outstanding</v>
      </c>
      <c r="M175" s="11" t="s">
        <v>19</v>
      </c>
    </row>
    <row r="176" spans="1:13" ht="60" customHeight="1" x14ac:dyDescent="0.35">
      <c r="A176" s="9" t="s">
        <v>867</v>
      </c>
      <c r="B176" s="1" t="s">
        <v>868</v>
      </c>
      <c r="C176" s="2" t="s">
        <v>15</v>
      </c>
      <c r="D176" s="3" t="s">
        <v>16</v>
      </c>
      <c r="E176" s="3" t="s">
        <v>17</v>
      </c>
      <c r="F176" s="3" t="s">
        <v>18</v>
      </c>
      <c r="G176" s="3" t="s">
        <v>19</v>
      </c>
      <c r="H176" s="4" t="s">
        <v>19</v>
      </c>
      <c r="I176" s="1" t="s">
        <v>869</v>
      </c>
      <c r="J176" s="1" t="s">
        <v>168</v>
      </c>
      <c r="K176" s="1" t="s">
        <v>870</v>
      </c>
      <c r="L176" s="3" t="str">
        <f t="shared" si="0"/>
        <v>Outstanding</v>
      </c>
      <c r="M176" s="11" t="s">
        <v>19</v>
      </c>
    </row>
    <row r="177" spans="1:13" ht="60" customHeight="1" x14ac:dyDescent="0.35">
      <c r="A177" s="9" t="s">
        <v>871</v>
      </c>
      <c r="B177" s="1" t="s">
        <v>872</v>
      </c>
      <c r="C177" s="2" t="s">
        <v>81</v>
      </c>
      <c r="D177" s="3" t="s">
        <v>16</v>
      </c>
      <c r="E177" s="3" t="s">
        <v>17</v>
      </c>
      <c r="F177" s="3" t="s">
        <v>18</v>
      </c>
      <c r="G177" s="3" t="s">
        <v>19</v>
      </c>
      <c r="H177" s="4" t="s">
        <v>19</v>
      </c>
      <c r="I177" s="1" t="s">
        <v>873</v>
      </c>
      <c r="J177" s="1" t="s">
        <v>874</v>
      </c>
      <c r="K177" s="1" t="s">
        <v>875</v>
      </c>
      <c r="L177" s="3" t="str">
        <f t="shared" si="0"/>
        <v>Outstanding</v>
      </c>
      <c r="M177" s="11" t="s">
        <v>19</v>
      </c>
    </row>
    <row r="178" spans="1:13" ht="60" customHeight="1" x14ac:dyDescent="0.35">
      <c r="A178" s="9" t="s">
        <v>876</v>
      </c>
      <c r="B178" s="1" t="s">
        <v>877</v>
      </c>
      <c r="C178" s="2" t="s">
        <v>15</v>
      </c>
      <c r="D178" s="3" t="s">
        <v>16</v>
      </c>
      <c r="E178" s="3" t="s">
        <v>17</v>
      </c>
      <c r="F178" s="3" t="s">
        <v>18</v>
      </c>
      <c r="G178" s="3" t="s">
        <v>19</v>
      </c>
      <c r="H178" s="4" t="s">
        <v>19</v>
      </c>
      <c r="I178" s="1" t="s">
        <v>878</v>
      </c>
      <c r="J178" s="1" t="s">
        <v>548</v>
      </c>
      <c r="K178" s="1" t="s">
        <v>879</v>
      </c>
      <c r="L178" s="3" t="str">
        <f t="shared" si="0"/>
        <v>Outstanding</v>
      </c>
      <c r="M178" s="11" t="s">
        <v>19</v>
      </c>
    </row>
    <row r="179" spans="1:13" ht="60" customHeight="1" x14ac:dyDescent="0.35">
      <c r="A179" s="9" t="s">
        <v>880</v>
      </c>
      <c r="B179" s="1" t="s">
        <v>881</v>
      </c>
      <c r="C179" s="2" t="s">
        <v>15</v>
      </c>
      <c r="D179" s="3" t="s">
        <v>16</v>
      </c>
      <c r="E179" s="3" t="s">
        <v>17</v>
      </c>
      <c r="F179" s="3" t="s">
        <v>18</v>
      </c>
      <c r="G179" s="3" t="s">
        <v>19</v>
      </c>
      <c r="H179" s="4" t="s">
        <v>19</v>
      </c>
      <c r="I179" s="1" t="s">
        <v>882</v>
      </c>
      <c r="J179" s="1" t="s">
        <v>883</v>
      </c>
      <c r="K179" s="1" t="s">
        <v>884</v>
      </c>
      <c r="L179" s="3" t="str">
        <f t="shared" si="0"/>
        <v>Outstanding</v>
      </c>
      <c r="M179" s="11" t="s">
        <v>19</v>
      </c>
    </row>
    <row r="180" spans="1:13" ht="60" customHeight="1" x14ac:dyDescent="0.35">
      <c r="A180" s="9" t="s">
        <v>885</v>
      </c>
      <c r="B180" s="1" t="s">
        <v>886</v>
      </c>
      <c r="C180" s="2" t="s">
        <v>15</v>
      </c>
      <c r="D180" s="3" t="s">
        <v>16</v>
      </c>
      <c r="E180" s="3" t="s">
        <v>17</v>
      </c>
      <c r="F180" s="3" t="s">
        <v>18</v>
      </c>
      <c r="G180" s="3" t="s">
        <v>19</v>
      </c>
      <c r="H180" s="4" t="s">
        <v>19</v>
      </c>
      <c r="I180" s="1" t="s">
        <v>887</v>
      </c>
      <c r="J180" s="1" t="s">
        <v>888</v>
      </c>
      <c r="K180" s="1" t="s">
        <v>889</v>
      </c>
      <c r="L180" s="3" t="str">
        <f t="shared" si="0"/>
        <v>Outstanding</v>
      </c>
      <c r="M180" s="11" t="s">
        <v>19</v>
      </c>
    </row>
    <row r="181" spans="1:13" ht="60" customHeight="1" x14ac:dyDescent="0.35">
      <c r="A181" s="9" t="s">
        <v>890</v>
      </c>
      <c r="B181" s="1" t="s">
        <v>891</v>
      </c>
      <c r="C181" s="2" t="s">
        <v>15</v>
      </c>
      <c r="D181" s="3" t="s">
        <v>16</v>
      </c>
      <c r="E181" s="3" t="s">
        <v>17</v>
      </c>
      <c r="F181" s="3" t="s">
        <v>18</v>
      </c>
      <c r="G181" s="3" t="s">
        <v>19</v>
      </c>
      <c r="H181" s="4" t="s">
        <v>19</v>
      </c>
      <c r="I181" s="1" t="s">
        <v>892</v>
      </c>
      <c r="J181" s="1" t="s">
        <v>893</v>
      </c>
      <c r="K181" s="1" t="s">
        <v>894</v>
      </c>
      <c r="L181" s="3" t="str">
        <f t="shared" si="0"/>
        <v>Outstanding</v>
      </c>
      <c r="M181" s="11" t="s">
        <v>19</v>
      </c>
    </row>
    <row r="182" spans="1:13" ht="60" customHeight="1" x14ac:dyDescent="0.35">
      <c r="A182" s="9" t="s">
        <v>895</v>
      </c>
      <c r="B182" s="1" t="s">
        <v>896</v>
      </c>
      <c r="C182" s="2" t="s">
        <v>15</v>
      </c>
      <c r="D182" s="3" t="s">
        <v>16</v>
      </c>
      <c r="E182" s="3" t="s">
        <v>17</v>
      </c>
      <c r="F182" s="3" t="s">
        <v>18</v>
      </c>
      <c r="G182" s="3" t="s">
        <v>19</v>
      </c>
      <c r="H182" s="4" t="s">
        <v>19</v>
      </c>
      <c r="I182" s="1" t="s">
        <v>897</v>
      </c>
      <c r="J182" s="1" t="s">
        <v>898</v>
      </c>
      <c r="K182" s="1" t="s">
        <v>899</v>
      </c>
      <c r="L182" s="3" t="str">
        <f t="shared" si="0"/>
        <v>Outstanding</v>
      </c>
      <c r="M182" s="11" t="s">
        <v>19</v>
      </c>
    </row>
    <row r="183" spans="1:13" ht="60" customHeight="1" x14ac:dyDescent="0.35">
      <c r="A183" s="9" t="s">
        <v>900</v>
      </c>
      <c r="B183" s="1" t="s">
        <v>901</v>
      </c>
      <c r="C183" s="2" t="s">
        <v>81</v>
      </c>
      <c r="D183" s="3" t="s">
        <v>16</v>
      </c>
      <c r="E183" s="3" t="s">
        <v>17</v>
      </c>
      <c r="F183" s="3" t="s">
        <v>18</v>
      </c>
      <c r="G183" s="3" t="s">
        <v>19</v>
      </c>
      <c r="H183" s="4" t="s">
        <v>19</v>
      </c>
      <c r="I183" s="1" t="s">
        <v>902</v>
      </c>
      <c r="J183" s="1" t="s">
        <v>903</v>
      </c>
      <c r="K183" s="1" t="s">
        <v>904</v>
      </c>
      <c r="L183" s="3" t="str">
        <f t="shared" si="0"/>
        <v>Outstanding</v>
      </c>
      <c r="M183" s="11" t="s">
        <v>19</v>
      </c>
    </row>
    <row r="184" spans="1:13" ht="60" customHeight="1" x14ac:dyDescent="0.35">
      <c r="A184" s="9" t="s">
        <v>905</v>
      </c>
      <c r="B184" s="1" t="s">
        <v>906</v>
      </c>
      <c r="C184" s="2" t="s">
        <v>15</v>
      </c>
      <c r="D184" s="3" t="s">
        <v>16</v>
      </c>
      <c r="E184" s="3" t="s">
        <v>17</v>
      </c>
      <c r="F184" s="3" t="s">
        <v>18</v>
      </c>
      <c r="G184" s="3" t="s">
        <v>19</v>
      </c>
      <c r="H184" s="4" t="s">
        <v>19</v>
      </c>
      <c r="I184" s="1" t="s">
        <v>907</v>
      </c>
      <c r="J184" s="1" t="s">
        <v>908</v>
      </c>
      <c r="K184" s="1" t="s">
        <v>909</v>
      </c>
      <c r="L184" s="3" t="str">
        <f t="shared" si="0"/>
        <v>Outstanding</v>
      </c>
      <c r="M184" s="11" t="s">
        <v>19</v>
      </c>
    </row>
    <row r="185" spans="1:13" ht="60" customHeight="1" x14ac:dyDescent="0.35">
      <c r="A185" s="9" t="s">
        <v>910</v>
      </c>
      <c r="B185" s="1" t="s">
        <v>911</v>
      </c>
      <c r="C185" s="2" t="s">
        <v>15</v>
      </c>
      <c r="D185" s="3" t="s">
        <v>16</v>
      </c>
      <c r="E185" s="3" t="s">
        <v>17</v>
      </c>
      <c r="F185" s="3" t="s">
        <v>18</v>
      </c>
      <c r="G185" s="3" t="s">
        <v>19</v>
      </c>
      <c r="H185" s="4" t="s">
        <v>19</v>
      </c>
      <c r="I185" s="1" t="s">
        <v>912</v>
      </c>
      <c r="J185" s="1" t="s">
        <v>913</v>
      </c>
      <c r="K185" s="1" t="s">
        <v>914</v>
      </c>
      <c r="L185" s="3" t="str">
        <f t="shared" si="0"/>
        <v>Outstanding</v>
      </c>
      <c r="M185" s="11" t="s">
        <v>19</v>
      </c>
    </row>
    <row r="186" spans="1:13" ht="60" customHeight="1" x14ac:dyDescent="0.35">
      <c r="A186" s="9" t="s">
        <v>915</v>
      </c>
      <c r="B186" s="1" t="s">
        <v>916</v>
      </c>
      <c r="C186" s="2" t="s">
        <v>81</v>
      </c>
      <c r="D186" s="3" t="s">
        <v>16</v>
      </c>
      <c r="E186" s="3" t="s">
        <v>17</v>
      </c>
      <c r="F186" s="3" t="s">
        <v>18</v>
      </c>
      <c r="G186" s="3" t="s">
        <v>19</v>
      </c>
      <c r="H186" s="4" t="s">
        <v>19</v>
      </c>
      <c r="I186" s="1" t="s">
        <v>917</v>
      </c>
      <c r="J186" s="1" t="s">
        <v>918</v>
      </c>
      <c r="K186" s="1" t="s">
        <v>919</v>
      </c>
      <c r="L186" s="3" t="str">
        <f t="shared" si="0"/>
        <v>Outstanding</v>
      </c>
      <c r="M186" s="11" t="s">
        <v>19</v>
      </c>
    </row>
    <row r="187" spans="1:13" ht="60" customHeight="1" x14ac:dyDescent="0.35">
      <c r="A187" s="9" t="s">
        <v>920</v>
      </c>
      <c r="B187" s="1" t="s">
        <v>921</v>
      </c>
      <c r="C187" s="2" t="s">
        <v>81</v>
      </c>
      <c r="D187" s="3" t="s">
        <v>16</v>
      </c>
      <c r="E187" s="3" t="s">
        <v>17</v>
      </c>
      <c r="F187" s="3" t="s">
        <v>18</v>
      </c>
      <c r="G187" s="3" t="s">
        <v>19</v>
      </c>
      <c r="H187" s="4" t="s">
        <v>19</v>
      </c>
      <c r="I187" s="1" t="s">
        <v>922</v>
      </c>
      <c r="J187" s="1" t="s">
        <v>923</v>
      </c>
      <c r="K187" s="1" t="s">
        <v>924</v>
      </c>
      <c r="L187" s="3" t="str">
        <f t="shared" si="0"/>
        <v>Outstanding</v>
      </c>
      <c r="M187" s="11" t="s">
        <v>19</v>
      </c>
    </row>
    <row r="188" spans="1:13" ht="60" customHeight="1" x14ac:dyDescent="0.35">
      <c r="A188" s="9" t="s">
        <v>925</v>
      </c>
      <c r="B188" s="1" t="s">
        <v>926</v>
      </c>
      <c r="C188" s="2" t="s">
        <v>15</v>
      </c>
      <c r="D188" s="3" t="s">
        <v>16</v>
      </c>
      <c r="E188" s="3" t="s">
        <v>17</v>
      </c>
      <c r="F188" s="3" t="s">
        <v>18</v>
      </c>
      <c r="G188" s="3" t="s">
        <v>19</v>
      </c>
      <c r="H188" s="4" t="s">
        <v>19</v>
      </c>
      <c r="I188" s="1" t="s">
        <v>927</v>
      </c>
      <c r="J188" s="1" t="s">
        <v>928</v>
      </c>
      <c r="K188" s="1" t="s">
        <v>929</v>
      </c>
      <c r="L188" s="3" t="str">
        <f t="shared" si="0"/>
        <v>Outstanding</v>
      </c>
      <c r="M188" s="11" t="s">
        <v>19</v>
      </c>
    </row>
    <row r="189" spans="1:13" ht="60" customHeight="1" x14ac:dyDescent="0.35">
      <c r="A189" s="9" t="s">
        <v>930</v>
      </c>
      <c r="B189" s="1" t="s">
        <v>931</v>
      </c>
      <c r="C189" s="2" t="s">
        <v>15</v>
      </c>
      <c r="D189" s="3" t="s">
        <v>16</v>
      </c>
      <c r="E189" s="3" t="s">
        <v>17</v>
      </c>
      <c r="F189" s="3" t="s">
        <v>18</v>
      </c>
      <c r="G189" s="3" t="s">
        <v>19</v>
      </c>
      <c r="H189" s="4" t="s">
        <v>19</v>
      </c>
      <c r="I189" s="1" t="s">
        <v>932</v>
      </c>
      <c r="J189" s="1" t="s">
        <v>933</v>
      </c>
      <c r="K189" s="1" t="s">
        <v>934</v>
      </c>
      <c r="L189" s="3" t="str">
        <f t="shared" si="0"/>
        <v>Outstanding</v>
      </c>
      <c r="M189" s="11" t="s">
        <v>19</v>
      </c>
    </row>
    <row r="190" spans="1:13" ht="60" customHeight="1" x14ac:dyDescent="0.35">
      <c r="A190" s="9" t="s">
        <v>935</v>
      </c>
      <c r="B190" s="1" t="s">
        <v>936</v>
      </c>
      <c r="C190" s="2" t="s">
        <v>15</v>
      </c>
      <c r="D190" s="3" t="s">
        <v>16</v>
      </c>
      <c r="E190" s="3" t="s">
        <v>17</v>
      </c>
      <c r="F190" s="3" t="s">
        <v>18</v>
      </c>
      <c r="G190" s="3" t="s">
        <v>19</v>
      </c>
      <c r="H190" s="4" t="s">
        <v>19</v>
      </c>
      <c r="I190" s="1" t="s">
        <v>937</v>
      </c>
      <c r="J190" s="1" t="s">
        <v>938</v>
      </c>
      <c r="K190" s="1" t="s">
        <v>939</v>
      </c>
      <c r="L190" s="3" t="str">
        <f t="shared" si="0"/>
        <v>Outstanding</v>
      </c>
      <c r="M190" s="11" t="s">
        <v>19</v>
      </c>
    </row>
    <row r="191" spans="1:13" ht="60" customHeight="1" x14ac:dyDescent="0.35">
      <c r="A191" s="9" t="s">
        <v>940</v>
      </c>
      <c r="B191" s="1" t="s">
        <v>941</v>
      </c>
      <c r="C191" s="2" t="s">
        <v>15</v>
      </c>
      <c r="D191" s="3" t="s">
        <v>16</v>
      </c>
      <c r="E191" s="3" t="s">
        <v>17</v>
      </c>
      <c r="F191" s="3" t="s">
        <v>18</v>
      </c>
      <c r="G191" s="3" t="s">
        <v>19</v>
      </c>
      <c r="H191" s="4" t="s">
        <v>19</v>
      </c>
      <c r="I191" s="1" t="s">
        <v>942</v>
      </c>
      <c r="J191" s="1" t="s">
        <v>943</v>
      </c>
      <c r="K191" s="1" t="s">
        <v>944</v>
      </c>
      <c r="L191" s="3" t="str">
        <f t="shared" si="0"/>
        <v>Outstanding</v>
      </c>
      <c r="M191" s="11" t="s">
        <v>19</v>
      </c>
    </row>
    <row r="192" spans="1:13" ht="60" customHeight="1" x14ac:dyDescent="0.35">
      <c r="A192" s="9" t="s">
        <v>945</v>
      </c>
      <c r="B192" s="1" t="s">
        <v>946</v>
      </c>
      <c r="C192" s="2" t="s">
        <v>15</v>
      </c>
      <c r="D192" s="3" t="s">
        <v>16</v>
      </c>
      <c r="E192" s="3" t="s">
        <v>17</v>
      </c>
      <c r="F192" s="3" t="s">
        <v>18</v>
      </c>
      <c r="G192" s="3" t="s">
        <v>19</v>
      </c>
      <c r="H192" s="4" t="s">
        <v>19</v>
      </c>
      <c r="I192" s="1" t="s">
        <v>947</v>
      </c>
      <c r="J192" s="1" t="s">
        <v>943</v>
      </c>
      <c r="K192" s="1" t="s">
        <v>948</v>
      </c>
      <c r="L192" s="3" t="str">
        <f t="shared" si="0"/>
        <v>Outstanding</v>
      </c>
      <c r="M192" s="11" t="s">
        <v>19</v>
      </c>
    </row>
    <row r="193" spans="1:13" ht="60" customHeight="1" x14ac:dyDescent="0.35">
      <c r="A193" s="9" t="s">
        <v>949</v>
      </c>
      <c r="B193" s="1" t="s">
        <v>950</v>
      </c>
      <c r="C193" s="2" t="s">
        <v>15</v>
      </c>
      <c r="D193" s="3" t="s">
        <v>16</v>
      </c>
      <c r="E193" s="3" t="s">
        <v>17</v>
      </c>
      <c r="F193" s="3" t="s">
        <v>18</v>
      </c>
      <c r="G193" s="3" t="s">
        <v>19</v>
      </c>
      <c r="H193" s="4" t="s">
        <v>19</v>
      </c>
      <c r="I193" s="1" t="s">
        <v>951</v>
      </c>
      <c r="J193" s="1" t="s">
        <v>943</v>
      </c>
      <c r="K193" s="1" t="s">
        <v>952</v>
      </c>
      <c r="L193" s="3" t="str">
        <f t="shared" si="0"/>
        <v>Outstanding</v>
      </c>
      <c r="M193" s="11" t="s">
        <v>19</v>
      </c>
    </row>
    <row r="194" spans="1:13" ht="60" customHeight="1" x14ac:dyDescent="0.35">
      <c r="A194" s="9" t="s">
        <v>953</v>
      </c>
      <c r="B194" s="1" t="s">
        <v>954</v>
      </c>
      <c r="C194" s="2" t="s">
        <v>15</v>
      </c>
      <c r="D194" s="3" t="s">
        <v>16</v>
      </c>
      <c r="E194" s="3" t="s">
        <v>17</v>
      </c>
      <c r="F194" s="3" t="s">
        <v>18</v>
      </c>
      <c r="G194" s="3" t="s">
        <v>19</v>
      </c>
      <c r="H194" s="4" t="s">
        <v>19</v>
      </c>
      <c r="I194" s="1" t="s">
        <v>955</v>
      </c>
      <c r="J194" s="1" t="s">
        <v>943</v>
      </c>
      <c r="K194" s="1" t="s">
        <v>956</v>
      </c>
      <c r="L194" s="3" t="str">
        <f t="shared" si="0"/>
        <v>Outstanding</v>
      </c>
      <c r="M194" s="11" t="s">
        <v>19</v>
      </c>
    </row>
    <row r="195" spans="1:13" ht="60" customHeight="1" x14ac:dyDescent="0.35">
      <c r="A195" s="9" t="s">
        <v>957</v>
      </c>
      <c r="B195" s="1" t="s">
        <v>958</v>
      </c>
      <c r="C195" s="2" t="s">
        <v>15</v>
      </c>
      <c r="D195" s="3" t="s">
        <v>16</v>
      </c>
      <c r="E195" s="3" t="s">
        <v>17</v>
      </c>
      <c r="F195" s="3" t="s">
        <v>18</v>
      </c>
      <c r="G195" s="3" t="s">
        <v>19</v>
      </c>
      <c r="H195" s="4" t="s">
        <v>19</v>
      </c>
      <c r="I195" s="1" t="s">
        <v>959</v>
      </c>
      <c r="J195" s="1" t="s">
        <v>960</v>
      </c>
      <c r="K195" s="1" t="s">
        <v>961</v>
      </c>
      <c r="L195" s="3" t="str">
        <f t="shared" si="0"/>
        <v>Outstanding</v>
      </c>
      <c r="M195" s="11" t="s">
        <v>19</v>
      </c>
    </row>
    <row r="196" spans="1:13" ht="60" customHeight="1" x14ac:dyDescent="0.35">
      <c r="A196" s="9" t="s">
        <v>962</v>
      </c>
      <c r="B196" s="1" t="s">
        <v>963</v>
      </c>
      <c r="C196" s="2" t="s">
        <v>15</v>
      </c>
      <c r="D196" s="3" t="s">
        <v>16</v>
      </c>
      <c r="E196" s="3" t="s">
        <v>17</v>
      </c>
      <c r="F196" s="3" t="s">
        <v>18</v>
      </c>
      <c r="G196" s="3" t="s">
        <v>19</v>
      </c>
      <c r="H196" s="4" t="s">
        <v>19</v>
      </c>
      <c r="I196" s="1" t="s">
        <v>964</v>
      </c>
      <c r="J196" s="1" t="s">
        <v>965</v>
      </c>
      <c r="K196" s="1" t="s">
        <v>966</v>
      </c>
      <c r="L196" s="3" t="str">
        <f t="shared" si="0"/>
        <v>Outstanding</v>
      </c>
      <c r="M196" s="11" t="s">
        <v>19</v>
      </c>
    </row>
    <row r="197" spans="1:13" ht="60" customHeight="1" x14ac:dyDescent="0.35">
      <c r="A197" s="9" t="s">
        <v>967</v>
      </c>
      <c r="B197" s="1" t="s">
        <v>968</v>
      </c>
      <c r="C197" s="2" t="s">
        <v>15</v>
      </c>
      <c r="D197" s="3" t="s">
        <v>16</v>
      </c>
      <c r="E197" s="3" t="s">
        <v>17</v>
      </c>
      <c r="F197" s="3" t="s">
        <v>18</v>
      </c>
      <c r="G197" s="3" t="s">
        <v>19</v>
      </c>
      <c r="H197" s="4" t="s">
        <v>19</v>
      </c>
      <c r="I197" s="1" t="s">
        <v>969</v>
      </c>
      <c r="J197" s="1" t="s">
        <v>970</v>
      </c>
      <c r="K197" s="1" t="s">
        <v>971</v>
      </c>
      <c r="L197" s="3" t="str">
        <f t="shared" si="0"/>
        <v>Outstanding</v>
      </c>
      <c r="M197" s="11" t="s">
        <v>19</v>
      </c>
    </row>
    <row r="198" spans="1:13" ht="60" customHeight="1" x14ac:dyDescent="0.35">
      <c r="A198" s="9" t="s">
        <v>972</v>
      </c>
      <c r="B198" s="1" t="s">
        <v>973</v>
      </c>
      <c r="C198" s="2" t="s">
        <v>15</v>
      </c>
      <c r="D198" s="3" t="s">
        <v>16</v>
      </c>
      <c r="E198" s="3" t="s">
        <v>17</v>
      </c>
      <c r="F198" s="3" t="s">
        <v>18</v>
      </c>
      <c r="G198" s="3" t="s">
        <v>19</v>
      </c>
      <c r="H198" s="4" t="s">
        <v>19</v>
      </c>
      <c r="I198" s="1" t="s">
        <v>974</v>
      </c>
      <c r="J198" s="1" t="s">
        <v>975</v>
      </c>
      <c r="K198" s="1" t="s">
        <v>976</v>
      </c>
      <c r="L198" s="3" t="str">
        <f t="shared" si="0"/>
        <v>Outstanding</v>
      </c>
      <c r="M198" s="11" t="s">
        <v>19</v>
      </c>
    </row>
    <row r="199" spans="1:13" ht="60" customHeight="1" x14ac:dyDescent="0.35">
      <c r="A199" s="9" t="s">
        <v>977</v>
      </c>
      <c r="B199" s="1" t="s">
        <v>978</v>
      </c>
      <c r="C199" s="2" t="s">
        <v>15</v>
      </c>
      <c r="D199" s="3" t="s">
        <v>16</v>
      </c>
      <c r="E199" s="3" t="s">
        <v>17</v>
      </c>
      <c r="F199" s="3" t="s">
        <v>18</v>
      </c>
      <c r="G199" s="3" t="s">
        <v>19</v>
      </c>
      <c r="H199" s="4" t="s">
        <v>19</v>
      </c>
      <c r="I199" s="1" t="s">
        <v>979</v>
      </c>
      <c r="J199" s="1" t="s">
        <v>980</v>
      </c>
      <c r="K199" s="1" t="s">
        <v>981</v>
      </c>
      <c r="L199" s="3" t="str">
        <f t="shared" si="0"/>
        <v>Outstanding</v>
      </c>
      <c r="M199" s="11" t="s">
        <v>19</v>
      </c>
    </row>
    <row r="200" spans="1:13" ht="60" customHeight="1" x14ac:dyDescent="0.35">
      <c r="A200" s="9" t="s">
        <v>982</v>
      </c>
      <c r="B200" s="1" t="s">
        <v>323</v>
      </c>
      <c r="C200" s="2" t="s">
        <v>15</v>
      </c>
      <c r="D200" s="3" t="s">
        <v>16</v>
      </c>
      <c r="E200" s="3" t="s">
        <v>17</v>
      </c>
      <c r="F200" s="3" t="s">
        <v>18</v>
      </c>
      <c r="G200" s="3" t="s">
        <v>19</v>
      </c>
      <c r="H200" s="4" t="s">
        <v>19</v>
      </c>
      <c r="I200" s="1" t="s">
        <v>324</v>
      </c>
      <c r="J200" s="1" t="s">
        <v>983</v>
      </c>
      <c r="K200" s="1" t="s">
        <v>984</v>
      </c>
      <c r="L200" s="3" t="str">
        <f t="shared" si="0"/>
        <v>Outstanding</v>
      </c>
      <c r="M200" s="11" t="s">
        <v>19</v>
      </c>
    </row>
    <row r="201" spans="1:13" ht="60" customHeight="1" x14ac:dyDescent="0.35">
      <c r="A201" s="9" t="s">
        <v>985</v>
      </c>
      <c r="B201" s="1" t="s">
        <v>986</v>
      </c>
      <c r="C201" s="2" t="s">
        <v>15</v>
      </c>
      <c r="D201" s="3" t="s">
        <v>16</v>
      </c>
      <c r="E201" s="3" t="s">
        <v>17</v>
      </c>
      <c r="F201" s="3" t="s">
        <v>18</v>
      </c>
      <c r="G201" s="3" t="s">
        <v>19</v>
      </c>
      <c r="H201" s="4" t="s">
        <v>19</v>
      </c>
      <c r="I201" s="1" t="s">
        <v>987</v>
      </c>
      <c r="J201" s="1" t="s">
        <v>988</v>
      </c>
      <c r="K201" s="1" t="s">
        <v>989</v>
      </c>
      <c r="L201" s="3" t="str">
        <f t="shared" si="0"/>
        <v>Outstanding</v>
      </c>
      <c r="M201" s="11" t="s">
        <v>19</v>
      </c>
    </row>
    <row r="202" spans="1:13" ht="60" customHeight="1" x14ac:dyDescent="0.35">
      <c r="A202" s="9" t="s">
        <v>990</v>
      </c>
      <c r="B202" s="1" t="s">
        <v>991</v>
      </c>
      <c r="C202" s="2" t="s">
        <v>15</v>
      </c>
      <c r="D202" s="3" t="s">
        <v>16</v>
      </c>
      <c r="E202" s="3" t="s">
        <v>17</v>
      </c>
      <c r="F202" s="3" t="s">
        <v>18</v>
      </c>
      <c r="G202" s="3" t="s">
        <v>19</v>
      </c>
      <c r="H202" s="4" t="s">
        <v>19</v>
      </c>
      <c r="I202" s="1" t="s">
        <v>992</v>
      </c>
      <c r="J202" s="1" t="s">
        <v>993</v>
      </c>
      <c r="K202" s="1" t="s">
        <v>994</v>
      </c>
      <c r="L202" s="3" t="str">
        <f t="shared" si="0"/>
        <v>Outstanding</v>
      </c>
      <c r="M202" s="11" t="s">
        <v>19</v>
      </c>
    </row>
    <row r="203" spans="1:13" ht="60" customHeight="1" x14ac:dyDescent="0.35">
      <c r="A203" s="9" t="s">
        <v>995</v>
      </c>
      <c r="B203" s="1" t="s">
        <v>996</v>
      </c>
      <c r="C203" s="2" t="s">
        <v>15</v>
      </c>
      <c r="D203" s="3" t="s">
        <v>16</v>
      </c>
      <c r="E203" s="3" t="s">
        <v>17</v>
      </c>
      <c r="F203" s="3" t="s">
        <v>18</v>
      </c>
      <c r="G203" s="3" t="s">
        <v>19</v>
      </c>
      <c r="H203" s="4" t="s">
        <v>19</v>
      </c>
      <c r="I203" s="1" t="s">
        <v>997</v>
      </c>
      <c r="J203" s="1" t="s">
        <v>998</v>
      </c>
      <c r="K203" s="1" t="s">
        <v>999</v>
      </c>
      <c r="L203" s="3" t="str">
        <f t="shared" si="0"/>
        <v>Outstanding</v>
      </c>
      <c r="M203" s="11" t="s">
        <v>19</v>
      </c>
    </row>
    <row r="204" spans="1:13" ht="60" customHeight="1" x14ac:dyDescent="0.35">
      <c r="A204" s="10" t="s">
        <v>1000</v>
      </c>
      <c r="B204" s="5" t="s">
        <v>1001</v>
      </c>
      <c r="C204" s="6" t="s">
        <v>81</v>
      </c>
      <c r="D204" s="7" t="s">
        <v>16</v>
      </c>
      <c r="E204" s="7" t="s">
        <v>17</v>
      </c>
      <c r="F204" s="7" t="s">
        <v>18</v>
      </c>
      <c r="G204" s="7" t="s">
        <v>19</v>
      </c>
      <c r="H204" s="8" t="s">
        <v>19</v>
      </c>
      <c r="I204" s="5" t="s">
        <v>1002</v>
      </c>
      <c r="J204" s="5" t="s">
        <v>1003</v>
      </c>
      <c r="K204" s="5" t="s">
        <v>1004</v>
      </c>
      <c r="L204" s="7" t="str">
        <f t="shared" si="0"/>
        <v>Outstanding</v>
      </c>
      <c r="M204" s="12" t="s">
        <v>19</v>
      </c>
    </row>
    <row r="208" spans="1:13" ht="32" customHeight="1" x14ac:dyDescent="0.35">
      <c r="A208" s="78" t="s">
        <v>1005</v>
      </c>
      <c r="B208" s="78"/>
      <c r="C208" s="78"/>
      <c r="D208" s="78"/>
    </row>
  </sheetData>
  <mergeCells count="1">
    <mergeCell ref="A208:D208"/>
  </mergeCells>
  <conditionalFormatting sqref="C2:C204">
    <cfRule type="expression" dxfId="25" priority="14">
      <formula>LEFT($C2,7)="CAT III"</formula>
    </cfRule>
    <cfRule type="expression" dxfId="24" priority="15">
      <formula>LEFT($C2,6)="CAT II"</formula>
    </cfRule>
    <cfRule type="expression" dxfId="23" priority="16">
      <formula>LEFT($C2,5)="CAT I"</formula>
    </cfRule>
  </conditionalFormatting>
  <conditionalFormatting sqref="D2:D204">
    <cfRule type="cellIs" dxfId="22" priority="1" operator="equal">
      <formula>"Must"</formula>
    </cfRule>
    <cfRule type="cellIs" dxfId="21" priority="2" operator="equal">
      <formula>"Should"</formula>
    </cfRule>
    <cfRule type="cellIs" dxfId="20" priority="3" operator="equal">
      <formula>"Could"</formula>
    </cfRule>
    <cfRule type="cellIs" dxfId="19" priority="4" operator="equal">
      <formula>"Won't"</formula>
    </cfRule>
  </conditionalFormatting>
  <conditionalFormatting sqref="E2:E204">
    <cfRule type="cellIs" dxfId="18" priority="5" operator="equal">
      <formula>"Low"</formula>
    </cfRule>
    <cfRule type="cellIs" dxfId="17" priority="6" operator="equal">
      <formula>"Medium"</formula>
    </cfRule>
    <cfRule type="cellIs" dxfId="16" priority="7" operator="equal">
      <formula>"High"</formula>
    </cfRule>
  </conditionalFormatting>
  <conditionalFormatting sqref="G2:G204">
    <cfRule type="cellIs" dxfId="15" priority="8" operator="equal">
      <formula>"Implemented"</formula>
    </cfRule>
    <cfRule type="cellIs" dxfId="14" priority="9" operator="equal">
      <formula>"Compensated"</formula>
    </cfRule>
    <cfRule type="cellIs" dxfId="13" priority="10" operator="equal">
      <formula>"Testing"</formula>
    </cfRule>
    <cfRule type="cellIs" dxfId="12" priority="11" operator="equal">
      <formula>"Failed"</formula>
    </cfRule>
    <cfRule type="cellIs" dxfId="11" priority="12" operator="equal">
      <formula>"Risk Accepted"</formula>
    </cfRule>
    <cfRule type="cellIs" dxfId="10" priority="13" operator="equal">
      <formula>"N/A"</formula>
    </cfRule>
  </conditionalFormatting>
  <dataValidations count="4">
    <dataValidation type="list" showErrorMessage="1" errorTitle="Invalid Value" error="Please select a value from the list: Must, Should, Could, Won't, Unassigned." sqref="D2:D204" xr:uid="{00000000-0002-0000-0200-000000000000}">
      <formula1>"Must,Should,Could,Won't,Unassigned"</formula1>
    </dataValidation>
    <dataValidation type="list" showErrorMessage="1" errorTitle="Invalid Value" error="Please select a value from the list: Low, Medium, High, Unassessed." sqref="E2:E204" xr:uid="{00000000-0002-0000-0200-000001000000}">
      <formula1>"Low,Medium,High,Unassessed"</formula1>
    </dataValidation>
    <dataValidation type="list" showErrorMessage="1" errorTitle="Invalid Value" error="Please select a value from the list: Phase1, Phase2, Phase3, Phase4, Phase5, Pending." sqref="F2:F204" xr:uid="{00000000-0002-0000-0200-000002000000}">
      <formula1>"Phase1,Phase2,Phase3,Phase4,Phase5,Pending"</formula1>
    </dataValidation>
    <dataValidation type="list" allowBlank="1" showErrorMessage="1" errorTitle="Invalid Value" error="Please select a value from the list: Implemented, Testing, Failed, Compensated, Risk Accepted, N/A." sqref="G2:G204" xr:uid="{00000000-0002-0000-0200-000003000000}">
      <formula1>"Implemented,Testing,Failed,Compensated,Risk Accepted,N/A"</formula1>
    </dataValidation>
  </dataValidations>
  <hyperlinks>
    <hyperlink ref="A208" r:id="rId1" xr:uid="{00000000-0004-0000-0200-000000000000}"/>
  </hyperlinks>
  <pageMargins left="0.7" right="0.7" top="0.75" bottom="0.75" header="0.3" footer="0.3"/>
  <tableParts count="1">
    <tablePart r:id="rId2"/>
  </tableParts>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300-000000000000}">
  <dimension ref="B1:T1000"/>
  <sheetViews>
    <sheetView showGridLines="0" workbookViewId="0">
      <pane xSplit="7" ySplit="4" topLeftCell="H5" activePane="bottomRight" state="frozen"/>
      <selection pane="topRight" activeCell="H1" sqref="H1"/>
      <selection pane="bottomLeft" activeCell="A5" sqref="A5"/>
      <selection pane="bottomRight"/>
    </sheetView>
  </sheetViews>
  <sheetFormatPr defaultColWidth="9.1796875" defaultRowHeight="14.5" x14ac:dyDescent="0.35"/>
  <cols>
    <col min="1" max="1" width="2" style="16" customWidth="1"/>
    <col min="2" max="2" width="10" style="16" customWidth="1"/>
    <col min="3" max="3" width="30" style="16" customWidth="1"/>
    <col min="4" max="6" width="12" style="16" customWidth="1"/>
    <col min="7" max="7" width="40" style="16" customWidth="1"/>
    <col min="8" max="9" width="15" style="16" customWidth="1"/>
    <col min="10" max="11" width="30" style="16" customWidth="1"/>
    <col min="12" max="12" width="13" style="16" customWidth="1"/>
    <col min="13" max="13" width="20" style="16" customWidth="1"/>
    <col min="14" max="14" width="40" style="16" customWidth="1"/>
    <col min="15" max="15" width="25" style="16" customWidth="1"/>
    <col min="16" max="16" width="20" style="16" customWidth="1"/>
    <col min="17" max="17" width="15" style="16" customWidth="1"/>
    <col min="18" max="18" width="40" style="16" customWidth="1"/>
    <col min="19" max="19" width="16" style="16" customWidth="1"/>
    <col min="20" max="20" width="40" style="16" customWidth="1"/>
    <col min="21" max="21" width="9.1796875" style="16" customWidth="1"/>
    <col min="22" max="16384" width="9.1796875" style="16"/>
  </cols>
  <sheetData>
    <row r="1" spans="2:20" ht="5" customHeight="1" x14ac:dyDescent="0.35"/>
    <row r="2" spans="2:20" ht="30" customHeight="1" x14ac:dyDescent="0.35">
      <c r="B2" s="95" t="s">
        <v>1129</v>
      </c>
      <c r="C2" s="95" t="s">
        <v>1129</v>
      </c>
      <c r="D2" s="95" t="s">
        <v>1129</v>
      </c>
      <c r="E2" s="95" t="s">
        <v>1129</v>
      </c>
      <c r="F2" s="95" t="s">
        <v>1129</v>
      </c>
      <c r="G2" s="95" t="s">
        <v>1129</v>
      </c>
      <c r="H2" s="99" t="s">
        <v>1130</v>
      </c>
      <c r="I2" s="99" t="s">
        <v>1130</v>
      </c>
      <c r="J2" s="99" t="s">
        <v>1130</v>
      </c>
      <c r="K2" s="99" t="s">
        <v>1130</v>
      </c>
      <c r="L2" s="99" t="s">
        <v>1130</v>
      </c>
      <c r="M2" s="98" t="s">
        <v>1131</v>
      </c>
      <c r="N2" s="98" t="s">
        <v>1131</v>
      </c>
      <c r="O2" s="100" t="s">
        <v>1132</v>
      </c>
      <c r="P2" s="100" t="s">
        <v>1132</v>
      </c>
      <c r="Q2" s="96" t="s">
        <v>11</v>
      </c>
      <c r="R2" s="96" t="s">
        <v>11</v>
      </c>
      <c r="S2" s="96" t="s">
        <v>11</v>
      </c>
      <c r="T2" s="97" t="s">
        <v>1133</v>
      </c>
    </row>
    <row r="3" spans="2:20" ht="35" customHeight="1" x14ac:dyDescent="0.35">
      <c r="B3" s="68" t="s">
        <v>1134</v>
      </c>
      <c r="C3" s="68" t="s">
        <v>1135</v>
      </c>
      <c r="D3" s="68" t="s">
        <v>1136</v>
      </c>
      <c r="E3" s="68" t="s">
        <v>1137</v>
      </c>
      <c r="F3" s="68" t="s">
        <v>1138</v>
      </c>
      <c r="G3" s="68" t="s">
        <v>9</v>
      </c>
      <c r="H3" s="69" t="s">
        <v>1139</v>
      </c>
      <c r="I3" s="69" t="s">
        <v>1140</v>
      </c>
      <c r="J3" s="69" t="s">
        <v>1141</v>
      </c>
      <c r="K3" s="69" t="s">
        <v>1142</v>
      </c>
      <c r="L3" s="69" t="s">
        <v>1074</v>
      </c>
      <c r="M3" s="70" t="s">
        <v>1143</v>
      </c>
      <c r="N3" s="70" t="s">
        <v>1144</v>
      </c>
      <c r="O3" s="71" t="s">
        <v>1145</v>
      </c>
      <c r="P3" s="71" t="s">
        <v>1146</v>
      </c>
      <c r="Q3" s="72" t="s">
        <v>11</v>
      </c>
      <c r="R3" s="72" t="s">
        <v>1147</v>
      </c>
      <c r="S3" s="72" t="s">
        <v>1148</v>
      </c>
      <c r="T3" s="73" t="s">
        <v>1149</v>
      </c>
    </row>
    <row r="4" spans="2:20" ht="60" customHeight="1" x14ac:dyDescent="0.35">
      <c r="B4" s="74" t="s">
        <v>1150</v>
      </c>
      <c r="C4" s="74" t="s">
        <v>1151</v>
      </c>
      <c r="D4" s="74" t="s">
        <v>1152</v>
      </c>
      <c r="E4" s="74" t="s">
        <v>1153</v>
      </c>
      <c r="F4" s="74" t="s">
        <v>1154</v>
      </c>
      <c r="G4" s="74" t="s">
        <v>1155</v>
      </c>
      <c r="H4" s="74" t="s">
        <v>1156</v>
      </c>
      <c r="I4" s="74" t="s">
        <v>1157</v>
      </c>
      <c r="J4" s="74" t="s">
        <v>1158</v>
      </c>
      <c r="K4" s="74" t="s">
        <v>1159</v>
      </c>
      <c r="L4" s="74" t="s">
        <v>1160</v>
      </c>
      <c r="M4" s="74" t="s">
        <v>1161</v>
      </c>
      <c r="N4" s="74" t="s">
        <v>1162</v>
      </c>
      <c r="O4" s="74" t="s">
        <v>1163</v>
      </c>
      <c r="P4" s="74" t="s">
        <v>1164</v>
      </c>
      <c r="Q4" s="74" t="s">
        <v>1165</v>
      </c>
      <c r="R4" s="74" t="s">
        <v>1166</v>
      </c>
      <c r="S4" s="74" t="s">
        <v>1167</v>
      </c>
      <c r="T4" s="74" t="s">
        <v>1168</v>
      </c>
    </row>
    <row r="5" spans="2:20" ht="60" customHeight="1" x14ac:dyDescent="0.35">
      <c r="B5" s="36" t="s">
        <v>1169</v>
      </c>
      <c r="C5" s="75"/>
      <c r="D5" s="76"/>
      <c r="E5" s="76" t="s">
        <v>19</v>
      </c>
      <c r="F5" s="76" t="str">
        <f>IF(E5&lt;&gt;"", IFERROR(VLOOKUP(E5, Dashboard!$B29:$F34, 5, FALSE), ""), "")</f>
        <v/>
      </c>
      <c r="G5" s="77"/>
      <c r="H5" s="64"/>
      <c r="I5" s="64"/>
      <c r="J5" s="77"/>
      <c r="K5" s="77"/>
      <c r="L5" s="38"/>
      <c r="M5" s="38"/>
      <c r="N5" s="77"/>
      <c r="O5" s="77"/>
      <c r="P5" s="38"/>
      <c r="Q5" s="38" t="s">
        <v>19</v>
      </c>
      <c r="R5" s="77"/>
      <c r="S5" s="64"/>
      <c r="T5" s="77"/>
    </row>
    <row r="6" spans="2:20" ht="60" customHeight="1" x14ac:dyDescent="0.35">
      <c r="B6" s="36" t="s">
        <v>1170</v>
      </c>
      <c r="C6" s="75"/>
      <c r="D6" s="76"/>
      <c r="E6" s="76" t="s">
        <v>19</v>
      </c>
      <c r="F6" s="76" t="str">
        <f>IF(E6&lt;&gt;"", IFERROR(VLOOKUP(E6, Dashboard!$B29:$F34, 5, FALSE), ""), "")</f>
        <v/>
      </c>
      <c r="G6" s="77"/>
      <c r="H6" s="64"/>
      <c r="I6" s="64"/>
      <c r="J6" s="77"/>
      <c r="K6" s="77"/>
      <c r="L6" s="38"/>
      <c r="M6" s="38"/>
      <c r="N6" s="77"/>
      <c r="O6" s="77"/>
      <c r="P6" s="38"/>
      <c r="Q6" s="38" t="s">
        <v>19</v>
      </c>
      <c r="R6" s="77"/>
      <c r="S6" s="64"/>
      <c r="T6" s="77"/>
    </row>
    <row r="7" spans="2:20" ht="60" customHeight="1" x14ac:dyDescent="0.35">
      <c r="B7" s="36" t="s">
        <v>1171</v>
      </c>
      <c r="C7" s="75"/>
      <c r="D7" s="76"/>
      <c r="E7" s="76" t="s">
        <v>19</v>
      </c>
      <c r="F7" s="76" t="str">
        <f>IF(E7&lt;&gt;"", IFERROR(VLOOKUP(E7, Dashboard!$B29:$F34, 5, FALSE), ""), "")</f>
        <v/>
      </c>
      <c r="G7" s="77"/>
      <c r="H7" s="64"/>
      <c r="I7" s="64"/>
      <c r="J7" s="77"/>
      <c r="K7" s="77"/>
      <c r="L7" s="38"/>
      <c r="M7" s="38"/>
      <c r="N7" s="77"/>
      <c r="O7" s="77"/>
      <c r="P7" s="38"/>
      <c r="Q7" s="38" t="s">
        <v>19</v>
      </c>
      <c r="R7" s="77"/>
      <c r="S7" s="64"/>
      <c r="T7" s="77"/>
    </row>
    <row r="8" spans="2:20" ht="60" customHeight="1" x14ac:dyDescent="0.35">
      <c r="B8" s="36" t="s">
        <v>1172</v>
      </c>
      <c r="C8" s="75"/>
      <c r="D8" s="76"/>
      <c r="E8" s="76" t="s">
        <v>19</v>
      </c>
      <c r="F8" s="76" t="str">
        <f>IF(E8&lt;&gt;"", IFERROR(VLOOKUP(E8, Dashboard!$B29:$F34, 5, FALSE), ""), "")</f>
        <v/>
      </c>
      <c r="G8" s="77"/>
      <c r="H8" s="64"/>
      <c r="I8" s="64"/>
      <c r="J8" s="77"/>
      <c r="K8" s="77"/>
      <c r="L8" s="38"/>
      <c r="M8" s="38"/>
      <c r="N8" s="77"/>
      <c r="O8" s="77"/>
      <c r="P8" s="38"/>
      <c r="Q8" s="38" t="s">
        <v>19</v>
      </c>
      <c r="R8" s="77"/>
      <c r="S8" s="64"/>
      <c r="T8" s="77"/>
    </row>
    <row r="9" spans="2:20" ht="60" customHeight="1" x14ac:dyDescent="0.35">
      <c r="B9" s="36" t="s">
        <v>1173</v>
      </c>
      <c r="C9" s="75"/>
      <c r="D9" s="76"/>
      <c r="E9" s="76" t="s">
        <v>19</v>
      </c>
      <c r="F9" s="76" t="str">
        <f>IF(E9&lt;&gt;"", IFERROR(VLOOKUP(E9, Dashboard!$B29:$F34, 5, FALSE), ""), "")</f>
        <v/>
      </c>
      <c r="G9" s="77"/>
      <c r="H9" s="64"/>
      <c r="I9" s="64"/>
      <c r="J9" s="77"/>
      <c r="K9" s="77"/>
      <c r="L9" s="38"/>
      <c r="M9" s="38"/>
      <c r="N9" s="77"/>
      <c r="O9" s="77"/>
      <c r="P9" s="38"/>
      <c r="Q9" s="38" t="s">
        <v>19</v>
      </c>
      <c r="R9" s="77"/>
      <c r="S9" s="64"/>
      <c r="T9" s="77"/>
    </row>
    <row r="10" spans="2:20" ht="60" customHeight="1" x14ac:dyDescent="0.35">
      <c r="B10" s="36" t="s">
        <v>1174</v>
      </c>
      <c r="C10" s="75"/>
      <c r="D10" s="76"/>
      <c r="E10" s="76" t="s">
        <v>19</v>
      </c>
      <c r="F10" s="76" t="str">
        <f>IF(E10&lt;&gt;"", IFERROR(VLOOKUP(E10, Dashboard!$B29:$F34, 5, FALSE), ""), "")</f>
        <v/>
      </c>
      <c r="G10" s="77"/>
      <c r="H10" s="64"/>
      <c r="I10" s="64"/>
      <c r="J10" s="77"/>
      <c r="K10" s="77"/>
      <c r="L10" s="38"/>
      <c r="M10" s="38"/>
      <c r="N10" s="77"/>
      <c r="O10" s="77"/>
      <c r="P10" s="38"/>
      <c r="Q10" s="38" t="s">
        <v>19</v>
      </c>
      <c r="R10" s="77"/>
      <c r="S10" s="64"/>
      <c r="T10" s="77"/>
    </row>
    <row r="11" spans="2:20" ht="60" customHeight="1" x14ac:dyDescent="0.35">
      <c r="B11" s="36" t="s">
        <v>1175</v>
      </c>
      <c r="C11" s="75"/>
      <c r="D11" s="76"/>
      <c r="E11" s="76" t="s">
        <v>19</v>
      </c>
      <c r="F11" s="76" t="str">
        <f>IF(E11&lt;&gt;"", IFERROR(VLOOKUP(E11, Dashboard!$B29:$F34, 5, FALSE), ""), "")</f>
        <v/>
      </c>
      <c r="G11" s="77"/>
      <c r="H11" s="64"/>
      <c r="I11" s="64"/>
      <c r="J11" s="77"/>
      <c r="K11" s="77"/>
      <c r="L11" s="38"/>
      <c r="M11" s="38"/>
      <c r="N11" s="77"/>
      <c r="O11" s="77"/>
      <c r="P11" s="38"/>
      <c r="Q11" s="38" t="s">
        <v>19</v>
      </c>
      <c r="R11" s="77"/>
      <c r="S11" s="64"/>
      <c r="T11" s="77"/>
    </row>
    <row r="12" spans="2:20" ht="60" customHeight="1" x14ac:dyDescent="0.35">
      <c r="B12" s="36" t="s">
        <v>1176</v>
      </c>
      <c r="C12" s="75"/>
      <c r="D12" s="76"/>
      <c r="E12" s="76" t="s">
        <v>19</v>
      </c>
      <c r="F12" s="76" t="str">
        <f>IF(E12&lt;&gt;"", IFERROR(VLOOKUP(E12, Dashboard!$B29:$F34, 5, FALSE), ""), "")</f>
        <v/>
      </c>
      <c r="G12" s="77"/>
      <c r="H12" s="64"/>
      <c r="I12" s="64"/>
      <c r="J12" s="77"/>
      <c r="K12" s="77"/>
      <c r="L12" s="38"/>
      <c r="M12" s="38"/>
      <c r="N12" s="77"/>
      <c r="O12" s="77"/>
      <c r="P12" s="38"/>
      <c r="Q12" s="38" t="s">
        <v>19</v>
      </c>
      <c r="R12" s="77"/>
      <c r="S12" s="64"/>
      <c r="T12" s="77"/>
    </row>
    <row r="13" spans="2:20" ht="60" customHeight="1" x14ac:dyDescent="0.35">
      <c r="B13" s="36" t="s">
        <v>1177</v>
      </c>
      <c r="C13" s="75"/>
      <c r="D13" s="76"/>
      <c r="E13" s="76" t="s">
        <v>19</v>
      </c>
      <c r="F13" s="76" t="str">
        <f>IF(E13&lt;&gt;"", IFERROR(VLOOKUP(E13, Dashboard!$B29:$F34, 5, FALSE), ""), "")</f>
        <v/>
      </c>
      <c r="G13" s="77"/>
      <c r="H13" s="64"/>
      <c r="I13" s="64"/>
      <c r="J13" s="77"/>
      <c r="K13" s="77"/>
      <c r="L13" s="38"/>
      <c r="M13" s="38"/>
      <c r="N13" s="77"/>
      <c r="O13" s="77"/>
      <c r="P13" s="38"/>
      <c r="Q13" s="38" t="s">
        <v>19</v>
      </c>
      <c r="R13" s="77"/>
      <c r="S13" s="64"/>
      <c r="T13" s="77"/>
    </row>
    <row r="14" spans="2:20" ht="60" customHeight="1" x14ac:dyDescent="0.35">
      <c r="B14" s="36" t="s">
        <v>1178</v>
      </c>
      <c r="C14" s="75"/>
      <c r="D14" s="76"/>
      <c r="E14" s="76" t="s">
        <v>19</v>
      </c>
      <c r="F14" s="76" t="str">
        <f>IF(E14&lt;&gt;"", IFERROR(VLOOKUP(E14, Dashboard!$B29:$F34, 5, FALSE), ""), "")</f>
        <v/>
      </c>
      <c r="G14" s="77"/>
      <c r="H14" s="64"/>
      <c r="I14" s="64"/>
      <c r="J14" s="77"/>
      <c r="K14" s="77"/>
      <c r="L14" s="38"/>
      <c r="M14" s="38"/>
      <c r="N14" s="77"/>
      <c r="O14" s="77"/>
      <c r="P14" s="38"/>
      <c r="Q14" s="38" t="s">
        <v>19</v>
      </c>
      <c r="R14" s="77"/>
      <c r="S14" s="64"/>
      <c r="T14" s="77"/>
    </row>
    <row r="15" spans="2:20" ht="60" customHeight="1" x14ac:dyDescent="0.35">
      <c r="B15" s="36" t="s">
        <v>1179</v>
      </c>
      <c r="C15" s="75"/>
      <c r="D15" s="76"/>
      <c r="E15" s="76" t="s">
        <v>19</v>
      </c>
      <c r="F15" s="76" t="str">
        <f>IF(E15&lt;&gt;"", IFERROR(VLOOKUP(E15, Dashboard!$B29:$F34, 5, FALSE), ""), "")</f>
        <v/>
      </c>
      <c r="G15" s="77"/>
      <c r="H15" s="64"/>
      <c r="I15" s="64"/>
      <c r="J15" s="77"/>
      <c r="K15" s="77"/>
      <c r="L15" s="38"/>
      <c r="M15" s="38"/>
      <c r="N15" s="77"/>
      <c r="O15" s="77"/>
      <c r="P15" s="38"/>
      <c r="Q15" s="38" t="s">
        <v>19</v>
      </c>
      <c r="R15" s="77"/>
      <c r="S15" s="64"/>
      <c r="T15" s="77"/>
    </row>
    <row r="16" spans="2:20" ht="60" customHeight="1" x14ac:dyDescent="0.35">
      <c r="B16" s="36" t="s">
        <v>1180</v>
      </c>
      <c r="C16" s="75"/>
      <c r="D16" s="76"/>
      <c r="E16" s="76" t="s">
        <v>19</v>
      </c>
      <c r="F16" s="76" t="str">
        <f>IF(E16&lt;&gt;"", IFERROR(VLOOKUP(E16, Dashboard!$B29:$F34, 5, FALSE), ""), "")</f>
        <v/>
      </c>
      <c r="G16" s="77"/>
      <c r="H16" s="64"/>
      <c r="I16" s="64"/>
      <c r="J16" s="77"/>
      <c r="K16" s="77"/>
      <c r="L16" s="38"/>
      <c r="M16" s="38"/>
      <c r="N16" s="77"/>
      <c r="O16" s="77"/>
      <c r="P16" s="38"/>
      <c r="Q16" s="38" t="s">
        <v>19</v>
      </c>
      <c r="R16" s="77"/>
      <c r="S16" s="64"/>
      <c r="T16" s="77"/>
    </row>
    <row r="17" spans="2:20" ht="60" customHeight="1" x14ac:dyDescent="0.35">
      <c r="B17" s="36" t="s">
        <v>1181</v>
      </c>
      <c r="C17" s="75"/>
      <c r="D17" s="76"/>
      <c r="E17" s="76" t="s">
        <v>19</v>
      </c>
      <c r="F17" s="76" t="str">
        <f>IF(E17&lt;&gt;"", IFERROR(VLOOKUP(E17, Dashboard!$B29:$F34, 5, FALSE), ""), "")</f>
        <v/>
      </c>
      <c r="G17" s="77"/>
      <c r="H17" s="64"/>
      <c r="I17" s="64"/>
      <c r="J17" s="77"/>
      <c r="K17" s="77"/>
      <c r="L17" s="38"/>
      <c r="M17" s="38"/>
      <c r="N17" s="77"/>
      <c r="O17" s="77"/>
      <c r="P17" s="38"/>
      <c r="Q17" s="38" t="s">
        <v>19</v>
      </c>
      <c r="R17" s="77"/>
      <c r="S17" s="64"/>
      <c r="T17" s="77"/>
    </row>
    <row r="18" spans="2:20" ht="60" customHeight="1" x14ac:dyDescent="0.35">
      <c r="B18" s="36" t="s">
        <v>1182</v>
      </c>
      <c r="C18" s="75"/>
      <c r="D18" s="76"/>
      <c r="E18" s="76" t="s">
        <v>19</v>
      </c>
      <c r="F18" s="76" t="str">
        <f>IF(E18&lt;&gt;"", IFERROR(VLOOKUP(E18, Dashboard!$B29:$F34, 5, FALSE), ""), "")</f>
        <v/>
      </c>
      <c r="G18" s="77"/>
      <c r="H18" s="64"/>
      <c r="I18" s="64"/>
      <c r="J18" s="77"/>
      <c r="K18" s="77"/>
      <c r="L18" s="38"/>
      <c r="M18" s="38"/>
      <c r="N18" s="77"/>
      <c r="O18" s="77"/>
      <c r="P18" s="38"/>
      <c r="Q18" s="38" t="s">
        <v>19</v>
      </c>
      <c r="R18" s="77"/>
      <c r="S18" s="64"/>
      <c r="T18" s="77"/>
    </row>
    <row r="19" spans="2:20" ht="60" customHeight="1" x14ac:dyDescent="0.35">
      <c r="B19" s="36" t="s">
        <v>1183</v>
      </c>
      <c r="C19" s="75"/>
      <c r="D19" s="76"/>
      <c r="E19" s="76" t="s">
        <v>19</v>
      </c>
      <c r="F19" s="76" t="str">
        <f>IF(E19&lt;&gt;"", IFERROR(VLOOKUP(E19, Dashboard!$B29:$F34, 5, FALSE), ""), "")</f>
        <v/>
      </c>
      <c r="G19" s="77"/>
      <c r="H19" s="64"/>
      <c r="I19" s="64"/>
      <c r="J19" s="77"/>
      <c r="K19" s="77"/>
      <c r="L19" s="38"/>
      <c r="M19" s="38"/>
      <c r="N19" s="77"/>
      <c r="O19" s="77"/>
      <c r="P19" s="38"/>
      <c r="Q19" s="38" t="s">
        <v>19</v>
      </c>
      <c r="R19" s="77"/>
      <c r="S19" s="64"/>
      <c r="T19" s="77"/>
    </row>
    <row r="20" spans="2:20" ht="60" customHeight="1" x14ac:dyDescent="0.35">
      <c r="B20" s="36" t="s">
        <v>1184</v>
      </c>
      <c r="C20" s="75"/>
      <c r="D20" s="76"/>
      <c r="E20" s="76" t="s">
        <v>19</v>
      </c>
      <c r="F20" s="76" t="str">
        <f>IF(E20&lt;&gt;"", IFERROR(VLOOKUP(E20, Dashboard!$B29:$F34, 5, FALSE), ""), "")</f>
        <v/>
      </c>
      <c r="G20" s="77"/>
      <c r="H20" s="64"/>
      <c r="I20" s="64"/>
      <c r="J20" s="77"/>
      <c r="K20" s="77"/>
      <c r="L20" s="38"/>
      <c r="M20" s="38"/>
      <c r="N20" s="77"/>
      <c r="O20" s="77"/>
      <c r="P20" s="38"/>
      <c r="Q20" s="38" t="s">
        <v>19</v>
      </c>
      <c r="R20" s="77"/>
      <c r="S20" s="64"/>
      <c r="T20" s="77"/>
    </row>
    <row r="21" spans="2:20" ht="60" customHeight="1" x14ac:dyDescent="0.35">
      <c r="B21" s="36" t="s">
        <v>1185</v>
      </c>
      <c r="C21" s="75"/>
      <c r="D21" s="76"/>
      <c r="E21" s="76" t="s">
        <v>19</v>
      </c>
      <c r="F21" s="76" t="str">
        <f>IF(E21&lt;&gt;"", IFERROR(VLOOKUP(E21, Dashboard!$B29:$F34, 5, FALSE), ""), "")</f>
        <v/>
      </c>
      <c r="G21" s="77"/>
      <c r="H21" s="64"/>
      <c r="I21" s="64"/>
      <c r="J21" s="77"/>
      <c r="K21" s="77"/>
      <c r="L21" s="38"/>
      <c r="M21" s="38"/>
      <c r="N21" s="77"/>
      <c r="O21" s="77"/>
      <c r="P21" s="38"/>
      <c r="Q21" s="38" t="s">
        <v>19</v>
      </c>
      <c r="R21" s="77"/>
      <c r="S21" s="64"/>
      <c r="T21" s="77"/>
    </row>
    <row r="22" spans="2:20" ht="60" customHeight="1" x14ac:dyDescent="0.35">
      <c r="B22" s="36" t="s">
        <v>1186</v>
      </c>
      <c r="C22" s="75"/>
      <c r="D22" s="76"/>
      <c r="E22" s="76" t="s">
        <v>19</v>
      </c>
      <c r="F22" s="76" t="str">
        <f>IF(E22&lt;&gt;"", IFERROR(VLOOKUP(E22, Dashboard!$B29:$F34, 5, FALSE), ""), "")</f>
        <v/>
      </c>
      <c r="G22" s="77"/>
      <c r="H22" s="64"/>
      <c r="I22" s="64"/>
      <c r="J22" s="77"/>
      <c r="K22" s="77"/>
      <c r="L22" s="38"/>
      <c r="M22" s="38"/>
      <c r="N22" s="77"/>
      <c r="O22" s="77"/>
      <c r="P22" s="38"/>
      <c r="Q22" s="38" t="s">
        <v>19</v>
      </c>
      <c r="R22" s="77"/>
      <c r="S22" s="64"/>
      <c r="T22" s="77"/>
    </row>
    <row r="23" spans="2:20" ht="60" customHeight="1" x14ac:dyDescent="0.35">
      <c r="B23" s="36" t="s">
        <v>1187</v>
      </c>
      <c r="C23" s="75"/>
      <c r="D23" s="76"/>
      <c r="E23" s="76" t="s">
        <v>19</v>
      </c>
      <c r="F23" s="76" t="str">
        <f>IF(E23&lt;&gt;"", IFERROR(VLOOKUP(E23, Dashboard!$B29:$F34, 5, FALSE), ""), "")</f>
        <v/>
      </c>
      <c r="G23" s="77"/>
      <c r="H23" s="64"/>
      <c r="I23" s="64"/>
      <c r="J23" s="77"/>
      <c r="K23" s="77"/>
      <c r="L23" s="38"/>
      <c r="M23" s="38"/>
      <c r="N23" s="77"/>
      <c r="O23" s="77"/>
      <c r="P23" s="38"/>
      <c r="Q23" s="38" t="s">
        <v>19</v>
      </c>
      <c r="R23" s="77"/>
      <c r="S23" s="64"/>
      <c r="T23" s="77"/>
    </row>
    <row r="24" spans="2:20" ht="60" customHeight="1" x14ac:dyDescent="0.35">
      <c r="B24" s="36" t="s">
        <v>1188</v>
      </c>
      <c r="C24" s="75"/>
      <c r="D24" s="76"/>
      <c r="E24" s="76" t="s">
        <v>19</v>
      </c>
      <c r="F24" s="76" t="str">
        <f>IF(E24&lt;&gt;"", IFERROR(VLOOKUP(E24, Dashboard!$B29:$F34, 5, FALSE), ""), "")</f>
        <v/>
      </c>
      <c r="G24" s="77"/>
      <c r="H24" s="64"/>
      <c r="I24" s="64"/>
      <c r="J24" s="77"/>
      <c r="K24" s="77"/>
      <c r="L24" s="38"/>
      <c r="M24" s="38"/>
      <c r="N24" s="77"/>
      <c r="O24" s="77"/>
      <c r="P24" s="38"/>
      <c r="Q24" s="38" t="s">
        <v>19</v>
      </c>
      <c r="R24" s="77"/>
      <c r="S24" s="64"/>
      <c r="T24" s="77"/>
    </row>
    <row r="25" spans="2:20" ht="60" customHeight="1" x14ac:dyDescent="0.35">
      <c r="B25" s="36" t="s">
        <v>1189</v>
      </c>
      <c r="C25" s="75"/>
      <c r="D25" s="76"/>
      <c r="E25" s="76" t="s">
        <v>19</v>
      </c>
      <c r="F25" s="76" t="str">
        <f>IF(E25&lt;&gt;"", IFERROR(VLOOKUP(E25, Dashboard!$B29:$F34, 5, FALSE), ""), "")</f>
        <v/>
      </c>
      <c r="G25" s="77"/>
      <c r="H25" s="64"/>
      <c r="I25" s="64"/>
      <c r="J25" s="77"/>
      <c r="K25" s="77"/>
      <c r="L25" s="38"/>
      <c r="M25" s="38"/>
      <c r="N25" s="77"/>
      <c r="O25" s="77"/>
      <c r="P25" s="38"/>
      <c r="Q25" s="38" t="s">
        <v>19</v>
      </c>
      <c r="R25" s="77"/>
      <c r="S25" s="64"/>
      <c r="T25" s="77"/>
    </row>
    <row r="26" spans="2:20" ht="60" customHeight="1" x14ac:dyDescent="0.35">
      <c r="B26" s="36" t="s">
        <v>1190</v>
      </c>
      <c r="C26" s="75"/>
      <c r="D26" s="76"/>
      <c r="E26" s="76" t="s">
        <v>19</v>
      </c>
      <c r="F26" s="76" t="str">
        <f>IF(E26&lt;&gt;"", IFERROR(VLOOKUP(E26, Dashboard!$B29:$F34, 5, FALSE), ""), "")</f>
        <v/>
      </c>
      <c r="G26" s="77"/>
      <c r="H26" s="64"/>
      <c r="I26" s="64"/>
      <c r="J26" s="77"/>
      <c r="K26" s="77"/>
      <c r="L26" s="38"/>
      <c r="M26" s="38"/>
      <c r="N26" s="77"/>
      <c r="O26" s="77"/>
      <c r="P26" s="38"/>
      <c r="Q26" s="38" t="s">
        <v>19</v>
      </c>
      <c r="R26" s="77"/>
      <c r="S26" s="64"/>
      <c r="T26" s="77"/>
    </row>
    <row r="27" spans="2:20" ht="60" customHeight="1" x14ac:dyDescent="0.35">
      <c r="B27" s="36" t="s">
        <v>1191</v>
      </c>
      <c r="C27" s="75"/>
      <c r="D27" s="76"/>
      <c r="E27" s="76" t="s">
        <v>19</v>
      </c>
      <c r="F27" s="76" t="str">
        <f>IF(E27&lt;&gt;"", IFERROR(VLOOKUP(E27, Dashboard!$B29:$F34, 5, FALSE), ""), "")</f>
        <v/>
      </c>
      <c r="G27" s="77"/>
      <c r="H27" s="64"/>
      <c r="I27" s="64"/>
      <c r="J27" s="77"/>
      <c r="K27" s="77"/>
      <c r="L27" s="38"/>
      <c r="M27" s="38"/>
      <c r="N27" s="77"/>
      <c r="O27" s="77"/>
      <c r="P27" s="38"/>
      <c r="Q27" s="38" t="s">
        <v>19</v>
      </c>
      <c r="R27" s="77"/>
      <c r="S27" s="64"/>
      <c r="T27" s="77"/>
    </row>
    <row r="28" spans="2:20" ht="60" customHeight="1" x14ac:dyDescent="0.35">
      <c r="B28" s="36" t="s">
        <v>1192</v>
      </c>
      <c r="C28" s="75"/>
      <c r="D28" s="76"/>
      <c r="E28" s="76" t="s">
        <v>19</v>
      </c>
      <c r="F28" s="76" t="str">
        <f>IF(E28&lt;&gt;"", IFERROR(VLOOKUP(E28, Dashboard!$B29:$F34, 5, FALSE), ""), "")</f>
        <v/>
      </c>
      <c r="G28" s="77"/>
      <c r="H28" s="64"/>
      <c r="I28" s="64"/>
      <c r="J28" s="77"/>
      <c r="K28" s="77"/>
      <c r="L28" s="38"/>
      <c r="M28" s="38"/>
      <c r="N28" s="77"/>
      <c r="O28" s="77"/>
      <c r="P28" s="38"/>
      <c r="Q28" s="38" t="s">
        <v>19</v>
      </c>
      <c r="R28" s="77"/>
      <c r="S28" s="64"/>
      <c r="T28" s="77"/>
    </row>
    <row r="29" spans="2:20" ht="60" customHeight="1" x14ac:dyDescent="0.35">
      <c r="B29" s="36" t="s">
        <v>1193</v>
      </c>
      <c r="C29" s="75"/>
      <c r="D29" s="76"/>
      <c r="E29" s="76" t="s">
        <v>19</v>
      </c>
      <c r="F29" s="76" t="str">
        <f>IF(E29&lt;&gt;"", IFERROR(VLOOKUP(E29, Dashboard!$B29:$F34, 5, FALSE), ""), "")</f>
        <v/>
      </c>
      <c r="G29" s="77"/>
      <c r="H29" s="64"/>
      <c r="I29" s="64"/>
      <c r="J29" s="77"/>
      <c r="K29" s="77"/>
      <c r="L29" s="38"/>
      <c r="M29" s="38"/>
      <c r="N29" s="77"/>
      <c r="O29" s="77"/>
      <c r="P29" s="38"/>
      <c r="Q29" s="38" t="s">
        <v>19</v>
      </c>
      <c r="R29" s="77"/>
      <c r="S29" s="64"/>
      <c r="T29" s="77"/>
    </row>
    <row r="30" spans="2:20" ht="60" customHeight="1" x14ac:dyDescent="0.35">
      <c r="B30" s="36" t="s">
        <v>1194</v>
      </c>
      <c r="C30" s="75"/>
      <c r="D30" s="76"/>
      <c r="E30" s="76" t="s">
        <v>19</v>
      </c>
      <c r="F30" s="76" t="str">
        <f>IF(E30&lt;&gt;"", IFERROR(VLOOKUP(E30, Dashboard!$B29:$F34, 5, FALSE), ""), "")</f>
        <v/>
      </c>
      <c r="G30" s="77"/>
      <c r="H30" s="64"/>
      <c r="I30" s="64"/>
      <c r="J30" s="77"/>
      <c r="K30" s="77"/>
      <c r="L30" s="38"/>
      <c r="M30" s="38"/>
      <c r="N30" s="77"/>
      <c r="O30" s="77"/>
      <c r="P30" s="38"/>
      <c r="Q30" s="38" t="s">
        <v>19</v>
      </c>
      <c r="R30" s="77"/>
      <c r="S30" s="64"/>
      <c r="T30" s="77"/>
    </row>
    <row r="31" spans="2:20" ht="60" customHeight="1" x14ac:dyDescent="0.35">
      <c r="B31" s="36" t="s">
        <v>1195</v>
      </c>
      <c r="C31" s="75"/>
      <c r="D31" s="76"/>
      <c r="E31" s="76" t="s">
        <v>19</v>
      </c>
      <c r="F31" s="76" t="str">
        <f>IF(E31&lt;&gt;"", IFERROR(VLOOKUP(E31, Dashboard!$B29:$F34, 5, FALSE), ""), "")</f>
        <v/>
      </c>
      <c r="G31" s="77"/>
      <c r="H31" s="64"/>
      <c r="I31" s="64"/>
      <c r="J31" s="77"/>
      <c r="K31" s="77"/>
      <c r="L31" s="38"/>
      <c r="M31" s="38"/>
      <c r="N31" s="77"/>
      <c r="O31" s="77"/>
      <c r="P31" s="38"/>
      <c r="Q31" s="38" t="s">
        <v>19</v>
      </c>
      <c r="R31" s="77"/>
      <c r="S31" s="64"/>
      <c r="T31" s="77"/>
    </row>
    <row r="32" spans="2:20" ht="60" customHeight="1" x14ac:dyDescent="0.35">
      <c r="B32" s="36" t="s">
        <v>1196</v>
      </c>
      <c r="C32" s="75"/>
      <c r="D32" s="76"/>
      <c r="E32" s="76" t="s">
        <v>19</v>
      </c>
      <c r="F32" s="76" t="str">
        <f>IF(E32&lt;&gt;"", IFERROR(VLOOKUP(E32, Dashboard!$B29:$F34, 5, FALSE), ""), "")</f>
        <v/>
      </c>
      <c r="G32" s="77"/>
      <c r="H32" s="64"/>
      <c r="I32" s="64"/>
      <c r="J32" s="77"/>
      <c r="K32" s="77"/>
      <c r="L32" s="38"/>
      <c r="M32" s="38"/>
      <c r="N32" s="77"/>
      <c r="O32" s="77"/>
      <c r="P32" s="38"/>
      <c r="Q32" s="38" t="s">
        <v>19</v>
      </c>
      <c r="R32" s="77"/>
      <c r="S32" s="64"/>
      <c r="T32" s="77"/>
    </row>
    <row r="33" spans="2:20" ht="60" customHeight="1" x14ac:dyDescent="0.35">
      <c r="B33" s="36" t="s">
        <v>1197</v>
      </c>
      <c r="C33" s="75"/>
      <c r="D33" s="76"/>
      <c r="E33" s="76" t="s">
        <v>19</v>
      </c>
      <c r="F33" s="76" t="str">
        <f>IF(E33&lt;&gt;"", IFERROR(VLOOKUP(E33, Dashboard!$B29:$F34, 5, FALSE), ""), "")</f>
        <v/>
      </c>
      <c r="G33" s="77"/>
      <c r="H33" s="64"/>
      <c r="I33" s="64"/>
      <c r="J33" s="77"/>
      <c r="K33" s="77"/>
      <c r="L33" s="38"/>
      <c r="M33" s="38"/>
      <c r="N33" s="77"/>
      <c r="O33" s="77"/>
      <c r="P33" s="38"/>
      <c r="Q33" s="38" t="s">
        <v>19</v>
      </c>
      <c r="R33" s="77"/>
      <c r="S33" s="64"/>
      <c r="T33" s="77"/>
    </row>
    <row r="34" spans="2:20" ht="60" customHeight="1" x14ac:dyDescent="0.35">
      <c r="B34" s="36" t="s">
        <v>1198</v>
      </c>
      <c r="C34" s="75"/>
      <c r="D34" s="76"/>
      <c r="E34" s="76" t="s">
        <v>19</v>
      </c>
      <c r="F34" s="76" t="str">
        <f>IF(E34&lt;&gt;"", IFERROR(VLOOKUP(E34, Dashboard!$B29:$F34, 5, FALSE), ""), "")</f>
        <v/>
      </c>
      <c r="G34" s="77"/>
      <c r="H34" s="64"/>
      <c r="I34" s="64"/>
      <c r="J34" s="77"/>
      <c r="K34" s="77"/>
      <c r="L34" s="38"/>
      <c r="M34" s="38"/>
      <c r="N34" s="77"/>
      <c r="O34" s="77"/>
      <c r="P34" s="38"/>
      <c r="Q34" s="38" t="s">
        <v>19</v>
      </c>
      <c r="R34" s="77"/>
      <c r="S34" s="64"/>
      <c r="T34" s="77"/>
    </row>
    <row r="35" spans="2:20" ht="60" customHeight="1" x14ac:dyDescent="0.35">
      <c r="B35" s="36" t="s">
        <v>1199</v>
      </c>
      <c r="C35" s="75"/>
      <c r="D35" s="76"/>
      <c r="E35" s="76" t="s">
        <v>19</v>
      </c>
      <c r="F35" s="76" t="str">
        <f>IF(E35&lt;&gt;"", IFERROR(VLOOKUP(E35, Dashboard!$B29:$F34, 5, FALSE), ""), "")</f>
        <v/>
      </c>
      <c r="G35" s="77"/>
      <c r="H35" s="64"/>
      <c r="I35" s="64"/>
      <c r="J35" s="77"/>
      <c r="K35" s="77"/>
      <c r="L35" s="38"/>
      <c r="M35" s="38"/>
      <c r="N35" s="77"/>
      <c r="O35" s="77"/>
      <c r="P35" s="38"/>
      <c r="Q35" s="38" t="s">
        <v>19</v>
      </c>
      <c r="R35" s="77"/>
      <c r="S35" s="64"/>
      <c r="T35" s="77"/>
    </row>
    <row r="36" spans="2:20" ht="60" customHeight="1" x14ac:dyDescent="0.35">
      <c r="B36" s="36" t="s">
        <v>1200</v>
      </c>
      <c r="C36" s="75"/>
      <c r="D36" s="76"/>
      <c r="E36" s="76" t="s">
        <v>19</v>
      </c>
      <c r="F36" s="76" t="str">
        <f>IF(E36&lt;&gt;"", IFERROR(VLOOKUP(E36, Dashboard!$B29:$F34, 5, FALSE), ""), "")</f>
        <v/>
      </c>
      <c r="G36" s="77"/>
      <c r="H36" s="64"/>
      <c r="I36" s="64"/>
      <c r="J36" s="77"/>
      <c r="K36" s="77"/>
      <c r="L36" s="38"/>
      <c r="M36" s="38"/>
      <c r="N36" s="77"/>
      <c r="O36" s="77"/>
      <c r="P36" s="38"/>
      <c r="Q36" s="38" t="s">
        <v>19</v>
      </c>
      <c r="R36" s="77"/>
      <c r="S36" s="64"/>
      <c r="T36" s="77"/>
    </row>
    <row r="37" spans="2:20" ht="60" customHeight="1" x14ac:dyDescent="0.35">
      <c r="B37" s="36" t="s">
        <v>1201</v>
      </c>
      <c r="C37" s="75"/>
      <c r="D37" s="76"/>
      <c r="E37" s="76" t="s">
        <v>19</v>
      </c>
      <c r="F37" s="76" t="str">
        <f>IF(E37&lt;&gt;"", IFERROR(VLOOKUP(E37, Dashboard!$B29:$F34, 5, FALSE), ""), "")</f>
        <v/>
      </c>
      <c r="G37" s="77"/>
      <c r="H37" s="64"/>
      <c r="I37" s="64"/>
      <c r="J37" s="77"/>
      <c r="K37" s="77"/>
      <c r="L37" s="38"/>
      <c r="M37" s="38"/>
      <c r="N37" s="77"/>
      <c r="O37" s="77"/>
      <c r="P37" s="38"/>
      <c r="Q37" s="38" t="s">
        <v>19</v>
      </c>
      <c r="R37" s="77"/>
      <c r="S37" s="64"/>
      <c r="T37" s="77"/>
    </row>
    <row r="38" spans="2:20" ht="60" customHeight="1" x14ac:dyDescent="0.35">
      <c r="B38" s="36" t="s">
        <v>1202</v>
      </c>
      <c r="C38" s="75"/>
      <c r="D38" s="76"/>
      <c r="E38" s="76" t="s">
        <v>19</v>
      </c>
      <c r="F38" s="76" t="str">
        <f>IF(E38&lt;&gt;"", IFERROR(VLOOKUP(E38, Dashboard!$B29:$F34, 5, FALSE), ""), "")</f>
        <v/>
      </c>
      <c r="G38" s="77"/>
      <c r="H38" s="64"/>
      <c r="I38" s="64"/>
      <c r="J38" s="77"/>
      <c r="K38" s="77"/>
      <c r="L38" s="38"/>
      <c r="M38" s="38"/>
      <c r="N38" s="77"/>
      <c r="O38" s="77"/>
      <c r="P38" s="38"/>
      <c r="Q38" s="38" t="s">
        <v>19</v>
      </c>
      <c r="R38" s="77"/>
      <c r="S38" s="64"/>
      <c r="T38" s="77"/>
    </row>
    <row r="39" spans="2:20" ht="60" customHeight="1" x14ac:dyDescent="0.35">
      <c r="B39" s="36" t="s">
        <v>1203</v>
      </c>
      <c r="C39" s="75"/>
      <c r="D39" s="76"/>
      <c r="E39" s="76" t="s">
        <v>19</v>
      </c>
      <c r="F39" s="76" t="str">
        <f>IF(E39&lt;&gt;"", IFERROR(VLOOKUP(E39, Dashboard!$B29:$F34, 5, FALSE), ""), "")</f>
        <v/>
      </c>
      <c r="G39" s="77"/>
      <c r="H39" s="64"/>
      <c r="I39" s="64"/>
      <c r="J39" s="77"/>
      <c r="K39" s="77"/>
      <c r="L39" s="38"/>
      <c r="M39" s="38"/>
      <c r="N39" s="77"/>
      <c r="O39" s="77"/>
      <c r="P39" s="38"/>
      <c r="Q39" s="38" t="s">
        <v>19</v>
      </c>
      <c r="R39" s="77"/>
      <c r="S39" s="64"/>
      <c r="T39" s="77"/>
    </row>
    <row r="40" spans="2:20" ht="60" customHeight="1" x14ac:dyDescent="0.35">
      <c r="B40" s="36" t="s">
        <v>1204</v>
      </c>
      <c r="C40" s="75"/>
      <c r="D40" s="76"/>
      <c r="E40" s="76" t="s">
        <v>19</v>
      </c>
      <c r="F40" s="76" t="str">
        <f>IF(E40&lt;&gt;"", IFERROR(VLOOKUP(E40, Dashboard!$B29:$F34, 5, FALSE), ""), "")</f>
        <v/>
      </c>
      <c r="G40" s="77"/>
      <c r="H40" s="64"/>
      <c r="I40" s="64"/>
      <c r="J40" s="77"/>
      <c r="K40" s="77"/>
      <c r="L40" s="38"/>
      <c r="M40" s="38"/>
      <c r="N40" s="77"/>
      <c r="O40" s="77"/>
      <c r="P40" s="38"/>
      <c r="Q40" s="38" t="s">
        <v>19</v>
      </c>
      <c r="R40" s="77"/>
      <c r="S40" s="64"/>
      <c r="T40" s="77"/>
    </row>
    <row r="41" spans="2:20" ht="60" customHeight="1" x14ac:dyDescent="0.35">
      <c r="B41" s="36" t="s">
        <v>1205</v>
      </c>
      <c r="C41" s="75"/>
      <c r="D41" s="76"/>
      <c r="E41" s="76" t="s">
        <v>19</v>
      </c>
      <c r="F41" s="76" t="str">
        <f>IF(E41&lt;&gt;"", IFERROR(VLOOKUP(E41, Dashboard!$B29:$F34, 5, FALSE), ""), "")</f>
        <v/>
      </c>
      <c r="G41" s="77"/>
      <c r="H41" s="64"/>
      <c r="I41" s="64"/>
      <c r="J41" s="77"/>
      <c r="K41" s="77"/>
      <c r="L41" s="38"/>
      <c r="M41" s="38"/>
      <c r="N41" s="77"/>
      <c r="O41" s="77"/>
      <c r="P41" s="38"/>
      <c r="Q41" s="38" t="s">
        <v>19</v>
      </c>
      <c r="R41" s="77"/>
      <c r="S41" s="64"/>
      <c r="T41" s="77"/>
    </row>
    <row r="42" spans="2:20" ht="60" customHeight="1" x14ac:dyDescent="0.35">
      <c r="B42" s="36" t="s">
        <v>1206</v>
      </c>
      <c r="C42" s="75"/>
      <c r="D42" s="76"/>
      <c r="E42" s="76" t="s">
        <v>19</v>
      </c>
      <c r="F42" s="76" t="str">
        <f>IF(E42&lt;&gt;"", IFERROR(VLOOKUP(E42, Dashboard!$B29:$F34, 5, FALSE), ""), "")</f>
        <v/>
      </c>
      <c r="G42" s="77"/>
      <c r="H42" s="64"/>
      <c r="I42" s="64"/>
      <c r="J42" s="77"/>
      <c r="K42" s="77"/>
      <c r="L42" s="38"/>
      <c r="M42" s="38"/>
      <c r="N42" s="77"/>
      <c r="O42" s="77"/>
      <c r="P42" s="38"/>
      <c r="Q42" s="38" t="s">
        <v>19</v>
      </c>
      <c r="R42" s="77"/>
      <c r="S42" s="64"/>
      <c r="T42" s="77"/>
    </row>
    <row r="43" spans="2:20" ht="60" customHeight="1" x14ac:dyDescent="0.35">
      <c r="B43" s="36" t="s">
        <v>1207</v>
      </c>
      <c r="C43" s="75"/>
      <c r="D43" s="76"/>
      <c r="E43" s="76" t="s">
        <v>19</v>
      </c>
      <c r="F43" s="76" t="str">
        <f>IF(E43&lt;&gt;"", IFERROR(VLOOKUP(E43, Dashboard!$B29:$F34, 5, FALSE), ""), "")</f>
        <v/>
      </c>
      <c r="G43" s="77"/>
      <c r="H43" s="64"/>
      <c r="I43" s="64"/>
      <c r="J43" s="77"/>
      <c r="K43" s="77"/>
      <c r="L43" s="38"/>
      <c r="M43" s="38"/>
      <c r="N43" s="77"/>
      <c r="O43" s="77"/>
      <c r="P43" s="38"/>
      <c r="Q43" s="38" t="s">
        <v>19</v>
      </c>
      <c r="R43" s="77"/>
      <c r="S43" s="64"/>
      <c r="T43" s="77"/>
    </row>
    <row r="44" spans="2:20" ht="60" customHeight="1" x14ac:dyDescent="0.35">
      <c r="B44" s="36" t="s">
        <v>1208</v>
      </c>
      <c r="C44" s="75"/>
      <c r="D44" s="76"/>
      <c r="E44" s="76" t="s">
        <v>19</v>
      </c>
      <c r="F44" s="76" t="str">
        <f>IF(E44&lt;&gt;"", IFERROR(VLOOKUP(E44, Dashboard!$B29:$F34, 5, FALSE), ""), "")</f>
        <v/>
      </c>
      <c r="G44" s="77"/>
      <c r="H44" s="64"/>
      <c r="I44" s="64"/>
      <c r="J44" s="77"/>
      <c r="K44" s="77"/>
      <c r="L44" s="38"/>
      <c r="M44" s="38"/>
      <c r="N44" s="77"/>
      <c r="O44" s="77"/>
      <c r="P44" s="38"/>
      <c r="Q44" s="38" t="s">
        <v>19</v>
      </c>
      <c r="R44" s="77"/>
      <c r="S44" s="64"/>
      <c r="T44" s="77"/>
    </row>
    <row r="45" spans="2:20" ht="60" customHeight="1" x14ac:dyDescent="0.35">
      <c r="B45" s="36" t="s">
        <v>1209</v>
      </c>
      <c r="C45" s="75"/>
      <c r="D45" s="76"/>
      <c r="E45" s="76" t="s">
        <v>19</v>
      </c>
      <c r="F45" s="76" t="str">
        <f>IF(E45&lt;&gt;"", IFERROR(VLOOKUP(E45, Dashboard!$B29:$F34, 5, FALSE), ""), "")</f>
        <v/>
      </c>
      <c r="G45" s="77"/>
      <c r="H45" s="64"/>
      <c r="I45" s="64"/>
      <c r="J45" s="77"/>
      <c r="K45" s="77"/>
      <c r="L45" s="38"/>
      <c r="M45" s="38"/>
      <c r="N45" s="77"/>
      <c r="O45" s="77"/>
      <c r="P45" s="38"/>
      <c r="Q45" s="38" t="s">
        <v>19</v>
      </c>
      <c r="R45" s="77"/>
      <c r="S45" s="64"/>
      <c r="T45" s="77"/>
    </row>
    <row r="46" spans="2:20" ht="60" customHeight="1" x14ac:dyDescent="0.35">
      <c r="B46" s="36" t="s">
        <v>1210</v>
      </c>
      <c r="C46" s="75"/>
      <c r="D46" s="76"/>
      <c r="E46" s="76" t="s">
        <v>19</v>
      </c>
      <c r="F46" s="76" t="str">
        <f>IF(E46&lt;&gt;"", IFERROR(VLOOKUP(E46, Dashboard!$B29:$F34, 5, FALSE), ""), "")</f>
        <v/>
      </c>
      <c r="G46" s="77"/>
      <c r="H46" s="64"/>
      <c r="I46" s="64"/>
      <c r="J46" s="77"/>
      <c r="K46" s="77"/>
      <c r="L46" s="38"/>
      <c r="M46" s="38"/>
      <c r="N46" s="77"/>
      <c r="O46" s="77"/>
      <c r="P46" s="38"/>
      <c r="Q46" s="38" t="s">
        <v>19</v>
      </c>
      <c r="R46" s="77"/>
      <c r="S46" s="64"/>
      <c r="T46" s="77"/>
    </row>
    <row r="47" spans="2:20" ht="60" customHeight="1" x14ac:dyDescent="0.35">
      <c r="B47" s="36" t="s">
        <v>1211</v>
      </c>
      <c r="C47" s="75"/>
      <c r="D47" s="76"/>
      <c r="E47" s="76" t="s">
        <v>19</v>
      </c>
      <c r="F47" s="76" t="str">
        <f>IF(E47&lt;&gt;"", IFERROR(VLOOKUP(E47, Dashboard!$B29:$F34, 5, FALSE), ""), "")</f>
        <v/>
      </c>
      <c r="G47" s="77"/>
      <c r="H47" s="64"/>
      <c r="I47" s="64"/>
      <c r="J47" s="77"/>
      <c r="K47" s="77"/>
      <c r="L47" s="38"/>
      <c r="M47" s="38"/>
      <c r="N47" s="77"/>
      <c r="O47" s="77"/>
      <c r="P47" s="38"/>
      <c r="Q47" s="38" t="s">
        <v>19</v>
      </c>
      <c r="R47" s="77"/>
      <c r="S47" s="64"/>
      <c r="T47" s="77"/>
    </row>
    <row r="48" spans="2:20" ht="60" customHeight="1" x14ac:dyDescent="0.35">
      <c r="B48" s="36" t="s">
        <v>1212</v>
      </c>
      <c r="C48" s="75"/>
      <c r="D48" s="76"/>
      <c r="E48" s="76" t="s">
        <v>19</v>
      </c>
      <c r="F48" s="76" t="str">
        <f>IF(E48&lt;&gt;"", IFERROR(VLOOKUP(E48, Dashboard!$B29:$F34, 5, FALSE), ""), "")</f>
        <v/>
      </c>
      <c r="G48" s="77"/>
      <c r="H48" s="64"/>
      <c r="I48" s="64"/>
      <c r="J48" s="77"/>
      <c r="K48" s="77"/>
      <c r="L48" s="38"/>
      <c r="M48" s="38"/>
      <c r="N48" s="77"/>
      <c r="O48" s="77"/>
      <c r="P48" s="38"/>
      <c r="Q48" s="38" t="s">
        <v>19</v>
      </c>
      <c r="R48" s="77"/>
      <c r="S48" s="64"/>
      <c r="T48" s="77"/>
    </row>
    <row r="49" spans="2:20" ht="60" customHeight="1" x14ac:dyDescent="0.35">
      <c r="B49" s="36" t="s">
        <v>1213</v>
      </c>
      <c r="C49" s="75"/>
      <c r="D49" s="76"/>
      <c r="E49" s="76" t="s">
        <v>19</v>
      </c>
      <c r="F49" s="76" t="str">
        <f>IF(E49&lt;&gt;"", IFERROR(VLOOKUP(E49, Dashboard!$B29:$F34, 5, FALSE), ""), "")</f>
        <v/>
      </c>
      <c r="G49" s="77"/>
      <c r="H49" s="64"/>
      <c r="I49" s="64"/>
      <c r="J49" s="77"/>
      <c r="K49" s="77"/>
      <c r="L49" s="38"/>
      <c r="M49" s="38"/>
      <c r="N49" s="77"/>
      <c r="O49" s="77"/>
      <c r="P49" s="38"/>
      <c r="Q49" s="38" t="s">
        <v>19</v>
      </c>
      <c r="R49" s="77"/>
      <c r="S49" s="64"/>
      <c r="T49" s="77"/>
    </row>
    <row r="50" spans="2:20" ht="60" customHeight="1" x14ac:dyDescent="0.35">
      <c r="B50" s="36" t="s">
        <v>1214</v>
      </c>
      <c r="C50" s="75"/>
      <c r="D50" s="76"/>
      <c r="E50" s="76" t="s">
        <v>19</v>
      </c>
      <c r="F50" s="76" t="str">
        <f>IF(E50&lt;&gt;"", IFERROR(VLOOKUP(E50, Dashboard!$B29:$F34, 5, FALSE), ""), "")</f>
        <v/>
      </c>
      <c r="G50" s="77"/>
      <c r="H50" s="64"/>
      <c r="I50" s="64"/>
      <c r="J50" s="77"/>
      <c r="K50" s="77"/>
      <c r="L50" s="38"/>
      <c r="M50" s="38"/>
      <c r="N50" s="77"/>
      <c r="O50" s="77"/>
      <c r="P50" s="38"/>
      <c r="Q50" s="38" t="s">
        <v>19</v>
      </c>
      <c r="R50" s="77"/>
      <c r="S50" s="64"/>
      <c r="T50" s="77"/>
    </row>
    <row r="51" spans="2:20" ht="60" customHeight="1" x14ac:dyDescent="0.35">
      <c r="B51" s="36" t="s">
        <v>1215</v>
      </c>
      <c r="C51" s="75"/>
      <c r="D51" s="76"/>
      <c r="E51" s="76" t="s">
        <v>19</v>
      </c>
      <c r="F51" s="76" t="str">
        <f>IF(E51&lt;&gt;"", IFERROR(VLOOKUP(E51, Dashboard!$B29:$F34, 5, FALSE), ""), "")</f>
        <v/>
      </c>
      <c r="G51" s="77"/>
      <c r="H51" s="64"/>
      <c r="I51" s="64"/>
      <c r="J51" s="77"/>
      <c r="K51" s="77"/>
      <c r="L51" s="38"/>
      <c r="M51" s="38"/>
      <c r="N51" s="77"/>
      <c r="O51" s="77"/>
      <c r="P51" s="38"/>
      <c r="Q51" s="38" t="s">
        <v>19</v>
      </c>
      <c r="R51" s="77"/>
      <c r="S51" s="64"/>
      <c r="T51" s="77"/>
    </row>
    <row r="52" spans="2:20" ht="60" customHeight="1" x14ac:dyDescent="0.35">
      <c r="B52" s="36" t="s">
        <v>1216</v>
      </c>
      <c r="C52" s="75"/>
      <c r="D52" s="76"/>
      <c r="E52" s="76" t="s">
        <v>19</v>
      </c>
      <c r="F52" s="76" t="str">
        <f>IF(E52&lt;&gt;"", IFERROR(VLOOKUP(E52, Dashboard!$B29:$F34, 5, FALSE), ""), "")</f>
        <v/>
      </c>
      <c r="G52" s="77"/>
      <c r="H52" s="64"/>
      <c r="I52" s="64"/>
      <c r="J52" s="77"/>
      <c r="K52" s="77"/>
      <c r="L52" s="38"/>
      <c r="M52" s="38"/>
      <c r="N52" s="77"/>
      <c r="O52" s="77"/>
      <c r="P52" s="38"/>
      <c r="Q52" s="38" t="s">
        <v>19</v>
      </c>
      <c r="R52" s="77"/>
      <c r="S52" s="64"/>
      <c r="T52" s="77"/>
    </row>
    <row r="53" spans="2:20" ht="60" customHeight="1" x14ac:dyDescent="0.35">
      <c r="B53" s="36" t="s">
        <v>1217</v>
      </c>
      <c r="C53" s="75"/>
      <c r="D53" s="76"/>
      <c r="E53" s="76" t="s">
        <v>19</v>
      </c>
      <c r="F53" s="76" t="str">
        <f>IF(E53&lt;&gt;"", IFERROR(VLOOKUP(E53, Dashboard!$B29:$F34, 5, FALSE), ""), "")</f>
        <v/>
      </c>
      <c r="G53" s="77"/>
      <c r="H53" s="64"/>
      <c r="I53" s="64"/>
      <c r="J53" s="77"/>
      <c r="K53" s="77"/>
      <c r="L53" s="38"/>
      <c r="M53" s="38"/>
      <c r="N53" s="77"/>
      <c r="O53" s="77"/>
      <c r="P53" s="38"/>
      <c r="Q53" s="38" t="s">
        <v>19</v>
      </c>
      <c r="R53" s="77"/>
      <c r="S53" s="64"/>
      <c r="T53" s="77"/>
    </row>
    <row r="54" spans="2:20" ht="60" customHeight="1" x14ac:dyDescent="0.35">
      <c r="B54" s="36" t="s">
        <v>1218</v>
      </c>
      <c r="C54" s="75"/>
      <c r="D54" s="76"/>
      <c r="E54" s="76" t="s">
        <v>19</v>
      </c>
      <c r="F54" s="76" t="str">
        <f>IF(E54&lt;&gt;"", IFERROR(VLOOKUP(E54, Dashboard!$B29:$F34, 5, FALSE), ""), "")</f>
        <v/>
      </c>
      <c r="G54" s="77"/>
      <c r="H54" s="64"/>
      <c r="I54" s="64"/>
      <c r="J54" s="77"/>
      <c r="K54" s="77"/>
      <c r="L54" s="38"/>
      <c r="M54" s="38"/>
      <c r="N54" s="77"/>
      <c r="O54" s="77"/>
      <c r="P54" s="38"/>
      <c r="Q54" s="38" t="s">
        <v>19</v>
      </c>
      <c r="R54" s="77"/>
      <c r="S54" s="64"/>
      <c r="T54" s="77"/>
    </row>
    <row r="55" spans="2:20" x14ac:dyDescent="0.35">
      <c r="B55" s="36"/>
      <c r="C55" s="75"/>
      <c r="D55" s="76"/>
      <c r="E55" s="76"/>
      <c r="F55" s="76"/>
      <c r="G55" s="77"/>
      <c r="H55" s="64"/>
      <c r="I55" s="64"/>
      <c r="J55" s="77"/>
      <c r="K55" s="77"/>
      <c r="L55" s="38"/>
      <c r="M55" s="38"/>
      <c r="N55" s="77"/>
      <c r="O55" s="77"/>
      <c r="P55" s="38"/>
      <c r="Q55" s="38"/>
      <c r="R55" s="77"/>
      <c r="S55" s="64"/>
      <c r="T55" s="77"/>
    </row>
    <row r="56" spans="2:20" x14ac:dyDescent="0.35">
      <c r="B56" s="36"/>
      <c r="C56" s="75"/>
      <c r="D56" s="76"/>
      <c r="E56" s="76"/>
      <c r="F56" s="76"/>
      <c r="G56" s="77"/>
      <c r="H56" s="64"/>
      <c r="I56" s="64"/>
      <c r="J56" s="77"/>
      <c r="K56" s="77"/>
      <c r="L56" s="38"/>
      <c r="M56" s="38"/>
      <c r="N56" s="77"/>
      <c r="O56" s="77"/>
      <c r="P56" s="38"/>
      <c r="Q56" s="38"/>
      <c r="R56" s="77"/>
      <c r="S56" s="64"/>
      <c r="T56" s="77"/>
    </row>
    <row r="57" spans="2:20" x14ac:dyDescent="0.35">
      <c r="B57" s="36"/>
      <c r="C57" s="75"/>
      <c r="D57" s="76"/>
      <c r="E57" s="76"/>
      <c r="F57" s="76"/>
      <c r="G57" s="77"/>
      <c r="H57" s="64"/>
      <c r="I57" s="64"/>
      <c r="J57" s="77"/>
      <c r="K57" s="77"/>
      <c r="L57" s="38"/>
      <c r="M57" s="38"/>
      <c r="N57" s="77"/>
      <c r="O57" s="77"/>
      <c r="P57" s="38"/>
      <c r="Q57" s="38"/>
      <c r="R57" s="77"/>
      <c r="S57" s="64"/>
      <c r="T57" s="77"/>
    </row>
    <row r="58" spans="2:20" ht="32" customHeight="1" x14ac:dyDescent="0.35">
      <c r="B58" s="78" t="s">
        <v>1005</v>
      </c>
      <c r="C58" s="78"/>
      <c r="D58" s="78"/>
      <c r="E58" s="78"/>
      <c r="F58" s="78"/>
      <c r="G58" s="78"/>
      <c r="H58" s="64"/>
      <c r="I58" s="64"/>
      <c r="J58" s="77"/>
      <c r="K58" s="77"/>
      <c r="L58" s="38"/>
      <c r="M58" s="38"/>
      <c r="N58" s="77"/>
      <c r="O58" s="77"/>
      <c r="P58" s="38"/>
      <c r="Q58" s="38"/>
      <c r="R58" s="77"/>
      <c r="S58" s="64"/>
      <c r="T58" s="77"/>
    </row>
    <row r="59" spans="2:20" x14ac:dyDescent="0.35">
      <c r="B59" s="36"/>
      <c r="C59" s="75"/>
      <c r="D59" s="76"/>
      <c r="E59" s="76"/>
      <c r="F59" s="76"/>
      <c r="G59" s="77"/>
      <c r="H59" s="64"/>
      <c r="I59" s="64"/>
      <c r="J59" s="77"/>
      <c r="K59" s="77"/>
      <c r="L59" s="38"/>
      <c r="M59" s="38"/>
      <c r="N59" s="77"/>
      <c r="O59" s="77"/>
      <c r="P59" s="38"/>
      <c r="Q59" s="38"/>
      <c r="R59" s="77"/>
      <c r="S59" s="64"/>
      <c r="T59" s="77"/>
    </row>
    <row r="60" spans="2:20" x14ac:dyDescent="0.35">
      <c r="B60" s="36"/>
      <c r="C60" s="75"/>
      <c r="D60" s="76"/>
      <c r="E60" s="76"/>
      <c r="F60" s="76"/>
      <c r="G60" s="77"/>
      <c r="H60" s="64"/>
      <c r="I60" s="64"/>
      <c r="J60" s="77"/>
      <c r="K60" s="77"/>
      <c r="L60" s="38"/>
      <c r="M60" s="38"/>
      <c r="N60" s="77"/>
      <c r="O60" s="77"/>
      <c r="P60" s="38"/>
      <c r="Q60" s="38"/>
      <c r="R60" s="77"/>
      <c r="S60" s="64"/>
      <c r="T60" s="77"/>
    </row>
    <row r="61" spans="2:20" x14ac:dyDescent="0.35">
      <c r="B61" s="36"/>
      <c r="C61" s="75"/>
      <c r="D61" s="76"/>
      <c r="E61" s="76"/>
      <c r="F61" s="76"/>
      <c r="G61" s="77"/>
      <c r="H61" s="64"/>
      <c r="I61" s="64"/>
      <c r="J61" s="77"/>
      <c r="K61" s="77"/>
      <c r="L61" s="38"/>
      <c r="M61" s="38"/>
      <c r="N61" s="77"/>
      <c r="O61" s="77"/>
      <c r="P61" s="38"/>
      <c r="Q61" s="38"/>
      <c r="R61" s="77"/>
      <c r="S61" s="64"/>
      <c r="T61" s="77"/>
    </row>
    <row r="62" spans="2:20" x14ac:dyDescent="0.35">
      <c r="B62" s="36"/>
      <c r="C62" s="75"/>
      <c r="D62" s="76"/>
      <c r="E62" s="76"/>
      <c r="F62" s="76"/>
      <c r="G62" s="77"/>
      <c r="H62" s="64"/>
      <c r="I62" s="64"/>
      <c r="J62" s="77"/>
      <c r="K62" s="77"/>
      <c r="L62" s="38"/>
      <c r="M62" s="38"/>
      <c r="N62" s="77"/>
      <c r="O62" s="77"/>
      <c r="P62" s="38"/>
      <c r="Q62" s="38"/>
      <c r="R62" s="77"/>
      <c r="S62" s="64"/>
      <c r="T62" s="77"/>
    </row>
    <row r="63" spans="2:20" x14ac:dyDescent="0.35">
      <c r="B63" s="36"/>
      <c r="C63" s="75"/>
      <c r="D63" s="76"/>
      <c r="E63" s="76"/>
      <c r="F63" s="76"/>
      <c r="G63" s="77"/>
      <c r="H63" s="64"/>
      <c r="I63" s="64"/>
      <c r="J63" s="77"/>
      <c r="K63" s="77"/>
      <c r="L63" s="38"/>
      <c r="M63" s="38"/>
      <c r="N63" s="77"/>
      <c r="O63" s="77"/>
      <c r="P63" s="38"/>
      <c r="Q63" s="38"/>
      <c r="R63" s="77"/>
      <c r="S63" s="64"/>
      <c r="T63" s="77"/>
    </row>
    <row r="64" spans="2:20" x14ac:dyDescent="0.35">
      <c r="B64" s="36"/>
      <c r="C64" s="75"/>
      <c r="D64" s="76"/>
      <c r="E64" s="76"/>
      <c r="F64" s="76"/>
      <c r="G64" s="77"/>
      <c r="H64" s="64"/>
      <c r="I64" s="64"/>
      <c r="J64" s="77"/>
      <c r="K64" s="77"/>
      <c r="L64" s="38"/>
      <c r="M64" s="38"/>
      <c r="N64" s="77"/>
      <c r="O64" s="77"/>
      <c r="P64" s="38"/>
      <c r="Q64" s="38"/>
      <c r="R64" s="77"/>
      <c r="S64" s="64"/>
      <c r="T64" s="77"/>
    </row>
    <row r="65" spans="2:20" x14ac:dyDescent="0.35">
      <c r="B65" s="36"/>
      <c r="C65" s="75"/>
      <c r="D65" s="76"/>
      <c r="E65" s="76"/>
      <c r="F65" s="76"/>
      <c r="G65" s="77"/>
      <c r="H65" s="64"/>
      <c r="I65" s="64"/>
      <c r="J65" s="77"/>
      <c r="K65" s="77"/>
      <c r="L65" s="38"/>
      <c r="M65" s="38"/>
      <c r="N65" s="77"/>
      <c r="O65" s="77"/>
      <c r="P65" s="38"/>
      <c r="Q65" s="38"/>
      <c r="R65" s="77"/>
      <c r="S65" s="64"/>
      <c r="T65" s="77"/>
    </row>
    <row r="66" spans="2:20" x14ac:dyDescent="0.35">
      <c r="B66" s="36"/>
      <c r="C66" s="75"/>
      <c r="D66" s="76"/>
      <c r="E66" s="76"/>
      <c r="F66" s="76"/>
      <c r="G66" s="77"/>
      <c r="H66" s="64"/>
      <c r="I66" s="64"/>
      <c r="J66" s="77"/>
      <c r="K66" s="77"/>
      <c r="L66" s="38"/>
      <c r="M66" s="38"/>
      <c r="N66" s="77"/>
      <c r="O66" s="77"/>
      <c r="P66" s="38"/>
      <c r="Q66" s="38"/>
      <c r="R66" s="77"/>
      <c r="S66" s="64"/>
      <c r="T66" s="77"/>
    </row>
    <row r="67" spans="2:20" x14ac:dyDescent="0.35">
      <c r="B67" s="36"/>
      <c r="C67" s="75"/>
      <c r="D67" s="76"/>
      <c r="E67" s="76"/>
      <c r="F67" s="76"/>
      <c r="G67" s="77"/>
      <c r="H67" s="64"/>
      <c r="I67" s="64"/>
      <c r="J67" s="77"/>
      <c r="K67" s="77"/>
      <c r="L67" s="38"/>
      <c r="M67" s="38"/>
      <c r="N67" s="77"/>
      <c r="O67" s="77"/>
      <c r="P67" s="38"/>
      <c r="Q67" s="38"/>
      <c r="R67" s="77"/>
      <c r="S67" s="64"/>
      <c r="T67" s="77"/>
    </row>
    <row r="68" spans="2:20" x14ac:dyDescent="0.35">
      <c r="B68" s="36"/>
      <c r="C68" s="75"/>
      <c r="D68" s="76"/>
      <c r="E68" s="76"/>
      <c r="F68" s="76"/>
      <c r="G68" s="77"/>
      <c r="H68" s="64"/>
      <c r="I68" s="64"/>
      <c r="J68" s="77"/>
      <c r="K68" s="77"/>
      <c r="L68" s="38"/>
      <c r="M68" s="38"/>
      <c r="N68" s="77"/>
      <c r="O68" s="77"/>
      <c r="P68" s="38"/>
      <c r="Q68" s="38"/>
      <c r="R68" s="77"/>
      <c r="S68" s="64"/>
      <c r="T68" s="77"/>
    </row>
    <row r="69" spans="2:20" x14ac:dyDescent="0.35">
      <c r="B69" s="36"/>
      <c r="C69" s="75"/>
      <c r="D69" s="76"/>
      <c r="E69" s="76"/>
      <c r="F69" s="76"/>
      <c r="G69" s="77"/>
      <c r="H69" s="64"/>
      <c r="I69" s="64"/>
      <c r="J69" s="77"/>
      <c r="K69" s="77"/>
      <c r="L69" s="38"/>
      <c r="M69" s="38"/>
      <c r="N69" s="77"/>
      <c r="O69" s="77"/>
      <c r="P69" s="38"/>
      <c r="Q69" s="38"/>
      <c r="R69" s="77"/>
      <c r="S69" s="64"/>
      <c r="T69" s="77"/>
    </row>
    <row r="70" spans="2:20" x14ac:dyDescent="0.35">
      <c r="B70" s="36"/>
      <c r="C70" s="75"/>
      <c r="D70" s="76"/>
      <c r="E70" s="76"/>
      <c r="F70" s="76"/>
      <c r="G70" s="77"/>
      <c r="H70" s="64"/>
      <c r="I70" s="64"/>
      <c r="J70" s="77"/>
      <c r="K70" s="77"/>
      <c r="L70" s="38"/>
      <c r="M70" s="38"/>
      <c r="N70" s="77"/>
      <c r="O70" s="77"/>
      <c r="P70" s="38"/>
      <c r="Q70" s="38"/>
      <c r="R70" s="77"/>
      <c r="S70" s="64"/>
      <c r="T70" s="77"/>
    </row>
    <row r="71" spans="2:20" x14ac:dyDescent="0.35">
      <c r="B71" s="36"/>
      <c r="C71" s="75"/>
      <c r="D71" s="76"/>
      <c r="E71" s="76"/>
      <c r="F71" s="76"/>
      <c r="G71" s="77"/>
      <c r="H71" s="64"/>
      <c r="I71" s="64"/>
      <c r="J71" s="77"/>
      <c r="K71" s="77"/>
      <c r="L71" s="38"/>
      <c r="M71" s="38"/>
      <c r="N71" s="77"/>
      <c r="O71" s="77"/>
      <c r="P71" s="38"/>
      <c r="Q71" s="38"/>
      <c r="R71" s="77"/>
      <c r="S71" s="64"/>
      <c r="T71" s="77"/>
    </row>
    <row r="72" spans="2:20" x14ac:dyDescent="0.35">
      <c r="B72" s="36"/>
      <c r="C72" s="75"/>
      <c r="D72" s="76"/>
      <c r="E72" s="76"/>
      <c r="F72" s="76"/>
      <c r="G72" s="77"/>
      <c r="H72" s="64"/>
      <c r="I72" s="64"/>
      <c r="J72" s="77"/>
      <c r="K72" s="77"/>
      <c r="L72" s="38"/>
      <c r="M72" s="38"/>
      <c r="N72" s="77"/>
      <c r="O72" s="77"/>
      <c r="P72" s="38"/>
      <c r="Q72" s="38"/>
      <c r="R72" s="77"/>
      <c r="S72" s="64"/>
      <c r="T72" s="77"/>
    </row>
    <row r="73" spans="2:20" x14ac:dyDescent="0.35">
      <c r="B73" s="36"/>
      <c r="C73" s="75"/>
      <c r="D73" s="76"/>
      <c r="E73" s="76"/>
      <c r="F73" s="76"/>
      <c r="G73" s="77"/>
      <c r="H73" s="64"/>
      <c r="I73" s="64"/>
      <c r="J73" s="77"/>
      <c r="K73" s="77"/>
      <c r="L73" s="38"/>
      <c r="M73" s="38"/>
      <c r="N73" s="77"/>
      <c r="O73" s="77"/>
      <c r="P73" s="38"/>
      <c r="Q73" s="38"/>
      <c r="R73" s="77"/>
      <c r="S73" s="64"/>
      <c r="T73" s="77"/>
    </row>
    <row r="74" spans="2:20" x14ac:dyDescent="0.35">
      <c r="B74" s="36"/>
      <c r="C74" s="75"/>
      <c r="D74" s="76"/>
      <c r="E74" s="76"/>
      <c r="F74" s="76"/>
      <c r="G74" s="77"/>
      <c r="H74" s="64"/>
      <c r="I74" s="64"/>
      <c r="J74" s="77"/>
      <c r="K74" s="77"/>
      <c r="L74" s="38"/>
      <c r="M74" s="38"/>
      <c r="N74" s="77"/>
      <c r="O74" s="77"/>
      <c r="P74" s="38"/>
      <c r="Q74" s="38"/>
      <c r="R74" s="77"/>
      <c r="S74" s="64"/>
      <c r="T74" s="77"/>
    </row>
    <row r="75" spans="2:20" x14ac:dyDescent="0.35">
      <c r="B75" s="36"/>
      <c r="C75" s="75"/>
      <c r="D75" s="76"/>
      <c r="E75" s="76"/>
      <c r="F75" s="76"/>
      <c r="G75" s="77"/>
      <c r="H75" s="64"/>
      <c r="I75" s="64"/>
      <c r="J75" s="77"/>
      <c r="K75" s="77"/>
      <c r="L75" s="38"/>
      <c r="M75" s="38"/>
      <c r="N75" s="77"/>
      <c r="O75" s="77"/>
      <c r="P75" s="38"/>
      <c r="Q75" s="38"/>
      <c r="R75" s="77"/>
      <c r="S75" s="64"/>
      <c r="T75" s="77"/>
    </row>
    <row r="76" spans="2:20" x14ac:dyDescent="0.35">
      <c r="B76" s="36"/>
      <c r="C76" s="75"/>
      <c r="D76" s="76"/>
      <c r="E76" s="76"/>
      <c r="F76" s="76"/>
      <c r="G76" s="77"/>
      <c r="H76" s="64"/>
      <c r="I76" s="64"/>
      <c r="J76" s="77"/>
      <c r="K76" s="77"/>
      <c r="L76" s="38"/>
      <c r="M76" s="38"/>
      <c r="N76" s="77"/>
      <c r="O76" s="77"/>
      <c r="P76" s="38"/>
      <c r="Q76" s="38"/>
      <c r="R76" s="77"/>
      <c r="S76" s="64"/>
      <c r="T76" s="77"/>
    </row>
    <row r="77" spans="2:20" x14ac:dyDescent="0.35">
      <c r="B77" s="36"/>
      <c r="C77" s="75"/>
      <c r="D77" s="76"/>
      <c r="E77" s="76"/>
      <c r="F77" s="76"/>
      <c r="G77" s="77"/>
      <c r="H77" s="64"/>
      <c r="I77" s="64"/>
      <c r="J77" s="77"/>
      <c r="K77" s="77"/>
      <c r="L77" s="38"/>
      <c r="M77" s="38"/>
      <c r="N77" s="77"/>
      <c r="O77" s="77"/>
      <c r="P77" s="38"/>
      <c r="Q77" s="38"/>
      <c r="R77" s="77"/>
      <c r="S77" s="64"/>
      <c r="T77" s="77"/>
    </row>
    <row r="78" spans="2:20" x14ac:dyDescent="0.35">
      <c r="B78" s="36"/>
      <c r="C78" s="75"/>
      <c r="D78" s="76"/>
      <c r="E78" s="76"/>
      <c r="F78" s="76"/>
      <c r="G78" s="77"/>
      <c r="H78" s="64"/>
      <c r="I78" s="64"/>
      <c r="J78" s="77"/>
      <c r="K78" s="77"/>
      <c r="L78" s="38"/>
      <c r="M78" s="38"/>
      <c r="N78" s="77"/>
      <c r="O78" s="77"/>
      <c r="P78" s="38"/>
      <c r="Q78" s="38"/>
      <c r="R78" s="77"/>
      <c r="S78" s="64"/>
      <c r="T78" s="77"/>
    </row>
    <row r="79" spans="2:20" x14ac:dyDescent="0.35">
      <c r="B79" s="36"/>
      <c r="C79" s="75"/>
      <c r="D79" s="76"/>
      <c r="E79" s="76"/>
      <c r="F79" s="76"/>
      <c r="G79" s="77"/>
      <c r="H79" s="64"/>
      <c r="I79" s="64"/>
      <c r="J79" s="77"/>
      <c r="K79" s="77"/>
      <c r="L79" s="38"/>
      <c r="M79" s="38"/>
      <c r="N79" s="77"/>
      <c r="O79" s="77"/>
      <c r="P79" s="38"/>
      <c r="Q79" s="38"/>
      <c r="R79" s="77"/>
      <c r="S79" s="64"/>
      <c r="T79" s="77"/>
    </row>
    <row r="80" spans="2:20" x14ac:dyDescent="0.35">
      <c r="B80" s="36"/>
      <c r="C80" s="75"/>
      <c r="D80" s="76"/>
      <c r="E80" s="76"/>
      <c r="F80" s="76"/>
      <c r="G80" s="77"/>
      <c r="H80" s="64"/>
      <c r="I80" s="64"/>
      <c r="J80" s="77"/>
      <c r="K80" s="77"/>
      <c r="L80" s="38"/>
      <c r="M80" s="38"/>
      <c r="N80" s="77"/>
      <c r="O80" s="77"/>
      <c r="P80" s="38"/>
      <c r="Q80" s="38"/>
      <c r="R80" s="77"/>
      <c r="S80" s="64"/>
      <c r="T80" s="77"/>
    </row>
    <row r="81" spans="2:20" x14ac:dyDescent="0.35">
      <c r="B81" s="36"/>
      <c r="C81" s="75"/>
      <c r="D81" s="76"/>
      <c r="E81" s="76"/>
      <c r="F81" s="76"/>
      <c r="G81" s="77"/>
      <c r="H81" s="64"/>
      <c r="I81" s="64"/>
      <c r="J81" s="77"/>
      <c r="K81" s="77"/>
      <c r="L81" s="38"/>
      <c r="M81" s="38"/>
      <c r="N81" s="77"/>
      <c r="O81" s="77"/>
      <c r="P81" s="38"/>
      <c r="Q81" s="38"/>
      <c r="R81" s="77"/>
      <c r="S81" s="64"/>
      <c r="T81" s="77"/>
    </row>
    <row r="82" spans="2:20" x14ac:dyDescent="0.35">
      <c r="B82" s="36"/>
      <c r="C82" s="75"/>
      <c r="D82" s="76"/>
      <c r="E82" s="76"/>
      <c r="F82" s="76"/>
      <c r="G82" s="77"/>
      <c r="H82" s="64"/>
      <c r="I82" s="64"/>
      <c r="J82" s="77"/>
      <c r="K82" s="77"/>
      <c r="L82" s="38"/>
      <c r="M82" s="38"/>
      <c r="N82" s="77"/>
      <c r="O82" s="77"/>
      <c r="P82" s="38"/>
      <c r="Q82" s="38"/>
      <c r="R82" s="77"/>
      <c r="S82" s="64"/>
      <c r="T82" s="77"/>
    </row>
    <row r="83" spans="2:20" x14ac:dyDescent="0.35">
      <c r="B83" s="36"/>
      <c r="C83" s="75"/>
      <c r="D83" s="76"/>
      <c r="E83" s="76"/>
      <c r="F83" s="76"/>
      <c r="G83" s="77"/>
      <c r="H83" s="64"/>
      <c r="I83" s="64"/>
      <c r="J83" s="77"/>
      <c r="K83" s="77"/>
      <c r="L83" s="38"/>
      <c r="M83" s="38"/>
      <c r="N83" s="77"/>
      <c r="O83" s="77"/>
      <c r="P83" s="38"/>
      <c r="Q83" s="38"/>
      <c r="R83" s="77"/>
      <c r="S83" s="64"/>
      <c r="T83" s="77"/>
    </row>
    <row r="84" spans="2:20" x14ac:dyDescent="0.35">
      <c r="B84" s="36"/>
      <c r="C84" s="75"/>
      <c r="D84" s="76"/>
      <c r="E84" s="76"/>
      <c r="F84" s="76"/>
      <c r="G84" s="77"/>
      <c r="H84" s="64"/>
      <c r="I84" s="64"/>
      <c r="J84" s="77"/>
      <c r="K84" s="77"/>
      <c r="L84" s="38"/>
      <c r="M84" s="38"/>
      <c r="N84" s="77"/>
      <c r="O84" s="77"/>
      <c r="P84" s="38"/>
      <c r="Q84" s="38"/>
      <c r="R84" s="77"/>
      <c r="S84" s="64"/>
      <c r="T84" s="77"/>
    </row>
    <row r="85" spans="2:20" x14ac:dyDescent="0.35">
      <c r="B85" s="36"/>
      <c r="C85" s="75"/>
      <c r="D85" s="76"/>
      <c r="E85" s="76"/>
      <c r="F85" s="76"/>
      <c r="G85" s="77"/>
      <c r="H85" s="64"/>
      <c r="I85" s="64"/>
      <c r="J85" s="77"/>
      <c r="K85" s="77"/>
      <c r="L85" s="38"/>
      <c r="M85" s="38"/>
      <c r="N85" s="77"/>
      <c r="O85" s="77"/>
      <c r="P85" s="38"/>
      <c r="Q85" s="38"/>
      <c r="R85" s="77"/>
      <c r="S85" s="64"/>
      <c r="T85" s="77"/>
    </row>
    <row r="86" spans="2:20" x14ac:dyDescent="0.35">
      <c r="B86" s="36"/>
      <c r="C86" s="75"/>
      <c r="D86" s="76"/>
      <c r="E86" s="76"/>
      <c r="F86" s="76"/>
      <c r="G86" s="77"/>
      <c r="H86" s="64"/>
      <c r="I86" s="64"/>
      <c r="J86" s="77"/>
      <c r="K86" s="77"/>
      <c r="L86" s="38"/>
      <c r="M86" s="38"/>
      <c r="N86" s="77"/>
      <c r="O86" s="77"/>
      <c r="P86" s="38"/>
      <c r="Q86" s="38"/>
      <c r="R86" s="77"/>
      <c r="S86" s="64"/>
      <c r="T86" s="77"/>
    </row>
    <row r="87" spans="2:20" x14ac:dyDescent="0.35">
      <c r="B87" s="36"/>
      <c r="C87" s="75"/>
      <c r="D87" s="76"/>
      <c r="E87" s="76"/>
      <c r="F87" s="76"/>
      <c r="G87" s="77"/>
      <c r="H87" s="64"/>
      <c r="I87" s="64"/>
      <c r="J87" s="77"/>
      <c r="K87" s="77"/>
      <c r="L87" s="38"/>
      <c r="M87" s="38"/>
      <c r="N87" s="77"/>
      <c r="O87" s="77"/>
      <c r="P87" s="38"/>
      <c r="Q87" s="38"/>
      <c r="R87" s="77"/>
      <c r="S87" s="64"/>
      <c r="T87" s="77"/>
    </row>
    <row r="88" spans="2:20" x14ac:dyDescent="0.35">
      <c r="B88" s="36"/>
      <c r="C88" s="75"/>
      <c r="D88" s="76"/>
      <c r="E88" s="76"/>
      <c r="F88" s="76"/>
      <c r="G88" s="77"/>
      <c r="H88" s="64"/>
      <c r="I88" s="64"/>
      <c r="J88" s="77"/>
      <c r="K88" s="77"/>
      <c r="L88" s="38"/>
      <c r="M88" s="38"/>
      <c r="N88" s="77"/>
      <c r="O88" s="77"/>
      <c r="P88" s="38"/>
      <c r="Q88" s="38"/>
      <c r="R88" s="77"/>
      <c r="S88" s="64"/>
      <c r="T88" s="77"/>
    </row>
    <row r="89" spans="2:20" x14ac:dyDescent="0.35">
      <c r="B89" s="36"/>
      <c r="C89" s="75"/>
      <c r="D89" s="76"/>
      <c r="E89" s="76"/>
      <c r="F89" s="76"/>
      <c r="G89" s="77"/>
      <c r="H89" s="64"/>
      <c r="I89" s="64"/>
      <c r="J89" s="77"/>
      <c r="K89" s="77"/>
      <c r="L89" s="38"/>
      <c r="M89" s="38"/>
      <c r="N89" s="77"/>
      <c r="O89" s="77"/>
      <c r="P89" s="38"/>
      <c r="Q89" s="38"/>
      <c r="R89" s="77"/>
      <c r="S89" s="64"/>
      <c r="T89" s="77"/>
    </row>
    <row r="90" spans="2:20" x14ac:dyDescent="0.35">
      <c r="B90" s="36"/>
      <c r="C90" s="75"/>
      <c r="D90" s="76"/>
      <c r="E90" s="76"/>
      <c r="F90" s="76"/>
      <c r="G90" s="77"/>
      <c r="H90" s="64"/>
      <c r="I90" s="64"/>
      <c r="J90" s="77"/>
      <c r="K90" s="77"/>
      <c r="L90" s="38"/>
      <c r="M90" s="38"/>
      <c r="N90" s="77"/>
      <c r="O90" s="77"/>
      <c r="P90" s="38"/>
      <c r="Q90" s="38"/>
      <c r="R90" s="77"/>
      <c r="S90" s="64"/>
      <c r="T90" s="77"/>
    </row>
    <row r="91" spans="2:20" x14ac:dyDescent="0.35">
      <c r="B91" s="36"/>
      <c r="C91" s="75"/>
      <c r="D91" s="76"/>
      <c r="E91" s="76"/>
      <c r="F91" s="76"/>
      <c r="G91" s="77"/>
      <c r="H91" s="64"/>
      <c r="I91" s="64"/>
      <c r="J91" s="77"/>
      <c r="K91" s="77"/>
      <c r="L91" s="38"/>
      <c r="M91" s="38"/>
      <c r="N91" s="77"/>
      <c r="O91" s="77"/>
      <c r="P91" s="38"/>
      <c r="Q91" s="38"/>
      <c r="R91" s="77"/>
      <c r="S91" s="64"/>
      <c r="T91" s="77"/>
    </row>
    <row r="92" spans="2:20" x14ac:dyDescent="0.35">
      <c r="B92" s="36"/>
      <c r="C92" s="75"/>
      <c r="D92" s="76"/>
      <c r="E92" s="76"/>
      <c r="F92" s="76"/>
      <c r="G92" s="77"/>
      <c r="H92" s="64"/>
      <c r="I92" s="64"/>
      <c r="J92" s="77"/>
      <c r="K92" s="77"/>
      <c r="L92" s="38"/>
      <c r="M92" s="38"/>
      <c r="N92" s="77"/>
      <c r="O92" s="77"/>
      <c r="P92" s="38"/>
      <c r="Q92" s="38"/>
      <c r="R92" s="77"/>
      <c r="S92" s="64"/>
      <c r="T92" s="77"/>
    </row>
    <row r="93" spans="2:20" x14ac:dyDescent="0.35">
      <c r="B93" s="36"/>
      <c r="C93" s="75"/>
      <c r="D93" s="76"/>
      <c r="E93" s="76"/>
      <c r="F93" s="76"/>
      <c r="G93" s="77"/>
      <c r="H93" s="64"/>
      <c r="I93" s="64"/>
      <c r="J93" s="77"/>
      <c r="K93" s="77"/>
      <c r="L93" s="38"/>
      <c r="M93" s="38"/>
      <c r="N93" s="77"/>
      <c r="O93" s="77"/>
      <c r="P93" s="38"/>
      <c r="Q93" s="38"/>
      <c r="R93" s="77"/>
      <c r="S93" s="64"/>
      <c r="T93" s="77"/>
    </row>
    <row r="94" spans="2:20" x14ac:dyDescent="0.35">
      <c r="B94" s="36"/>
      <c r="C94" s="75"/>
      <c r="D94" s="76"/>
      <c r="E94" s="76"/>
      <c r="F94" s="76"/>
      <c r="G94" s="77"/>
      <c r="H94" s="64"/>
      <c r="I94" s="64"/>
      <c r="J94" s="77"/>
      <c r="K94" s="77"/>
      <c r="L94" s="38"/>
      <c r="M94" s="38"/>
      <c r="N94" s="77"/>
      <c r="O94" s="77"/>
      <c r="P94" s="38"/>
      <c r="Q94" s="38"/>
      <c r="R94" s="77"/>
      <c r="S94" s="64"/>
      <c r="T94" s="77"/>
    </row>
    <row r="95" spans="2:20" x14ac:dyDescent="0.35">
      <c r="B95" s="36"/>
      <c r="C95" s="75"/>
      <c r="D95" s="76"/>
      <c r="E95" s="76"/>
      <c r="F95" s="76"/>
      <c r="G95" s="77"/>
      <c r="H95" s="64"/>
      <c r="I95" s="64"/>
      <c r="J95" s="77"/>
      <c r="K95" s="77"/>
      <c r="L95" s="38"/>
      <c r="M95" s="38"/>
      <c r="N95" s="77"/>
      <c r="O95" s="77"/>
      <c r="P95" s="38"/>
      <c r="Q95" s="38"/>
      <c r="R95" s="77"/>
      <c r="S95" s="64"/>
      <c r="T95" s="77"/>
    </row>
    <row r="96" spans="2:20" x14ac:dyDescent="0.35">
      <c r="B96" s="36"/>
      <c r="C96" s="75"/>
      <c r="D96" s="76"/>
      <c r="E96" s="76"/>
      <c r="F96" s="76"/>
      <c r="G96" s="77"/>
      <c r="H96" s="64"/>
      <c r="I96" s="64"/>
      <c r="J96" s="77"/>
      <c r="K96" s="77"/>
      <c r="L96" s="38"/>
      <c r="M96" s="38"/>
      <c r="N96" s="77"/>
      <c r="O96" s="77"/>
      <c r="P96" s="38"/>
      <c r="Q96" s="38"/>
      <c r="R96" s="77"/>
      <c r="S96" s="64"/>
      <c r="T96" s="77"/>
    </row>
    <row r="97" spans="2:20" x14ac:dyDescent="0.35">
      <c r="B97" s="36"/>
      <c r="C97" s="75"/>
      <c r="D97" s="76"/>
      <c r="E97" s="76"/>
      <c r="F97" s="76"/>
      <c r="G97" s="77"/>
      <c r="H97" s="64"/>
      <c r="I97" s="64"/>
      <c r="J97" s="77"/>
      <c r="K97" s="77"/>
      <c r="L97" s="38"/>
      <c r="M97" s="38"/>
      <c r="N97" s="77"/>
      <c r="O97" s="77"/>
      <c r="P97" s="38"/>
      <c r="Q97" s="38"/>
      <c r="R97" s="77"/>
      <c r="S97" s="64"/>
      <c r="T97" s="77"/>
    </row>
    <row r="98" spans="2:20" x14ac:dyDescent="0.35">
      <c r="B98" s="36"/>
      <c r="C98" s="75"/>
      <c r="D98" s="76"/>
      <c r="E98" s="76"/>
      <c r="F98" s="76"/>
      <c r="G98" s="77"/>
      <c r="H98" s="64"/>
      <c r="I98" s="64"/>
      <c r="J98" s="77"/>
      <c r="K98" s="77"/>
      <c r="L98" s="38"/>
      <c r="M98" s="38"/>
      <c r="N98" s="77"/>
      <c r="O98" s="77"/>
      <c r="P98" s="38"/>
      <c r="Q98" s="38"/>
      <c r="R98" s="77"/>
      <c r="S98" s="64"/>
      <c r="T98" s="77"/>
    </row>
    <row r="99" spans="2:20" x14ac:dyDescent="0.35">
      <c r="B99" s="36"/>
      <c r="C99" s="75"/>
      <c r="D99" s="76"/>
      <c r="E99" s="76"/>
      <c r="F99" s="76"/>
      <c r="G99" s="77"/>
      <c r="H99" s="64"/>
      <c r="I99" s="64"/>
      <c r="J99" s="77"/>
      <c r="K99" s="77"/>
      <c r="L99" s="38"/>
      <c r="M99" s="38"/>
      <c r="N99" s="77"/>
      <c r="O99" s="77"/>
      <c r="P99" s="38"/>
      <c r="Q99" s="38"/>
      <c r="R99" s="77"/>
      <c r="S99" s="64"/>
      <c r="T99" s="77"/>
    </row>
    <row r="100" spans="2:20" x14ac:dyDescent="0.35">
      <c r="B100" s="36"/>
      <c r="C100" s="75"/>
      <c r="D100" s="76"/>
      <c r="E100" s="76"/>
      <c r="F100" s="76"/>
      <c r="G100" s="77"/>
      <c r="H100" s="64"/>
      <c r="I100" s="64"/>
      <c r="J100" s="77"/>
      <c r="K100" s="77"/>
      <c r="L100" s="38"/>
      <c r="M100" s="38"/>
      <c r="N100" s="77"/>
      <c r="O100" s="77"/>
      <c r="P100" s="38"/>
      <c r="Q100" s="38"/>
      <c r="R100" s="77"/>
      <c r="S100" s="64"/>
      <c r="T100" s="77"/>
    </row>
    <row r="101" spans="2:20" x14ac:dyDescent="0.35">
      <c r="B101" s="36"/>
      <c r="C101" s="75"/>
      <c r="D101" s="76"/>
      <c r="E101" s="76"/>
      <c r="F101" s="76"/>
      <c r="G101" s="77"/>
      <c r="H101" s="64"/>
      <c r="I101" s="64"/>
      <c r="J101" s="77"/>
      <c r="K101" s="77"/>
      <c r="L101" s="38"/>
      <c r="M101" s="38"/>
      <c r="N101" s="77"/>
      <c r="O101" s="77"/>
      <c r="P101" s="38"/>
      <c r="Q101" s="38"/>
      <c r="R101" s="77"/>
      <c r="S101" s="64"/>
      <c r="T101" s="77"/>
    </row>
    <row r="102" spans="2:20" x14ac:dyDescent="0.35">
      <c r="B102" s="36"/>
      <c r="C102" s="75"/>
      <c r="D102" s="76"/>
      <c r="E102" s="76"/>
      <c r="F102" s="76"/>
      <c r="G102" s="77"/>
      <c r="H102" s="64"/>
      <c r="I102" s="64"/>
      <c r="J102" s="77"/>
      <c r="K102" s="77"/>
      <c r="L102" s="38"/>
      <c r="M102" s="38"/>
      <c r="N102" s="77"/>
      <c r="O102" s="77"/>
      <c r="P102" s="38"/>
      <c r="Q102" s="38"/>
      <c r="R102" s="77"/>
      <c r="S102" s="64"/>
      <c r="T102" s="77"/>
    </row>
    <row r="103" spans="2:20" x14ac:dyDescent="0.35">
      <c r="B103" s="36"/>
      <c r="C103" s="75"/>
      <c r="D103" s="76"/>
      <c r="E103" s="76"/>
      <c r="F103" s="76"/>
      <c r="G103" s="77"/>
      <c r="H103" s="64"/>
      <c r="I103" s="64"/>
      <c r="J103" s="77"/>
      <c r="K103" s="77"/>
      <c r="L103" s="38"/>
      <c r="M103" s="38"/>
      <c r="N103" s="77"/>
      <c r="O103" s="77"/>
      <c r="P103" s="38"/>
      <c r="Q103" s="38"/>
      <c r="R103" s="77"/>
      <c r="S103" s="64"/>
      <c r="T103" s="77"/>
    </row>
    <row r="104" spans="2:20" x14ac:dyDescent="0.35">
      <c r="B104" s="36"/>
      <c r="C104" s="75"/>
      <c r="D104" s="76"/>
      <c r="E104" s="76"/>
      <c r="F104" s="76"/>
      <c r="G104" s="77"/>
      <c r="H104" s="64"/>
      <c r="I104" s="64"/>
      <c r="J104" s="77"/>
      <c r="K104" s="77"/>
      <c r="L104" s="38"/>
      <c r="M104" s="38"/>
      <c r="N104" s="77"/>
      <c r="O104" s="77"/>
      <c r="P104" s="38"/>
      <c r="Q104" s="38"/>
      <c r="R104" s="77"/>
      <c r="S104" s="64"/>
      <c r="T104" s="77"/>
    </row>
    <row r="105" spans="2:20" x14ac:dyDescent="0.35">
      <c r="B105" s="36"/>
      <c r="C105" s="75"/>
      <c r="D105" s="76"/>
      <c r="E105" s="76"/>
      <c r="F105" s="76"/>
      <c r="G105" s="77"/>
      <c r="H105" s="64"/>
      <c r="I105" s="64"/>
      <c r="J105" s="77"/>
      <c r="K105" s="77"/>
      <c r="L105" s="38"/>
      <c r="M105" s="38"/>
      <c r="N105" s="77"/>
      <c r="O105" s="77"/>
      <c r="P105" s="38"/>
      <c r="Q105" s="38"/>
      <c r="R105" s="77"/>
      <c r="S105" s="64"/>
      <c r="T105" s="77"/>
    </row>
    <row r="106" spans="2:20" x14ac:dyDescent="0.35">
      <c r="B106" s="36"/>
      <c r="C106" s="75"/>
      <c r="D106" s="76"/>
      <c r="E106" s="76"/>
      <c r="F106" s="76"/>
      <c r="G106" s="77"/>
      <c r="H106" s="64"/>
      <c r="I106" s="64"/>
      <c r="J106" s="77"/>
      <c r="K106" s="77"/>
      <c r="L106" s="38"/>
      <c r="M106" s="38"/>
      <c r="N106" s="77"/>
      <c r="O106" s="77"/>
      <c r="P106" s="38"/>
      <c r="Q106" s="38"/>
      <c r="R106" s="77"/>
      <c r="S106" s="64"/>
      <c r="T106" s="77"/>
    </row>
    <row r="107" spans="2:20" x14ac:dyDescent="0.35">
      <c r="B107" s="36"/>
      <c r="C107" s="75"/>
      <c r="D107" s="76"/>
      <c r="E107" s="76"/>
      <c r="F107" s="76"/>
      <c r="G107" s="77"/>
      <c r="H107" s="64"/>
      <c r="I107" s="64"/>
      <c r="J107" s="77"/>
      <c r="K107" s="77"/>
      <c r="L107" s="38"/>
      <c r="M107" s="38"/>
      <c r="N107" s="77"/>
      <c r="O107" s="77"/>
      <c r="P107" s="38"/>
      <c r="Q107" s="38"/>
      <c r="R107" s="77"/>
      <c r="S107" s="64"/>
      <c r="T107" s="77"/>
    </row>
    <row r="108" spans="2:20" x14ac:dyDescent="0.35">
      <c r="B108" s="36"/>
      <c r="C108" s="75"/>
      <c r="D108" s="76"/>
      <c r="E108" s="76"/>
      <c r="F108" s="76"/>
      <c r="G108" s="77"/>
      <c r="H108" s="64"/>
      <c r="I108" s="64"/>
      <c r="J108" s="77"/>
      <c r="K108" s="77"/>
      <c r="L108" s="38"/>
      <c r="M108" s="38"/>
      <c r="N108" s="77"/>
      <c r="O108" s="77"/>
      <c r="P108" s="38"/>
      <c r="Q108" s="38"/>
      <c r="R108" s="77"/>
      <c r="S108" s="64"/>
      <c r="T108" s="77"/>
    </row>
    <row r="109" spans="2:20" x14ac:dyDescent="0.35">
      <c r="B109" s="36"/>
      <c r="C109" s="75"/>
      <c r="D109" s="76"/>
      <c r="E109" s="76"/>
      <c r="F109" s="76"/>
      <c r="G109" s="77"/>
      <c r="H109" s="64"/>
      <c r="I109" s="64"/>
      <c r="J109" s="77"/>
      <c r="K109" s="77"/>
      <c r="L109" s="38"/>
      <c r="M109" s="38"/>
      <c r="N109" s="77"/>
      <c r="O109" s="77"/>
      <c r="P109" s="38"/>
      <c r="Q109" s="38"/>
      <c r="R109" s="77"/>
      <c r="S109" s="64"/>
      <c r="T109" s="77"/>
    </row>
    <row r="110" spans="2:20" x14ac:dyDescent="0.35">
      <c r="B110" s="36"/>
      <c r="C110" s="75"/>
      <c r="D110" s="76"/>
      <c r="E110" s="76"/>
      <c r="F110" s="76"/>
      <c r="G110" s="77"/>
      <c r="H110" s="64"/>
      <c r="I110" s="64"/>
      <c r="J110" s="77"/>
      <c r="K110" s="77"/>
      <c r="L110" s="38"/>
      <c r="M110" s="38"/>
      <c r="N110" s="77"/>
      <c r="O110" s="77"/>
      <c r="P110" s="38"/>
      <c r="Q110" s="38"/>
      <c r="R110" s="77"/>
      <c r="S110" s="64"/>
      <c r="T110" s="77"/>
    </row>
    <row r="111" spans="2:20" x14ac:dyDescent="0.35">
      <c r="B111" s="36"/>
      <c r="C111" s="75"/>
      <c r="D111" s="76"/>
      <c r="E111" s="76"/>
      <c r="F111" s="76"/>
      <c r="G111" s="77"/>
      <c r="H111" s="64"/>
      <c r="I111" s="64"/>
      <c r="J111" s="77"/>
      <c r="K111" s="77"/>
      <c r="L111" s="38"/>
      <c r="M111" s="38"/>
      <c r="N111" s="77"/>
      <c r="O111" s="77"/>
      <c r="P111" s="38"/>
      <c r="Q111" s="38"/>
      <c r="R111" s="77"/>
      <c r="S111" s="64"/>
      <c r="T111" s="77"/>
    </row>
    <row r="112" spans="2:20" x14ac:dyDescent="0.35">
      <c r="B112" s="36"/>
      <c r="C112" s="75"/>
      <c r="D112" s="76"/>
      <c r="E112" s="76"/>
      <c r="F112" s="76"/>
      <c r="G112" s="77"/>
      <c r="H112" s="64"/>
      <c r="I112" s="64"/>
      <c r="J112" s="77"/>
      <c r="K112" s="77"/>
      <c r="L112" s="38"/>
      <c r="M112" s="38"/>
      <c r="N112" s="77"/>
      <c r="O112" s="77"/>
      <c r="P112" s="38"/>
      <c r="Q112" s="38"/>
      <c r="R112" s="77"/>
      <c r="S112" s="64"/>
      <c r="T112" s="77"/>
    </row>
    <row r="113" spans="2:20" x14ac:dyDescent="0.35">
      <c r="B113" s="36"/>
      <c r="C113" s="75"/>
      <c r="D113" s="76"/>
      <c r="E113" s="76"/>
      <c r="F113" s="76"/>
      <c r="G113" s="77"/>
      <c r="H113" s="64"/>
      <c r="I113" s="64"/>
      <c r="J113" s="77"/>
      <c r="K113" s="77"/>
      <c r="L113" s="38"/>
      <c r="M113" s="38"/>
      <c r="N113" s="77"/>
      <c r="O113" s="77"/>
      <c r="P113" s="38"/>
      <c r="Q113" s="38"/>
      <c r="R113" s="77"/>
      <c r="S113" s="64"/>
      <c r="T113" s="77"/>
    </row>
    <row r="114" spans="2:20" x14ac:dyDescent="0.35">
      <c r="B114" s="36"/>
      <c r="C114" s="75"/>
      <c r="D114" s="76"/>
      <c r="E114" s="76"/>
      <c r="F114" s="76"/>
      <c r="G114" s="77"/>
      <c r="H114" s="64"/>
      <c r="I114" s="64"/>
      <c r="J114" s="77"/>
      <c r="K114" s="77"/>
      <c r="L114" s="38"/>
      <c r="M114" s="38"/>
      <c r="N114" s="77"/>
      <c r="O114" s="77"/>
      <c r="P114" s="38"/>
      <c r="Q114" s="38"/>
      <c r="R114" s="77"/>
      <c r="S114" s="64"/>
      <c r="T114" s="77"/>
    </row>
    <row r="115" spans="2:20" x14ac:dyDescent="0.35">
      <c r="B115" s="36"/>
      <c r="C115" s="75"/>
      <c r="D115" s="76"/>
      <c r="E115" s="76"/>
      <c r="F115" s="76"/>
      <c r="G115" s="77"/>
      <c r="H115" s="64"/>
      <c r="I115" s="64"/>
      <c r="J115" s="77"/>
      <c r="K115" s="77"/>
      <c r="L115" s="38"/>
      <c r="M115" s="38"/>
      <c r="N115" s="77"/>
      <c r="O115" s="77"/>
      <c r="P115" s="38"/>
      <c r="Q115" s="38"/>
      <c r="R115" s="77"/>
      <c r="S115" s="64"/>
      <c r="T115" s="77"/>
    </row>
    <row r="116" spans="2:20" x14ac:dyDescent="0.35">
      <c r="B116" s="36"/>
      <c r="C116" s="75"/>
      <c r="D116" s="76"/>
      <c r="E116" s="76"/>
      <c r="F116" s="76"/>
      <c r="G116" s="77"/>
      <c r="H116" s="64"/>
      <c r="I116" s="64"/>
      <c r="J116" s="77"/>
      <c r="K116" s="77"/>
      <c r="L116" s="38"/>
      <c r="M116" s="38"/>
      <c r="N116" s="77"/>
      <c r="O116" s="77"/>
      <c r="P116" s="38"/>
      <c r="Q116" s="38"/>
      <c r="R116" s="77"/>
      <c r="S116" s="64"/>
      <c r="T116" s="77"/>
    </row>
    <row r="117" spans="2:20" x14ac:dyDescent="0.35">
      <c r="B117" s="36"/>
      <c r="C117" s="75"/>
      <c r="D117" s="76"/>
      <c r="E117" s="76"/>
      <c r="F117" s="76"/>
      <c r="G117" s="77"/>
      <c r="H117" s="64"/>
      <c r="I117" s="64"/>
      <c r="J117" s="77"/>
      <c r="K117" s="77"/>
      <c r="L117" s="38"/>
      <c r="M117" s="38"/>
      <c r="N117" s="77"/>
      <c r="O117" s="77"/>
      <c r="P117" s="38"/>
      <c r="Q117" s="38"/>
      <c r="R117" s="77"/>
      <c r="S117" s="64"/>
      <c r="T117" s="77"/>
    </row>
    <row r="118" spans="2:20" x14ac:dyDescent="0.35">
      <c r="B118" s="36"/>
      <c r="C118" s="75"/>
      <c r="D118" s="76"/>
      <c r="E118" s="76"/>
      <c r="F118" s="76"/>
      <c r="G118" s="77"/>
      <c r="H118" s="64"/>
      <c r="I118" s="64"/>
      <c r="J118" s="77"/>
      <c r="K118" s="77"/>
      <c r="L118" s="38"/>
      <c r="M118" s="38"/>
      <c r="N118" s="77"/>
      <c r="O118" s="77"/>
      <c r="P118" s="38"/>
      <c r="Q118" s="38"/>
      <c r="R118" s="77"/>
      <c r="S118" s="64"/>
      <c r="T118" s="77"/>
    </row>
    <row r="119" spans="2:20" x14ac:dyDescent="0.35">
      <c r="B119" s="36"/>
      <c r="C119" s="75"/>
      <c r="D119" s="76"/>
      <c r="E119" s="76"/>
      <c r="F119" s="76"/>
      <c r="G119" s="77"/>
      <c r="H119" s="64"/>
      <c r="I119" s="64"/>
      <c r="J119" s="77"/>
      <c r="K119" s="77"/>
      <c r="L119" s="38"/>
      <c r="M119" s="38"/>
      <c r="N119" s="77"/>
      <c r="O119" s="77"/>
      <c r="P119" s="38"/>
      <c r="Q119" s="38"/>
      <c r="R119" s="77"/>
      <c r="S119" s="64"/>
      <c r="T119" s="77"/>
    </row>
    <row r="120" spans="2:20" x14ac:dyDescent="0.35">
      <c r="B120" s="36"/>
      <c r="C120" s="75"/>
      <c r="D120" s="76"/>
      <c r="E120" s="76"/>
      <c r="F120" s="76"/>
      <c r="G120" s="77"/>
      <c r="H120" s="64"/>
      <c r="I120" s="64"/>
      <c r="J120" s="77"/>
      <c r="K120" s="77"/>
      <c r="L120" s="38"/>
      <c r="M120" s="38"/>
      <c r="N120" s="77"/>
      <c r="O120" s="77"/>
      <c r="P120" s="38"/>
      <c r="Q120" s="38"/>
      <c r="R120" s="77"/>
      <c r="S120" s="64"/>
      <c r="T120" s="77"/>
    </row>
    <row r="121" spans="2:20" x14ac:dyDescent="0.35">
      <c r="B121" s="36"/>
      <c r="C121" s="75"/>
      <c r="D121" s="76"/>
      <c r="E121" s="76"/>
      <c r="F121" s="76"/>
      <c r="G121" s="77"/>
      <c r="H121" s="64"/>
      <c r="I121" s="64"/>
      <c r="J121" s="77"/>
      <c r="K121" s="77"/>
      <c r="L121" s="38"/>
      <c r="M121" s="38"/>
      <c r="N121" s="77"/>
      <c r="O121" s="77"/>
      <c r="P121" s="38"/>
      <c r="Q121" s="38"/>
      <c r="R121" s="77"/>
      <c r="S121" s="64"/>
      <c r="T121" s="77"/>
    </row>
    <row r="122" spans="2:20" x14ac:dyDescent="0.35">
      <c r="B122" s="36"/>
      <c r="C122" s="75"/>
      <c r="D122" s="76"/>
      <c r="E122" s="76"/>
      <c r="F122" s="76"/>
      <c r="G122" s="77"/>
      <c r="H122" s="64"/>
      <c r="I122" s="64"/>
      <c r="J122" s="77"/>
      <c r="K122" s="77"/>
      <c r="L122" s="38"/>
      <c r="M122" s="38"/>
      <c r="N122" s="77"/>
      <c r="O122" s="77"/>
      <c r="P122" s="38"/>
      <c r="Q122" s="38"/>
      <c r="R122" s="77"/>
      <c r="S122" s="64"/>
      <c r="T122" s="77"/>
    </row>
    <row r="123" spans="2:20" x14ac:dyDescent="0.35">
      <c r="B123" s="36"/>
      <c r="C123" s="75"/>
      <c r="D123" s="76"/>
      <c r="E123" s="76"/>
      <c r="F123" s="76"/>
      <c r="G123" s="77"/>
      <c r="H123" s="64"/>
      <c r="I123" s="64"/>
      <c r="J123" s="77"/>
      <c r="K123" s="77"/>
      <c r="L123" s="38"/>
      <c r="M123" s="38"/>
      <c r="N123" s="77"/>
      <c r="O123" s="77"/>
      <c r="P123" s="38"/>
      <c r="Q123" s="38"/>
      <c r="R123" s="77"/>
      <c r="S123" s="64"/>
      <c r="T123" s="77"/>
    </row>
    <row r="124" spans="2:20" x14ac:dyDescent="0.35">
      <c r="B124" s="36"/>
      <c r="C124" s="75"/>
      <c r="D124" s="76"/>
      <c r="E124" s="76"/>
      <c r="F124" s="76"/>
      <c r="G124" s="77"/>
      <c r="H124" s="64"/>
      <c r="I124" s="64"/>
      <c r="J124" s="77"/>
      <c r="K124" s="77"/>
      <c r="L124" s="38"/>
      <c r="M124" s="38"/>
      <c r="N124" s="77"/>
      <c r="O124" s="77"/>
      <c r="P124" s="38"/>
      <c r="Q124" s="38"/>
      <c r="R124" s="77"/>
      <c r="S124" s="64"/>
      <c r="T124" s="77"/>
    </row>
    <row r="125" spans="2:20" x14ac:dyDescent="0.35">
      <c r="B125" s="36"/>
      <c r="C125" s="75"/>
      <c r="D125" s="76"/>
      <c r="E125" s="76"/>
      <c r="F125" s="76"/>
      <c r="G125" s="77"/>
      <c r="H125" s="64"/>
      <c r="I125" s="64"/>
      <c r="J125" s="77"/>
      <c r="K125" s="77"/>
      <c r="L125" s="38"/>
      <c r="M125" s="38"/>
      <c r="N125" s="77"/>
      <c r="O125" s="77"/>
      <c r="P125" s="38"/>
      <c r="Q125" s="38"/>
      <c r="R125" s="77"/>
      <c r="S125" s="64"/>
      <c r="T125" s="77"/>
    </row>
    <row r="126" spans="2:20" x14ac:dyDescent="0.35">
      <c r="B126" s="36"/>
      <c r="C126" s="75"/>
      <c r="D126" s="76"/>
      <c r="E126" s="76"/>
      <c r="F126" s="76"/>
      <c r="G126" s="77"/>
      <c r="H126" s="64"/>
      <c r="I126" s="64"/>
      <c r="J126" s="77"/>
      <c r="K126" s="77"/>
      <c r="L126" s="38"/>
      <c r="M126" s="38"/>
      <c r="N126" s="77"/>
      <c r="O126" s="77"/>
      <c r="P126" s="38"/>
      <c r="Q126" s="38"/>
      <c r="R126" s="77"/>
      <c r="S126" s="64"/>
      <c r="T126" s="77"/>
    </row>
    <row r="127" spans="2:20" x14ac:dyDescent="0.35">
      <c r="B127" s="36"/>
      <c r="C127" s="75"/>
      <c r="D127" s="76"/>
      <c r="E127" s="76"/>
      <c r="F127" s="76"/>
      <c r="G127" s="77"/>
      <c r="H127" s="64"/>
      <c r="I127" s="64"/>
      <c r="J127" s="77"/>
      <c r="K127" s="77"/>
      <c r="L127" s="38"/>
      <c r="M127" s="38"/>
      <c r="N127" s="77"/>
      <c r="O127" s="77"/>
      <c r="P127" s="38"/>
      <c r="Q127" s="38"/>
      <c r="R127" s="77"/>
      <c r="S127" s="64"/>
      <c r="T127" s="77"/>
    </row>
    <row r="128" spans="2:20" x14ac:dyDescent="0.35">
      <c r="B128" s="36"/>
      <c r="C128" s="75"/>
      <c r="D128" s="76"/>
      <c r="E128" s="76"/>
      <c r="F128" s="76"/>
      <c r="G128" s="77"/>
      <c r="H128" s="64"/>
      <c r="I128" s="64"/>
      <c r="J128" s="77"/>
      <c r="K128" s="77"/>
      <c r="L128" s="38"/>
      <c r="M128" s="38"/>
      <c r="N128" s="77"/>
      <c r="O128" s="77"/>
      <c r="P128" s="38"/>
      <c r="Q128" s="38"/>
      <c r="R128" s="77"/>
      <c r="S128" s="64"/>
      <c r="T128" s="77"/>
    </row>
    <row r="129" spans="2:20" x14ac:dyDescent="0.35">
      <c r="B129" s="36"/>
      <c r="C129" s="75"/>
      <c r="D129" s="76"/>
      <c r="E129" s="76"/>
      <c r="F129" s="76"/>
      <c r="G129" s="77"/>
      <c r="H129" s="64"/>
      <c r="I129" s="64"/>
      <c r="J129" s="77"/>
      <c r="K129" s="77"/>
      <c r="L129" s="38"/>
      <c r="M129" s="38"/>
      <c r="N129" s="77"/>
      <c r="O129" s="77"/>
      <c r="P129" s="38"/>
      <c r="Q129" s="38"/>
      <c r="R129" s="77"/>
      <c r="S129" s="64"/>
      <c r="T129" s="77"/>
    </row>
    <row r="130" spans="2:20" x14ac:dyDescent="0.35">
      <c r="B130" s="36"/>
      <c r="C130" s="75"/>
      <c r="D130" s="76"/>
      <c r="E130" s="76"/>
      <c r="F130" s="76"/>
      <c r="G130" s="77"/>
      <c r="H130" s="64"/>
      <c r="I130" s="64"/>
      <c r="J130" s="77"/>
      <c r="K130" s="77"/>
      <c r="L130" s="38"/>
      <c r="M130" s="38"/>
      <c r="N130" s="77"/>
      <c r="O130" s="77"/>
      <c r="P130" s="38"/>
      <c r="Q130" s="38"/>
      <c r="R130" s="77"/>
      <c r="S130" s="64"/>
      <c r="T130" s="77"/>
    </row>
    <row r="131" spans="2:20" x14ac:dyDescent="0.35">
      <c r="B131" s="36"/>
      <c r="C131" s="75"/>
      <c r="D131" s="76"/>
      <c r="E131" s="76"/>
      <c r="F131" s="76"/>
      <c r="G131" s="77"/>
      <c r="H131" s="64"/>
      <c r="I131" s="64"/>
      <c r="J131" s="77"/>
      <c r="K131" s="77"/>
      <c r="L131" s="38"/>
      <c r="M131" s="38"/>
      <c r="N131" s="77"/>
      <c r="O131" s="77"/>
      <c r="P131" s="38"/>
      <c r="Q131" s="38"/>
      <c r="R131" s="77"/>
      <c r="S131" s="64"/>
      <c r="T131" s="77"/>
    </row>
    <row r="132" spans="2:20" x14ac:dyDescent="0.35">
      <c r="B132" s="36"/>
      <c r="C132" s="75"/>
      <c r="D132" s="76"/>
      <c r="E132" s="76"/>
      <c r="F132" s="76"/>
      <c r="G132" s="77"/>
      <c r="H132" s="64"/>
      <c r="I132" s="64"/>
      <c r="J132" s="77"/>
      <c r="K132" s="77"/>
      <c r="L132" s="38"/>
      <c r="M132" s="38"/>
      <c r="N132" s="77"/>
      <c r="O132" s="77"/>
      <c r="P132" s="38"/>
      <c r="Q132" s="38"/>
      <c r="R132" s="77"/>
      <c r="S132" s="64"/>
      <c r="T132" s="77"/>
    </row>
    <row r="133" spans="2:20" x14ac:dyDescent="0.35">
      <c r="B133" s="36"/>
      <c r="C133" s="75"/>
      <c r="D133" s="76"/>
      <c r="E133" s="76"/>
      <c r="F133" s="76"/>
      <c r="G133" s="77"/>
      <c r="H133" s="64"/>
      <c r="I133" s="64"/>
      <c r="J133" s="77"/>
      <c r="K133" s="77"/>
      <c r="L133" s="38"/>
      <c r="M133" s="38"/>
      <c r="N133" s="77"/>
      <c r="O133" s="77"/>
      <c r="P133" s="38"/>
      <c r="Q133" s="38"/>
      <c r="R133" s="77"/>
      <c r="S133" s="64"/>
      <c r="T133" s="77"/>
    </row>
    <row r="134" spans="2:20" x14ac:dyDescent="0.35">
      <c r="B134" s="36"/>
      <c r="C134" s="75"/>
      <c r="D134" s="76"/>
      <c r="E134" s="76"/>
      <c r="F134" s="76"/>
      <c r="G134" s="77"/>
      <c r="H134" s="64"/>
      <c r="I134" s="64"/>
      <c r="J134" s="77"/>
      <c r="K134" s="77"/>
      <c r="L134" s="38"/>
      <c r="M134" s="38"/>
      <c r="N134" s="77"/>
      <c r="O134" s="77"/>
      <c r="P134" s="38"/>
      <c r="Q134" s="38"/>
      <c r="R134" s="77"/>
      <c r="S134" s="64"/>
      <c r="T134" s="77"/>
    </row>
    <row r="135" spans="2:20" x14ac:dyDescent="0.35">
      <c r="B135" s="36"/>
      <c r="C135" s="75"/>
      <c r="D135" s="76"/>
      <c r="E135" s="76"/>
      <c r="F135" s="76"/>
      <c r="G135" s="77"/>
      <c r="H135" s="64"/>
      <c r="I135" s="64"/>
      <c r="J135" s="77"/>
      <c r="K135" s="77"/>
      <c r="L135" s="38"/>
      <c r="M135" s="38"/>
      <c r="N135" s="77"/>
      <c r="O135" s="77"/>
      <c r="P135" s="38"/>
      <c r="Q135" s="38"/>
      <c r="R135" s="77"/>
      <c r="S135" s="64"/>
      <c r="T135" s="77"/>
    </row>
    <row r="136" spans="2:20" x14ac:dyDescent="0.35">
      <c r="B136" s="36"/>
      <c r="C136" s="75"/>
      <c r="D136" s="76"/>
      <c r="E136" s="76"/>
      <c r="F136" s="76"/>
      <c r="G136" s="77"/>
      <c r="H136" s="64"/>
      <c r="I136" s="64"/>
      <c r="J136" s="77"/>
      <c r="K136" s="77"/>
      <c r="L136" s="38"/>
      <c r="M136" s="38"/>
      <c r="N136" s="77"/>
      <c r="O136" s="77"/>
      <c r="P136" s="38"/>
      <c r="Q136" s="38"/>
      <c r="R136" s="77"/>
      <c r="S136" s="64"/>
      <c r="T136" s="77"/>
    </row>
    <row r="137" spans="2:20" x14ac:dyDescent="0.35">
      <c r="B137" s="36"/>
      <c r="C137" s="75"/>
      <c r="D137" s="76"/>
      <c r="E137" s="76"/>
      <c r="F137" s="76"/>
      <c r="G137" s="77"/>
      <c r="H137" s="64"/>
      <c r="I137" s="64"/>
      <c r="J137" s="77"/>
      <c r="K137" s="77"/>
      <c r="L137" s="38"/>
      <c r="M137" s="38"/>
      <c r="N137" s="77"/>
      <c r="O137" s="77"/>
      <c r="P137" s="38"/>
      <c r="Q137" s="38"/>
      <c r="R137" s="77"/>
      <c r="S137" s="64"/>
      <c r="T137" s="77"/>
    </row>
    <row r="138" spans="2:20" x14ac:dyDescent="0.35">
      <c r="B138" s="36"/>
      <c r="C138" s="75"/>
      <c r="D138" s="76"/>
      <c r="E138" s="76"/>
      <c r="F138" s="76"/>
      <c r="G138" s="77"/>
      <c r="H138" s="64"/>
      <c r="I138" s="64"/>
      <c r="J138" s="77"/>
      <c r="K138" s="77"/>
      <c r="L138" s="38"/>
      <c r="M138" s="38"/>
      <c r="N138" s="77"/>
      <c r="O138" s="77"/>
      <c r="P138" s="38"/>
      <c r="Q138" s="38"/>
      <c r="R138" s="77"/>
      <c r="S138" s="64"/>
      <c r="T138" s="77"/>
    </row>
    <row r="139" spans="2:20" x14ac:dyDescent="0.35">
      <c r="B139" s="36"/>
      <c r="C139" s="75"/>
      <c r="D139" s="76"/>
      <c r="E139" s="76"/>
      <c r="F139" s="76"/>
      <c r="G139" s="77"/>
      <c r="H139" s="64"/>
      <c r="I139" s="64"/>
      <c r="J139" s="77"/>
      <c r="K139" s="77"/>
      <c r="L139" s="38"/>
      <c r="M139" s="38"/>
      <c r="N139" s="77"/>
      <c r="O139" s="77"/>
      <c r="P139" s="38"/>
      <c r="Q139" s="38"/>
      <c r="R139" s="77"/>
      <c r="S139" s="64"/>
      <c r="T139" s="77"/>
    </row>
    <row r="140" spans="2:20" x14ac:dyDescent="0.35">
      <c r="B140" s="36"/>
      <c r="C140" s="75"/>
      <c r="D140" s="76"/>
      <c r="E140" s="76"/>
      <c r="F140" s="76"/>
      <c r="G140" s="77"/>
      <c r="H140" s="64"/>
      <c r="I140" s="64"/>
      <c r="J140" s="77"/>
      <c r="K140" s="77"/>
      <c r="L140" s="38"/>
      <c r="M140" s="38"/>
      <c r="N140" s="77"/>
      <c r="O140" s="77"/>
      <c r="P140" s="38"/>
      <c r="Q140" s="38"/>
      <c r="R140" s="77"/>
      <c r="S140" s="64"/>
      <c r="T140" s="77"/>
    </row>
    <row r="141" spans="2:20" x14ac:dyDescent="0.35">
      <c r="B141" s="36"/>
      <c r="C141" s="75"/>
      <c r="D141" s="76"/>
      <c r="E141" s="76"/>
      <c r="F141" s="76"/>
      <c r="G141" s="77"/>
      <c r="H141" s="64"/>
      <c r="I141" s="64"/>
      <c r="J141" s="77"/>
      <c r="K141" s="77"/>
      <c r="L141" s="38"/>
      <c r="M141" s="38"/>
      <c r="N141" s="77"/>
      <c r="O141" s="77"/>
      <c r="P141" s="38"/>
      <c r="Q141" s="38"/>
      <c r="R141" s="77"/>
      <c r="S141" s="64"/>
      <c r="T141" s="77"/>
    </row>
    <row r="142" spans="2:20" x14ac:dyDescent="0.35">
      <c r="B142" s="36"/>
      <c r="C142" s="75"/>
      <c r="D142" s="76"/>
      <c r="E142" s="76"/>
      <c r="F142" s="76"/>
      <c r="G142" s="77"/>
      <c r="H142" s="64"/>
      <c r="I142" s="64"/>
      <c r="J142" s="77"/>
      <c r="K142" s="77"/>
      <c r="L142" s="38"/>
      <c r="M142" s="38"/>
      <c r="N142" s="77"/>
      <c r="O142" s="77"/>
      <c r="P142" s="38"/>
      <c r="Q142" s="38"/>
      <c r="R142" s="77"/>
      <c r="S142" s="64"/>
      <c r="T142" s="77"/>
    </row>
    <row r="143" spans="2:20" x14ac:dyDescent="0.35">
      <c r="B143" s="36"/>
      <c r="C143" s="75"/>
      <c r="D143" s="76"/>
      <c r="E143" s="76"/>
      <c r="F143" s="76"/>
      <c r="G143" s="77"/>
      <c r="H143" s="64"/>
      <c r="I143" s="64"/>
      <c r="J143" s="77"/>
      <c r="K143" s="77"/>
      <c r="L143" s="38"/>
      <c r="M143" s="38"/>
      <c r="N143" s="77"/>
      <c r="O143" s="77"/>
      <c r="P143" s="38"/>
      <c r="Q143" s="38"/>
      <c r="R143" s="77"/>
      <c r="S143" s="64"/>
      <c r="T143" s="77"/>
    </row>
    <row r="144" spans="2:20" x14ac:dyDescent="0.35">
      <c r="B144" s="36"/>
      <c r="C144" s="75"/>
      <c r="D144" s="76"/>
      <c r="E144" s="76"/>
      <c r="F144" s="76"/>
      <c r="G144" s="77"/>
      <c r="H144" s="64"/>
      <c r="I144" s="64"/>
      <c r="J144" s="77"/>
      <c r="K144" s="77"/>
      <c r="L144" s="38"/>
      <c r="M144" s="38"/>
      <c r="N144" s="77"/>
      <c r="O144" s="77"/>
      <c r="P144" s="38"/>
      <c r="Q144" s="38"/>
      <c r="R144" s="77"/>
      <c r="S144" s="64"/>
      <c r="T144" s="77"/>
    </row>
    <row r="145" spans="2:20" x14ac:dyDescent="0.35">
      <c r="B145" s="36"/>
      <c r="C145" s="75"/>
      <c r="D145" s="76"/>
      <c r="E145" s="76"/>
      <c r="F145" s="76"/>
      <c r="G145" s="77"/>
      <c r="H145" s="64"/>
      <c r="I145" s="64"/>
      <c r="J145" s="77"/>
      <c r="K145" s="77"/>
      <c r="L145" s="38"/>
      <c r="M145" s="38"/>
      <c r="N145" s="77"/>
      <c r="O145" s="77"/>
      <c r="P145" s="38"/>
      <c r="Q145" s="38"/>
      <c r="R145" s="77"/>
      <c r="S145" s="64"/>
      <c r="T145" s="77"/>
    </row>
    <row r="146" spans="2:20" x14ac:dyDescent="0.35">
      <c r="B146" s="36"/>
      <c r="C146" s="75"/>
      <c r="D146" s="76"/>
      <c r="E146" s="76"/>
      <c r="F146" s="76"/>
      <c r="G146" s="77"/>
      <c r="H146" s="64"/>
      <c r="I146" s="64"/>
      <c r="J146" s="77"/>
      <c r="K146" s="77"/>
      <c r="L146" s="38"/>
      <c r="M146" s="38"/>
      <c r="N146" s="77"/>
      <c r="O146" s="77"/>
      <c r="P146" s="38"/>
      <c r="Q146" s="38"/>
      <c r="R146" s="77"/>
      <c r="S146" s="64"/>
      <c r="T146" s="77"/>
    </row>
    <row r="147" spans="2:20" x14ac:dyDescent="0.35">
      <c r="B147" s="36"/>
      <c r="C147" s="75"/>
      <c r="D147" s="76"/>
      <c r="E147" s="76"/>
      <c r="F147" s="76"/>
      <c r="G147" s="77"/>
      <c r="H147" s="64"/>
      <c r="I147" s="64"/>
      <c r="J147" s="77"/>
      <c r="K147" s="77"/>
      <c r="L147" s="38"/>
      <c r="M147" s="38"/>
      <c r="N147" s="77"/>
      <c r="O147" s="77"/>
      <c r="P147" s="38"/>
      <c r="Q147" s="38"/>
      <c r="R147" s="77"/>
      <c r="S147" s="64"/>
      <c r="T147" s="77"/>
    </row>
    <row r="148" spans="2:20" x14ac:dyDescent="0.35">
      <c r="B148" s="36"/>
      <c r="C148" s="75"/>
      <c r="D148" s="76"/>
      <c r="E148" s="76"/>
      <c r="F148" s="76"/>
      <c r="G148" s="77"/>
      <c r="H148" s="64"/>
      <c r="I148" s="64"/>
      <c r="J148" s="77"/>
      <c r="K148" s="77"/>
      <c r="L148" s="38"/>
      <c r="M148" s="38"/>
      <c r="N148" s="77"/>
      <c r="O148" s="77"/>
      <c r="P148" s="38"/>
      <c r="Q148" s="38"/>
      <c r="R148" s="77"/>
      <c r="S148" s="64"/>
      <c r="T148" s="77"/>
    </row>
    <row r="149" spans="2:20" x14ac:dyDescent="0.35">
      <c r="B149" s="36"/>
      <c r="C149" s="75"/>
      <c r="D149" s="76"/>
      <c r="E149" s="76"/>
      <c r="F149" s="76"/>
      <c r="G149" s="77"/>
      <c r="H149" s="64"/>
      <c r="I149" s="64"/>
      <c r="J149" s="77"/>
      <c r="K149" s="77"/>
      <c r="L149" s="38"/>
      <c r="M149" s="38"/>
      <c r="N149" s="77"/>
      <c r="O149" s="77"/>
      <c r="P149" s="38"/>
      <c r="Q149" s="38"/>
      <c r="R149" s="77"/>
      <c r="S149" s="64"/>
      <c r="T149" s="77"/>
    </row>
    <row r="150" spans="2:20" x14ac:dyDescent="0.35">
      <c r="B150" s="36"/>
      <c r="C150" s="75"/>
      <c r="D150" s="76"/>
      <c r="E150" s="76"/>
      <c r="F150" s="76"/>
      <c r="G150" s="77"/>
      <c r="H150" s="64"/>
      <c r="I150" s="64"/>
      <c r="J150" s="77"/>
      <c r="K150" s="77"/>
      <c r="L150" s="38"/>
      <c r="M150" s="38"/>
      <c r="N150" s="77"/>
      <c r="O150" s="77"/>
      <c r="P150" s="38"/>
      <c r="Q150" s="38"/>
      <c r="R150" s="77"/>
      <c r="S150" s="64"/>
      <c r="T150" s="77"/>
    </row>
    <row r="151" spans="2:20" x14ac:dyDescent="0.35">
      <c r="B151" s="36"/>
      <c r="C151" s="75"/>
      <c r="D151" s="76"/>
      <c r="E151" s="76"/>
      <c r="F151" s="76"/>
      <c r="G151" s="77"/>
      <c r="H151" s="64"/>
      <c r="I151" s="64"/>
      <c r="J151" s="77"/>
      <c r="K151" s="77"/>
      <c r="L151" s="38"/>
      <c r="M151" s="38"/>
      <c r="N151" s="77"/>
      <c r="O151" s="77"/>
      <c r="P151" s="38"/>
      <c r="Q151" s="38"/>
      <c r="R151" s="77"/>
      <c r="S151" s="64"/>
      <c r="T151" s="77"/>
    </row>
    <row r="152" spans="2:20" x14ac:dyDescent="0.35">
      <c r="B152" s="36"/>
      <c r="C152" s="75"/>
      <c r="D152" s="76"/>
      <c r="E152" s="76"/>
      <c r="F152" s="76"/>
      <c r="G152" s="77"/>
      <c r="H152" s="64"/>
      <c r="I152" s="64"/>
      <c r="J152" s="77"/>
      <c r="K152" s="77"/>
      <c r="L152" s="38"/>
      <c r="M152" s="38"/>
      <c r="N152" s="77"/>
      <c r="O152" s="77"/>
      <c r="P152" s="38"/>
      <c r="Q152" s="38"/>
      <c r="R152" s="77"/>
      <c r="S152" s="64"/>
      <c r="T152" s="77"/>
    </row>
    <row r="153" spans="2:20" x14ac:dyDescent="0.35">
      <c r="B153" s="36"/>
      <c r="C153" s="75"/>
      <c r="D153" s="76"/>
      <c r="E153" s="76"/>
      <c r="F153" s="76"/>
      <c r="G153" s="77"/>
      <c r="H153" s="64"/>
      <c r="I153" s="64"/>
      <c r="J153" s="77"/>
      <c r="K153" s="77"/>
      <c r="L153" s="38"/>
      <c r="M153" s="38"/>
      <c r="N153" s="77"/>
      <c r="O153" s="77"/>
      <c r="P153" s="38"/>
      <c r="Q153" s="38"/>
      <c r="R153" s="77"/>
      <c r="S153" s="64"/>
      <c r="T153" s="77"/>
    </row>
    <row r="154" spans="2:20" x14ac:dyDescent="0.35">
      <c r="B154" s="36"/>
      <c r="C154" s="75"/>
      <c r="D154" s="76"/>
      <c r="E154" s="76"/>
      <c r="F154" s="76"/>
      <c r="G154" s="77"/>
      <c r="H154" s="64"/>
      <c r="I154" s="64"/>
      <c r="J154" s="77"/>
      <c r="K154" s="77"/>
      <c r="L154" s="38"/>
      <c r="M154" s="38"/>
      <c r="N154" s="77"/>
      <c r="O154" s="77"/>
      <c r="P154" s="38"/>
      <c r="Q154" s="38"/>
      <c r="R154" s="77"/>
      <c r="S154" s="64"/>
      <c r="T154" s="77"/>
    </row>
    <row r="155" spans="2:20" x14ac:dyDescent="0.35">
      <c r="B155" s="36"/>
      <c r="C155" s="75"/>
      <c r="D155" s="76"/>
      <c r="E155" s="76"/>
      <c r="F155" s="76"/>
      <c r="G155" s="77"/>
      <c r="H155" s="64"/>
      <c r="I155" s="64"/>
      <c r="J155" s="77"/>
      <c r="K155" s="77"/>
      <c r="L155" s="38"/>
      <c r="M155" s="38"/>
      <c r="N155" s="77"/>
      <c r="O155" s="77"/>
      <c r="P155" s="38"/>
      <c r="Q155" s="38"/>
      <c r="R155" s="77"/>
      <c r="S155" s="64"/>
      <c r="T155" s="77"/>
    </row>
    <row r="156" spans="2:20" x14ac:dyDescent="0.35">
      <c r="B156" s="36"/>
      <c r="C156" s="75"/>
      <c r="D156" s="76"/>
      <c r="E156" s="76"/>
      <c r="F156" s="76"/>
      <c r="G156" s="77"/>
      <c r="H156" s="64"/>
      <c r="I156" s="64"/>
      <c r="J156" s="77"/>
      <c r="K156" s="77"/>
      <c r="L156" s="38"/>
      <c r="M156" s="38"/>
      <c r="N156" s="77"/>
      <c r="O156" s="77"/>
      <c r="P156" s="38"/>
      <c r="Q156" s="38"/>
      <c r="R156" s="77"/>
      <c r="S156" s="64"/>
      <c r="T156" s="77"/>
    </row>
    <row r="157" spans="2:20" x14ac:dyDescent="0.35">
      <c r="B157" s="36"/>
      <c r="C157" s="75"/>
      <c r="D157" s="76"/>
      <c r="E157" s="76"/>
      <c r="F157" s="76"/>
      <c r="G157" s="77"/>
      <c r="H157" s="64"/>
      <c r="I157" s="64"/>
      <c r="J157" s="77"/>
      <c r="K157" s="77"/>
      <c r="L157" s="38"/>
      <c r="M157" s="38"/>
      <c r="N157" s="77"/>
      <c r="O157" s="77"/>
      <c r="P157" s="38"/>
      <c r="Q157" s="38"/>
      <c r="R157" s="77"/>
      <c r="S157" s="64"/>
      <c r="T157" s="77"/>
    </row>
    <row r="158" spans="2:20" x14ac:dyDescent="0.35">
      <c r="B158" s="36"/>
      <c r="C158" s="75"/>
      <c r="D158" s="76"/>
      <c r="E158" s="76"/>
      <c r="F158" s="76"/>
      <c r="G158" s="77"/>
      <c r="H158" s="64"/>
      <c r="I158" s="64"/>
      <c r="J158" s="77"/>
      <c r="K158" s="77"/>
      <c r="L158" s="38"/>
      <c r="M158" s="38"/>
      <c r="N158" s="77"/>
      <c r="O158" s="77"/>
      <c r="P158" s="38"/>
      <c r="Q158" s="38"/>
      <c r="R158" s="77"/>
      <c r="S158" s="64"/>
      <c r="T158" s="77"/>
    </row>
    <row r="159" spans="2:20" x14ac:dyDescent="0.35">
      <c r="B159" s="36"/>
      <c r="C159" s="75"/>
      <c r="D159" s="76"/>
      <c r="E159" s="76"/>
      <c r="F159" s="76"/>
      <c r="G159" s="77"/>
      <c r="H159" s="64"/>
      <c r="I159" s="64"/>
      <c r="J159" s="77"/>
      <c r="K159" s="77"/>
      <c r="L159" s="38"/>
      <c r="M159" s="38"/>
      <c r="N159" s="77"/>
      <c r="O159" s="77"/>
      <c r="P159" s="38"/>
      <c r="Q159" s="38"/>
      <c r="R159" s="77"/>
      <c r="S159" s="64"/>
      <c r="T159" s="77"/>
    </row>
    <row r="160" spans="2:20" x14ac:dyDescent="0.35">
      <c r="B160" s="36"/>
      <c r="C160" s="75"/>
      <c r="D160" s="76"/>
      <c r="E160" s="76"/>
      <c r="F160" s="76"/>
      <c r="G160" s="77"/>
      <c r="H160" s="64"/>
      <c r="I160" s="64"/>
      <c r="J160" s="77"/>
      <c r="K160" s="77"/>
      <c r="L160" s="38"/>
      <c r="M160" s="38"/>
      <c r="N160" s="77"/>
      <c r="O160" s="77"/>
      <c r="P160" s="38"/>
      <c r="Q160" s="38"/>
      <c r="R160" s="77"/>
      <c r="S160" s="64"/>
      <c r="T160" s="77"/>
    </row>
    <row r="161" spans="2:20" x14ac:dyDescent="0.35">
      <c r="B161" s="36"/>
      <c r="C161" s="75"/>
      <c r="D161" s="76"/>
      <c r="E161" s="76"/>
      <c r="F161" s="76"/>
      <c r="G161" s="77"/>
      <c r="H161" s="64"/>
      <c r="I161" s="64"/>
      <c r="J161" s="77"/>
      <c r="K161" s="77"/>
      <c r="L161" s="38"/>
      <c r="M161" s="38"/>
      <c r="N161" s="77"/>
      <c r="O161" s="77"/>
      <c r="P161" s="38"/>
      <c r="Q161" s="38"/>
      <c r="R161" s="77"/>
      <c r="S161" s="64"/>
      <c r="T161" s="77"/>
    </row>
    <row r="162" spans="2:20" x14ac:dyDescent="0.35">
      <c r="B162" s="36"/>
      <c r="C162" s="75"/>
      <c r="D162" s="76"/>
      <c r="E162" s="76"/>
      <c r="F162" s="76"/>
      <c r="G162" s="77"/>
      <c r="H162" s="64"/>
      <c r="I162" s="64"/>
      <c r="J162" s="77"/>
      <c r="K162" s="77"/>
      <c r="L162" s="38"/>
      <c r="M162" s="38"/>
      <c r="N162" s="77"/>
      <c r="O162" s="77"/>
      <c r="P162" s="38"/>
      <c r="Q162" s="38"/>
      <c r="R162" s="77"/>
      <c r="S162" s="64"/>
      <c r="T162" s="77"/>
    </row>
    <row r="163" spans="2:20" x14ac:dyDescent="0.35">
      <c r="B163" s="36"/>
      <c r="C163" s="75"/>
      <c r="D163" s="76"/>
      <c r="E163" s="76"/>
      <c r="F163" s="76"/>
      <c r="G163" s="77"/>
      <c r="H163" s="64"/>
      <c r="I163" s="64"/>
      <c r="J163" s="77"/>
      <c r="K163" s="77"/>
      <c r="L163" s="38"/>
      <c r="M163" s="38"/>
      <c r="N163" s="77"/>
      <c r="O163" s="77"/>
      <c r="P163" s="38"/>
      <c r="Q163" s="38"/>
      <c r="R163" s="77"/>
      <c r="S163" s="64"/>
      <c r="T163" s="77"/>
    </row>
    <row r="164" spans="2:20" x14ac:dyDescent="0.35">
      <c r="B164" s="36"/>
      <c r="C164" s="75"/>
      <c r="D164" s="76"/>
      <c r="E164" s="76"/>
      <c r="F164" s="76"/>
      <c r="G164" s="77"/>
      <c r="H164" s="64"/>
      <c r="I164" s="64"/>
      <c r="J164" s="77"/>
      <c r="K164" s="77"/>
      <c r="L164" s="38"/>
      <c r="M164" s="38"/>
      <c r="N164" s="77"/>
      <c r="O164" s="77"/>
      <c r="P164" s="38"/>
      <c r="Q164" s="38"/>
      <c r="R164" s="77"/>
      <c r="S164" s="64"/>
      <c r="T164" s="77"/>
    </row>
    <row r="165" spans="2:20" x14ac:dyDescent="0.35">
      <c r="B165" s="36"/>
      <c r="C165" s="75"/>
      <c r="D165" s="76"/>
      <c r="E165" s="76"/>
      <c r="F165" s="76"/>
      <c r="G165" s="77"/>
      <c r="H165" s="64"/>
      <c r="I165" s="64"/>
      <c r="J165" s="77"/>
      <c r="K165" s="77"/>
      <c r="L165" s="38"/>
      <c r="M165" s="38"/>
      <c r="N165" s="77"/>
      <c r="O165" s="77"/>
      <c r="P165" s="38"/>
      <c r="Q165" s="38"/>
      <c r="R165" s="77"/>
      <c r="S165" s="64"/>
      <c r="T165" s="77"/>
    </row>
    <row r="166" spans="2:20" x14ac:dyDescent="0.35">
      <c r="B166" s="36"/>
      <c r="C166" s="75"/>
      <c r="D166" s="76"/>
      <c r="E166" s="76"/>
      <c r="F166" s="76"/>
      <c r="G166" s="77"/>
      <c r="H166" s="64"/>
      <c r="I166" s="64"/>
      <c r="J166" s="77"/>
      <c r="K166" s="77"/>
      <c r="L166" s="38"/>
      <c r="M166" s="38"/>
      <c r="N166" s="77"/>
      <c r="O166" s="77"/>
      <c r="P166" s="38"/>
      <c r="Q166" s="38"/>
      <c r="R166" s="77"/>
      <c r="S166" s="64"/>
      <c r="T166" s="77"/>
    </row>
    <row r="167" spans="2:20" x14ac:dyDescent="0.35">
      <c r="B167" s="36"/>
      <c r="C167" s="75"/>
      <c r="D167" s="76"/>
      <c r="E167" s="76"/>
      <c r="F167" s="76"/>
      <c r="G167" s="77"/>
      <c r="H167" s="64"/>
      <c r="I167" s="64"/>
      <c r="J167" s="77"/>
      <c r="K167" s="77"/>
      <c r="L167" s="38"/>
      <c r="M167" s="38"/>
      <c r="N167" s="77"/>
      <c r="O167" s="77"/>
      <c r="P167" s="38"/>
      <c r="Q167" s="38"/>
      <c r="R167" s="77"/>
      <c r="S167" s="64"/>
      <c r="T167" s="77"/>
    </row>
    <row r="168" spans="2:20" x14ac:dyDescent="0.35">
      <c r="B168" s="36"/>
      <c r="C168" s="75"/>
      <c r="D168" s="76"/>
      <c r="E168" s="76"/>
      <c r="F168" s="76"/>
      <c r="G168" s="77"/>
      <c r="H168" s="64"/>
      <c r="I168" s="64"/>
      <c r="J168" s="77"/>
      <c r="K168" s="77"/>
      <c r="L168" s="38"/>
      <c r="M168" s="38"/>
      <c r="N168" s="77"/>
      <c r="O168" s="77"/>
      <c r="P168" s="38"/>
      <c r="Q168" s="38"/>
      <c r="R168" s="77"/>
      <c r="S168" s="64"/>
      <c r="T168" s="77"/>
    </row>
    <row r="169" spans="2:20" x14ac:dyDescent="0.35">
      <c r="B169" s="36"/>
      <c r="C169" s="75"/>
      <c r="D169" s="76"/>
      <c r="E169" s="76"/>
      <c r="F169" s="76"/>
      <c r="G169" s="77"/>
      <c r="H169" s="64"/>
      <c r="I169" s="64"/>
      <c r="J169" s="77"/>
      <c r="K169" s="77"/>
      <c r="L169" s="38"/>
      <c r="M169" s="38"/>
      <c r="N169" s="77"/>
      <c r="O169" s="77"/>
      <c r="P169" s="38"/>
      <c r="Q169" s="38"/>
      <c r="R169" s="77"/>
      <c r="S169" s="64"/>
      <c r="T169" s="77"/>
    </row>
    <row r="170" spans="2:20" x14ac:dyDescent="0.35">
      <c r="B170" s="36"/>
      <c r="C170" s="75"/>
      <c r="D170" s="76"/>
      <c r="E170" s="76"/>
      <c r="F170" s="76"/>
      <c r="G170" s="77"/>
      <c r="H170" s="64"/>
      <c r="I170" s="64"/>
      <c r="J170" s="77"/>
      <c r="K170" s="77"/>
      <c r="L170" s="38"/>
      <c r="M170" s="38"/>
      <c r="N170" s="77"/>
      <c r="O170" s="77"/>
      <c r="P170" s="38"/>
      <c r="Q170" s="38"/>
      <c r="R170" s="77"/>
      <c r="S170" s="64"/>
      <c r="T170" s="77"/>
    </row>
    <row r="171" spans="2:20" x14ac:dyDescent="0.35">
      <c r="B171" s="36"/>
      <c r="C171" s="75"/>
      <c r="D171" s="76"/>
      <c r="E171" s="76"/>
      <c r="F171" s="76"/>
      <c r="G171" s="77"/>
      <c r="H171" s="64"/>
      <c r="I171" s="64"/>
      <c r="J171" s="77"/>
      <c r="K171" s="77"/>
      <c r="L171" s="38"/>
      <c r="M171" s="38"/>
      <c r="N171" s="77"/>
      <c r="O171" s="77"/>
      <c r="P171" s="38"/>
      <c r="Q171" s="38"/>
      <c r="R171" s="77"/>
      <c r="S171" s="64"/>
      <c r="T171" s="77"/>
    </row>
    <row r="172" spans="2:20" x14ac:dyDescent="0.35">
      <c r="B172" s="36"/>
      <c r="C172" s="75"/>
      <c r="D172" s="76"/>
      <c r="E172" s="76"/>
      <c r="F172" s="76"/>
      <c r="G172" s="77"/>
      <c r="H172" s="64"/>
      <c r="I172" s="64"/>
      <c r="J172" s="77"/>
      <c r="K172" s="77"/>
      <c r="L172" s="38"/>
      <c r="M172" s="38"/>
      <c r="N172" s="77"/>
      <c r="O172" s="77"/>
      <c r="P172" s="38"/>
      <c r="Q172" s="38"/>
      <c r="R172" s="77"/>
      <c r="S172" s="64"/>
      <c r="T172" s="77"/>
    </row>
    <row r="173" spans="2:20" x14ac:dyDescent="0.35">
      <c r="B173" s="36"/>
      <c r="C173" s="75"/>
      <c r="D173" s="76"/>
      <c r="E173" s="76"/>
      <c r="F173" s="76"/>
      <c r="G173" s="77"/>
      <c r="H173" s="64"/>
      <c r="I173" s="64"/>
      <c r="J173" s="77"/>
      <c r="K173" s="77"/>
      <c r="L173" s="38"/>
      <c r="M173" s="38"/>
      <c r="N173" s="77"/>
      <c r="O173" s="77"/>
      <c r="P173" s="38"/>
      <c r="Q173" s="38"/>
      <c r="R173" s="77"/>
      <c r="S173" s="64"/>
      <c r="T173" s="77"/>
    </row>
    <row r="174" spans="2:20" x14ac:dyDescent="0.35">
      <c r="B174" s="36"/>
      <c r="C174" s="75"/>
      <c r="D174" s="76"/>
      <c r="E174" s="76"/>
      <c r="F174" s="76"/>
      <c r="G174" s="77"/>
      <c r="H174" s="64"/>
      <c r="I174" s="64"/>
      <c r="J174" s="77"/>
      <c r="K174" s="77"/>
      <c r="L174" s="38"/>
      <c r="M174" s="38"/>
      <c r="N174" s="77"/>
      <c r="O174" s="77"/>
      <c r="P174" s="38"/>
      <c r="Q174" s="38"/>
      <c r="R174" s="77"/>
      <c r="S174" s="64"/>
      <c r="T174" s="77"/>
    </row>
    <row r="175" spans="2:20" x14ac:dyDescent="0.35">
      <c r="B175" s="36"/>
      <c r="C175" s="75"/>
      <c r="D175" s="76"/>
      <c r="E175" s="76"/>
      <c r="F175" s="76"/>
      <c r="G175" s="77"/>
      <c r="H175" s="64"/>
      <c r="I175" s="64"/>
      <c r="J175" s="77"/>
      <c r="K175" s="77"/>
      <c r="L175" s="38"/>
      <c r="M175" s="38"/>
      <c r="N175" s="77"/>
      <c r="O175" s="77"/>
      <c r="P175" s="38"/>
      <c r="Q175" s="38"/>
      <c r="R175" s="77"/>
      <c r="S175" s="64"/>
      <c r="T175" s="77"/>
    </row>
    <row r="176" spans="2:20" x14ac:dyDescent="0.35">
      <c r="B176" s="36"/>
      <c r="C176" s="75"/>
      <c r="D176" s="76"/>
      <c r="E176" s="76"/>
      <c r="F176" s="76"/>
      <c r="G176" s="77"/>
      <c r="H176" s="64"/>
      <c r="I176" s="64"/>
      <c r="J176" s="77"/>
      <c r="K176" s="77"/>
      <c r="L176" s="38"/>
      <c r="M176" s="38"/>
      <c r="N176" s="77"/>
      <c r="O176" s="77"/>
      <c r="P176" s="38"/>
      <c r="Q176" s="38"/>
      <c r="R176" s="77"/>
      <c r="S176" s="64"/>
      <c r="T176" s="77"/>
    </row>
    <row r="177" spans="2:20" x14ac:dyDescent="0.35">
      <c r="B177" s="36"/>
      <c r="C177" s="75"/>
      <c r="D177" s="76"/>
      <c r="E177" s="76"/>
      <c r="F177" s="76"/>
      <c r="G177" s="77"/>
      <c r="H177" s="64"/>
      <c r="I177" s="64"/>
      <c r="J177" s="77"/>
      <c r="K177" s="77"/>
      <c r="L177" s="38"/>
      <c r="M177" s="38"/>
      <c r="N177" s="77"/>
      <c r="O177" s="77"/>
      <c r="P177" s="38"/>
      <c r="Q177" s="38"/>
      <c r="R177" s="77"/>
      <c r="S177" s="64"/>
      <c r="T177" s="77"/>
    </row>
    <row r="178" spans="2:20" x14ac:dyDescent="0.35">
      <c r="B178" s="36"/>
      <c r="C178" s="75"/>
      <c r="D178" s="76"/>
      <c r="E178" s="76"/>
      <c r="F178" s="76"/>
      <c r="G178" s="77"/>
      <c r="H178" s="64"/>
      <c r="I178" s="64"/>
      <c r="J178" s="77"/>
      <c r="K178" s="77"/>
      <c r="L178" s="38"/>
      <c r="M178" s="38"/>
      <c r="N178" s="77"/>
      <c r="O178" s="77"/>
      <c r="P178" s="38"/>
      <c r="Q178" s="38"/>
      <c r="R178" s="77"/>
      <c r="S178" s="64"/>
      <c r="T178" s="77"/>
    </row>
    <row r="179" spans="2:20" x14ac:dyDescent="0.35">
      <c r="B179" s="36"/>
      <c r="C179" s="75"/>
      <c r="D179" s="76"/>
      <c r="E179" s="76"/>
      <c r="F179" s="76"/>
      <c r="G179" s="77"/>
      <c r="H179" s="64"/>
      <c r="I179" s="64"/>
      <c r="J179" s="77"/>
      <c r="K179" s="77"/>
      <c r="L179" s="38"/>
      <c r="M179" s="38"/>
      <c r="N179" s="77"/>
      <c r="O179" s="77"/>
      <c r="P179" s="38"/>
      <c r="Q179" s="38"/>
      <c r="R179" s="77"/>
      <c r="S179" s="64"/>
      <c r="T179" s="77"/>
    </row>
    <row r="180" spans="2:20" x14ac:dyDescent="0.35">
      <c r="B180" s="36"/>
      <c r="C180" s="75"/>
      <c r="D180" s="76"/>
      <c r="E180" s="76"/>
      <c r="F180" s="76"/>
      <c r="G180" s="77"/>
      <c r="H180" s="64"/>
      <c r="I180" s="64"/>
      <c r="J180" s="77"/>
      <c r="K180" s="77"/>
      <c r="L180" s="38"/>
      <c r="M180" s="38"/>
      <c r="N180" s="77"/>
      <c r="O180" s="77"/>
      <c r="P180" s="38"/>
      <c r="Q180" s="38"/>
      <c r="R180" s="77"/>
      <c r="S180" s="64"/>
      <c r="T180" s="77"/>
    </row>
    <row r="181" spans="2:20" x14ac:dyDescent="0.35">
      <c r="B181" s="36"/>
      <c r="C181" s="75"/>
      <c r="D181" s="76"/>
      <c r="E181" s="76"/>
      <c r="F181" s="76"/>
      <c r="G181" s="77"/>
      <c r="H181" s="64"/>
      <c r="I181" s="64"/>
      <c r="J181" s="77"/>
      <c r="K181" s="77"/>
      <c r="L181" s="38"/>
      <c r="M181" s="38"/>
      <c r="N181" s="77"/>
      <c r="O181" s="77"/>
      <c r="P181" s="38"/>
      <c r="Q181" s="38"/>
      <c r="R181" s="77"/>
      <c r="S181" s="64"/>
      <c r="T181" s="77"/>
    </row>
    <row r="182" spans="2:20" x14ac:dyDescent="0.35">
      <c r="B182" s="36"/>
      <c r="C182" s="75"/>
      <c r="D182" s="76"/>
      <c r="E182" s="76"/>
      <c r="F182" s="76"/>
      <c r="G182" s="77"/>
      <c r="H182" s="64"/>
      <c r="I182" s="64"/>
      <c r="J182" s="77"/>
      <c r="K182" s="77"/>
      <c r="L182" s="38"/>
      <c r="M182" s="38"/>
      <c r="N182" s="77"/>
      <c r="O182" s="77"/>
      <c r="P182" s="38"/>
      <c r="Q182" s="38"/>
      <c r="R182" s="77"/>
      <c r="S182" s="64"/>
      <c r="T182" s="77"/>
    </row>
    <row r="183" spans="2:20" x14ac:dyDescent="0.35">
      <c r="B183" s="36"/>
      <c r="C183" s="75"/>
      <c r="D183" s="76"/>
      <c r="E183" s="76"/>
      <c r="F183" s="76"/>
      <c r="G183" s="77"/>
      <c r="H183" s="64"/>
      <c r="I183" s="64"/>
      <c r="J183" s="77"/>
      <c r="K183" s="77"/>
      <c r="L183" s="38"/>
      <c r="M183" s="38"/>
      <c r="N183" s="77"/>
      <c r="O183" s="77"/>
      <c r="P183" s="38"/>
      <c r="Q183" s="38"/>
      <c r="R183" s="77"/>
      <c r="S183" s="64"/>
      <c r="T183" s="77"/>
    </row>
    <row r="184" spans="2:20" x14ac:dyDescent="0.35">
      <c r="B184" s="36"/>
      <c r="C184" s="75"/>
      <c r="D184" s="76"/>
      <c r="E184" s="76"/>
      <c r="F184" s="76"/>
      <c r="G184" s="77"/>
      <c r="H184" s="64"/>
      <c r="I184" s="64"/>
      <c r="J184" s="77"/>
      <c r="K184" s="77"/>
      <c r="L184" s="38"/>
      <c r="M184" s="38"/>
      <c r="N184" s="77"/>
      <c r="O184" s="77"/>
      <c r="P184" s="38"/>
      <c r="Q184" s="38"/>
      <c r="R184" s="77"/>
      <c r="S184" s="64"/>
      <c r="T184" s="77"/>
    </row>
    <row r="185" spans="2:20" x14ac:dyDescent="0.35">
      <c r="B185" s="36"/>
      <c r="C185" s="75"/>
      <c r="D185" s="76"/>
      <c r="E185" s="76"/>
      <c r="F185" s="76"/>
      <c r="G185" s="77"/>
      <c r="H185" s="64"/>
      <c r="I185" s="64"/>
      <c r="J185" s="77"/>
      <c r="K185" s="77"/>
      <c r="L185" s="38"/>
      <c r="M185" s="38"/>
      <c r="N185" s="77"/>
      <c r="O185" s="77"/>
      <c r="P185" s="38"/>
      <c r="Q185" s="38"/>
      <c r="R185" s="77"/>
      <c r="S185" s="64"/>
      <c r="T185" s="77"/>
    </row>
    <row r="186" spans="2:20" x14ac:dyDescent="0.35">
      <c r="B186" s="36"/>
      <c r="C186" s="75"/>
      <c r="D186" s="76"/>
      <c r="E186" s="76"/>
      <c r="F186" s="76"/>
      <c r="G186" s="77"/>
      <c r="H186" s="64"/>
      <c r="I186" s="64"/>
      <c r="J186" s="77"/>
      <c r="K186" s="77"/>
      <c r="L186" s="38"/>
      <c r="M186" s="38"/>
      <c r="N186" s="77"/>
      <c r="O186" s="77"/>
      <c r="P186" s="38"/>
      <c r="Q186" s="38"/>
      <c r="R186" s="77"/>
      <c r="S186" s="64"/>
      <c r="T186" s="77"/>
    </row>
    <row r="187" spans="2:20" x14ac:dyDescent="0.35">
      <c r="B187" s="36"/>
      <c r="C187" s="75"/>
      <c r="D187" s="76"/>
      <c r="E187" s="76"/>
      <c r="F187" s="76"/>
      <c r="G187" s="77"/>
      <c r="H187" s="64"/>
      <c r="I187" s="64"/>
      <c r="J187" s="77"/>
      <c r="K187" s="77"/>
      <c r="L187" s="38"/>
      <c r="M187" s="38"/>
      <c r="N187" s="77"/>
      <c r="O187" s="77"/>
      <c r="P187" s="38"/>
      <c r="Q187" s="38"/>
      <c r="R187" s="77"/>
      <c r="S187" s="64"/>
      <c r="T187" s="77"/>
    </row>
    <row r="188" spans="2:20" x14ac:dyDescent="0.35">
      <c r="B188" s="36"/>
      <c r="C188" s="75"/>
      <c r="D188" s="76"/>
      <c r="E188" s="76"/>
      <c r="F188" s="76"/>
      <c r="G188" s="77"/>
      <c r="H188" s="64"/>
      <c r="I188" s="64"/>
      <c r="J188" s="77"/>
      <c r="K188" s="77"/>
      <c r="L188" s="38"/>
      <c r="M188" s="38"/>
      <c r="N188" s="77"/>
      <c r="O188" s="77"/>
      <c r="P188" s="38"/>
      <c r="Q188" s="38"/>
      <c r="R188" s="77"/>
      <c r="S188" s="64"/>
      <c r="T188" s="77"/>
    </row>
    <row r="189" spans="2:20" x14ac:dyDescent="0.35">
      <c r="B189" s="36"/>
      <c r="C189" s="75"/>
      <c r="D189" s="76"/>
      <c r="E189" s="76"/>
      <c r="F189" s="76"/>
      <c r="G189" s="77"/>
      <c r="H189" s="64"/>
      <c r="I189" s="64"/>
      <c r="J189" s="77"/>
      <c r="K189" s="77"/>
      <c r="L189" s="38"/>
      <c r="M189" s="38"/>
      <c r="N189" s="77"/>
      <c r="O189" s="77"/>
      <c r="P189" s="38"/>
      <c r="Q189" s="38"/>
      <c r="R189" s="77"/>
      <c r="S189" s="64"/>
      <c r="T189" s="77"/>
    </row>
    <row r="190" spans="2:20" x14ac:dyDescent="0.35">
      <c r="B190" s="36"/>
      <c r="C190" s="75"/>
      <c r="D190" s="76"/>
      <c r="E190" s="76"/>
      <c r="F190" s="76"/>
      <c r="G190" s="77"/>
      <c r="H190" s="64"/>
      <c r="I190" s="64"/>
      <c r="J190" s="77"/>
      <c r="K190" s="77"/>
      <c r="L190" s="38"/>
      <c r="M190" s="38"/>
      <c r="N190" s="77"/>
      <c r="O190" s="77"/>
      <c r="P190" s="38"/>
      <c r="Q190" s="38"/>
      <c r="R190" s="77"/>
      <c r="S190" s="64"/>
      <c r="T190" s="77"/>
    </row>
    <row r="191" spans="2:20" x14ac:dyDescent="0.35">
      <c r="B191" s="36"/>
      <c r="C191" s="75"/>
      <c r="D191" s="76"/>
      <c r="E191" s="76"/>
      <c r="F191" s="76"/>
      <c r="G191" s="77"/>
      <c r="H191" s="64"/>
      <c r="I191" s="64"/>
      <c r="J191" s="77"/>
      <c r="K191" s="77"/>
      <c r="L191" s="38"/>
      <c r="M191" s="38"/>
      <c r="N191" s="77"/>
      <c r="O191" s="77"/>
      <c r="P191" s="38"/>
      <c r="Q191" s="38"/>
      <c r="R191" s="77"/>
      <c r="S191" s="64"/>
      <c r="T191" s="77"/>
    </row>
    <row r="192" spans="2:20" x14ac:dyDescent="0.35">
      <c r="B192" s="36"/>
      <c r="C192" s="75"/>
      <c r="D192" s="76"/>
      <c r="E192" s="76"/>
      <c r="F192" s="76"/>
      <c r="G192" s="77"/>
      <c r="H192" s="64"/>
      <c r="I192" s="64"/>
      <c r="J192" s="77"/>
      <c r="K192" s="77"/>
      <c r="L192" s="38"/>
      <c r="M192" s="38"/>
      <c r="N192" s="77"/>
      <c r="O192" s="77"/>
      <c r="P192" s="38"/>
      <c r="Q192" s="38"/>
      <c r="R192" s="77"/>
      <c r="S192" s="64"/>
      <c r="T192" s="77"/>
    </row>
    <row r="193" spans="2:20" x14ac:dyDescent="0.35">
      <c r="B193" s="36"/>
      <c r="C193" s="75"/>
      <c r="D193" s="76"/>
      <c r="E193" s="76"/>
      <c r="F193" s="76"/>
      <c r="G193" s="77"/>
      <c r="H193" s="64"/>
      <c r="I193" s="64"/>
      <c r="J193" s="77"/>
      <c r="K193" s="77"/>
      <c r="L193" s="38"/>
      <c r="M193" s="38"/>
      <c r="N193" s="77"/>
      <c r="O193" s="77"/>
      <c r="P193" s="38"/>
      <c r="Q193" s="38"/>
      <c r="R193" s="77"/>
      <c r="S193" s="64"/>
      <c r="T193" s="77"/>
    </row>
    <row r="194" spans="2:20" x14ac:dyDescent="0.35">
      <c r="B194" s="36"/>
      <c r="C194" s="75"/>
      <c r="D194" s="76"/>
      <c r="E194" s="76"/>
      <c r="F194" s="76"/>
      <c r="G194" s="77"/>
      <c r="H194" s="64"/>
      <c r="I194" s="64"/>
      <c r="J194" s="77"/>
      <c r="K194" s="77"/>
      <c r="L194" s="38"/>
      <c r="M194" s="38"/>
      <c r="N194" s="77"/>
      <c r="O194" s="77"/>
      <c r="P194" s="38"/>
      <c r="Q194" s="38"/>
      <c r="R194" s="77"/>
      <c r="S194" s="64"/>
      <c r="T194" s="77"/>
    </row>
    <row r="195" spans="2:20" x14ac:dyDescent="0.35">
      <c r="B195" s="36"/>
      <c r="C195" s="75"/>
      <c r="D195" s="76"/>
      <c r="E195" s="76"/>
      <c r="F195" s="76"/>
      <c r="G195" s="77"/>
      <c r="H195" s="64"/>
      <c r="I195" s="64"/>
      <c r="J195" s="77"/>
      <c r="K195" s="77"/>
      <c r="L195" s="38"/>
      <c r="M195" s="38"/>
      <c r="N195" s="77"/>
      <c r="O195" s="77"/>
      <c r="P195" s="38"/>
      <c r="Q195" s="38"/>
      <c r="R195" s="77"/>
      <c r="S195" s="64"/>
      <c r="T195" s="77"/>
    </row>
    <row r="196" spans="2:20" x14ac:dyDescent="0.35">
      <c r="B196" s="36"/>
      <c r="C196" s="75"/>
      <c r="D196" s="76"/>
      <c r="E196" s="76"/>
      <c r="F196" s="76"/>
      <c r="G196" s="77"/>
      <c r="H196" s="64"/>
      <c r="I196" s="64"/>
      <c r="J196" s="77"/>
      <c r="K196" s="77"/>
      <c r="L196" s="38"/>
      <c r="M196" s="38"/>
      <c r="N196" s="77"/>
      <c r="O196" s="77"/>
      <c r="P196" s="38"/>
      <c r="Q196" s="38"/>
      <c r="R196" s="77"/>
      <c r="S196" s="64"/>
      <c r="T196" s="77"/>
    </row>
    <row r="197" spans="2:20" x14ac:dyDescent="0.35">
      <c r="B197" s="36"/>
      <c r="C197" s="75"/>
      <c r="D197" s="76"/>
      <c r="E197" s="76"/>
      <c r="F197" s="76"/>
      <c r="G197" s="77"/>
      <c r="H197" s="64"/>
      <c r="I197" s="64"/>
      <c r="J197" s="77"/>
      <c r="K197" s="77"/>
      <c r="L197" s="38"/>
      <c r="M197" s="38"/>
      <c r="N197" s="77"/>
      <c r="O197" s="77"/>
      <c r="P197" s="38"/>
      <c r="Q197" s="38"/>
      <c r="R197" s="77"/>
      <c r="S197" s="64"/>
      <c r="T197" s="77"/>
    </row>
    <row r="198" spans="2:20" x14ac:dyDescent="0.35">
      <c r="B198" s="36"/>
      <c r="C198" s="75"/>
      <c r="D198" s="76"/>
      <c r="E198" s="76"/>
      <c r="F198" s="76"/>
      <c r="G198" s="77"/>
      <c r="H198" s="64"/>
      <c r="I198" s="64"/>
      <c r="J198" s="77"/>
      <c r="K198" s="77"/>
      <c r="L198" s="38"/>
      <c r="M198" s="38"/>
      <c r="N198" s="77"/>
      <c r="O198" s="77"/>
      <c r="P198" s="38"/>
      <c r="Q198" s="38"/>
      <c r="R198" s="77"/>
      <c r="S198" s="64"/>
      <c r="T198" s="77"/>
    </row>
    <row r="199" spans="2:20" x14ac:dyDescent="0.35">
      <c r="B199" s="36"/>
      <c r="C199" s="75"/>
      <c r="D199" s="76"/>
      <c r="E199" s="76"/>
      <c r="F199" s="76"/>
      <c r="G199" s="77"/>
      <c r="H199" s="64"/>
      <c r="I199" s="64"/>
      <c r="J199" s="77"/>
      <c r="K199" s="77"/>
      <c r="L199" s="38"/>
      <c r="M199" s="38"/>
      <c r="N199" s="77"/>
      <c r="O199" s="77"/>
      <c r="P199" s="38"/>
      <c r="Q199" s="38"/>
      <c r="R199" s="77"/>
      <c r="S199" s="64"/>
      <c r="T199" s="77"/>
    </row>
    <row r="200" spans="2:20" x14ac:dyDescent="0.35">
      <c r="B200" s="36"/>
      <c r="C200" s="75"/>
      <c r="D200" s="76"/>
      <c r="E200" s="76"/>
      <c r="F200" s="76"/>
      <c r="G200" s="77"/>
      <c r="H200" s="64"/>
      <c r="I200" s="64"/>
      <c r="J200" s="77"/>
      <c r="K200" s="77"/>
      <c r="L200" s="38"/>
      <c r="M200" s="38"/>
      <c r="N200" s="77"/>
      <c r="O200" s="77"/>
      <c r="P200" s="38"/>
      <c r="Q200" s="38"/>
      <c r="R200" s="77"/>
      <c r="S200" s="64"/>
      <c r="T200" s="77"/>
    </row>
    <row r="201" spans="2:20" x14ac:dyDescent="0.35">
      <c r="B201" s="36"/>
      <c r="C201" s="75"/>
      <c r="D201" s="76"/>
      <c r="E201" s="76"/>
      <c r="F201" s="76"/>
      <c r="G201" s="77"/>
      <c r="H201" s="64"/>
      <c r="I201" s="64"/>
      <c r="J201" s="77"/>
      <c r="K201" s="77"/>
      <c r="L201" s="38"/>
      <c r="M201" s="38"/>
      <c r="N201" s="77"/>
      <c r="O201" s="77"/>
      <c r="P201" s="38"/>
      <c r="Q201" s="38"/>
      <c r="R201" s="77"/>
      <c r="S201" s="64"/>
      <c r="T201" s="77"/>
    </row>
    <row r="202" spans="2:20" x14ac:dyDescent="0.35">
      <c r="B202" s="36"/>
      <c r="C202" s="75"/>
      <c r="D202" s="76"/>
      <c r="E202" s="76"/>
      <c r="F202" s="76"/>
      <c r="G202" s="77"/>
      <c r="H202" s="64"/>
      <c r="I202" s="64"/>
      <c r="J202" s="77"/>
      <c r="K202" s="77"/>
      <c r="L202" s="38"/>
      <c r="M202" s="38"/>
      <c r="N202" s="77"/>
      <c r="O202" s="77"/>
      <c r="P202" s="38"/>
      <c r="Q202" s="38"/>
      <c r="R202" s="77"/>
      <c r="S202" s="64"/>
      <c r="T202" s="77"/>
    </row>
    <row r="203" spans="2:20" x14ac:dyDescent="0.35">
      <c r="B203" s="36"/>
      <c r="C203" s="75"/>
      <c r="D203" s="76"/>
      <c r="E203" s="76"/>
      <c r="F203" s="76"/>
      <c r="G203" s="77"/>
      <c r="H203" s="64"/>
      <c r="I203" s="64"/>
      <c r="J203" s="77"/>
      <c r="K203" s="77"/>
      <c r="L203" s="38"/>
      <c r="M203" s="38"/>
      <c r="N203" s="77"/>
      <c r="O203" s="77"/>
      <c r="P203" s="38"/>
      <c r="Q203" s="38"/>
      <c r="R203" s="77"/>
      <c r="S203" s="64"/>
      <c r="T203" s="77"/>
    </row>
    <row r="204" spans="2:20" x14ac:dyDescent="0.35">
      <c r="B204" s="36"/>
      <c r="C204" s="75"/>
      <c r="D204" s="76"/>
      <c r="E204" s="76"/>
      <c r="F204" s="76"/>
      <c r="G204" s="77"/>
      <c r="H204" s="64"/>
      <c r="I204" s="64"/>
      <c r="J204" s="77"/>
      <c r="K204" s="77"/>
      <c r="L204" s="38"/>
      <c r="M204" s="38"/>
      <c r="N204" s="77"/>
      <c r="O204" s="77"/>
      <c r="P204" s="38"/>
      <c r="Q204" s="38"/>
      <c r="R204" s="77"/>
      <c r="S204" s="64"/>
      <c r="T204" s="77"/>
    </row>
    <row r="205" spans="2:20" x14ac:dyDescent="0.35">
      <c r="B205" s="36"/>
      <c r="C205" s="75"/>
      <c r="D205" s="76"/>
      <c r="E205" s="76"/>
      <c r="F205" s="76"/>
      <c r="G205" s="77"/>
      <c r="H205" s="64"/>
      <c r="I205" s="64"/>
      <c r="J205" s="77"/>
      <c r="K205" s="77"/>
      <c r="L205" s="38"/>
      <c r="M205" s="38"/>
      <c r="N205" s="77"/>
      <c r="O205" s="77"/>
      <c r="P205" s="38"/>
      <c r="Q205" s="38"/>
      <c r="R205" s="77"/>
      <c r="S205" s="64"/>
      <c r="T205" s="77"/>
    </row>
    <row r="206" spans="2:20" x14ac:dyDescent="0.35">
      <c r="B206" s="36"/>
      <c r="C206" s="75"/>
      <c r="D206" s="76"/>
      <c r="E206" s="76"/>
      <c r="F206" s="76"/>
      <c r="G206" s="77"/>
      <c r="H206" s="64"/>
      <c r="I206" s="64"/>
      <c r="J206" s="77"/>
      <c r="K206" s="77"/>
      <c r="L206" s="38"/>
      <c r="M206" s="38"/>
      <c r="N206" s="77"/>
      <c r="O206" s="77"/>
      <c r="P206" s="38"/>
      <c r="Q206" s="38"/>
      <c r="R206" s="77"/>
      <c r="S206" s="64"/>
      <c r="T206" s="77"/>
    </row>
    <row r="207" spans="2:20" x14ac:dyDescent="0.35">
      <c r="B207" s="36"/>
      <c r="C207" s="75"/>
      <c r="D207" s="76"/>
      <c r="E207" s="76"/>
      <c r="F207" s="76"/>
      <c r="G207" s="77"/>
      <c r="H207" s="64"/>
      <c r="I207" s="64"/>
      <c r="J207" s="77"/>
      <c r="K207" s="77"/>
      <c r="L207" s="38"/>
      <c r="M207" s="38"/>
      <c r="N207" s="77"/>
      <c r="O207" s="77"/>
      <c r="P207" s="38"/>
      <c r="Q207" s="38"/>
      <c r="R207" s="77"/>
      <c r="S207" s="64"/>
      <c r="T207" s="77"/>
    </row>
    <row r="208" spans="2:20" x14ac:dyDescent="0.35">
      <c r="B208" s="36"/>
      <c r="C208" s="75"/>
      <c r="D208" s="76"/>
      <c r="E208" s="76"/>
      <c r="F208" s="76"/>
      <c r="G208" s="77"/>
      <c r="H208" s="64"/>
      <c r="I208" s="64"/>
      <c r="J208" s="77"/>
      <c r="K208" s="77"/>
      <c r="L208" s="38"/>
      <c r="M208" s="38"/>
      <c r="N208" s="77"/>
      <c r="O208" s="77"/>
      <c r="P208" s="38"/>
      <c r="Q208" s="38"/>
      <c r="R208" s="77"/>
      <c r="S208" s="64"/>
      <c r="T208" s="77"/>
    </row>
    <row r="209" spans="2:20" x14ac:dyDescent="0.35">
      <c r="B209" s="36"/>
      <c r="C209" s="75"/>
      <c r="D209" s="76"/>
      <c r="E209" s="76"/>
      <c r="F209" s="76"/>
      <c r="G209" s="77"/>
      <c r="H209" s="64"/>
      <c r="I209" s="64"/>
      <c r="J209" s="77"/>
      <c r="K209" s="77"/>
      <c r="L209" s="38"/>
      <c r="M209" s="38"/>
      <c r="N209" s="77"/>
      <c r="O209" s="77"/>
      <c r="P209" s="38"/>
      <c r="Q209" s="38"/>
      <c r="R209" s="77"/>
      <c r="S209" s="64"/>
      <c r="T209" s="77"/>
    </row>
    <row r="210" spans="2:20" x14ac:dyDescent="0.35">
      <c r="B210" s="36"/>
      <c r="C210" s="75"/>
      <c r="D210" s="76"/>
      <c r="E210" s="76"/>
      <c r="F210" s="76"/>
      <c r="G210" s="77"/>
      <c r="H210" s="64"/>
      <c r="I210" s="64"/>
      <c r="J210" s="77"/>
      <c r="K210" s="77"/>
      <c r="L210" s="38"/>
      <c r="M210" s="38"/>
      <c r="N210" s="77"/>
      <c r="O210" s="77"/>
      <c r="P210" s="38"/>
      <c r="Q210" s="38"/>
      <c r="R210" s="77"/>
      <c r="S210" s="64"/>
      <c r="T210" s="77"/>
    </row>
    <row r="211" spans="2:20" x14ac:dyDescent="0.35">
      <c r="B211" s="36"/>
      <c r="C211" s="75"/>
      <c r="D211" s="76"/>
      <c r="E211" s="76"/>
      <c r="F211" s="76"/>
      <c r="G211" s="77"/>
      <c r="H211" s="64"/>
      <c r="I211" s="64"/>
      <c r="J211" s="77"/>
      <c r="K211" s="77"/>
      <c r="L211" s="38"/>
      <c r="M211" s="38"/>
      <c r="N211" s="77"/>
      <c r="O211" s="77"/>
      <c r="P211" s="38"/>
      <c r="Q211" s="38"/>
      <c r="R211" s="77"/>
      <c r="S211" s="64"/>
      <c r="T211" s="77"/>
    </row>
    <row r="212" spans="2:20" x14ac:dyDescent="0.35">
      <c r="B212" s="36"/>
      <c r="C212" s="75"/>
      <c r="D212" s="76"/>
      <c r="E212" s="76"/>
      <c r="F212" s="76"/>
      <c r="G212" s="77"/>
      <c r="H212" s="64"/>
      <c r="I212" s="64"/>
      <c r="J212" s="77"/>
      <c r="K212" s="77"/>
      <c r="L212" s="38"/>
      <c r="M212" s="38"/>
      <c r="N212" s="77"/>
      <c r="O212" s="77"/>
      <c r="P212" s="38"/>
      <c r="Q212" s="38"/>
      <c r="R212" s="77"/>
      <c r="S212" s="64"/>
      <c r="T212" s="77"/>
    </row>
    <row r="213" spans="2:20" x14ac:dyDescent="0.35">
      <c r="B213" s="36"/>
      <c r="C213" s="75"/>
      <c r="D213" s="76"/>
      <c r="E213" s="76"/>
      <c r="F213" s="76"/>
      <c r="G213" s="77"/>
      <c r="H213" s="64"/>
      <c r="I213" s="64"/>
      <c r="J213" s="77"/>
      <c r="K213" s="77"/>
      <c r="L213" s="38"/>
      <c r="M213" s="38"/>
      <c r="N213" s="77"/>
      <c r="O213" s="77"/>
      <c r="P213" s="38"/>
      <c r="Q213" s="38"/>
      <c r="R213" s="77"/>
      <c r="S213" s="64"/>
      <c r="T213" s="77"/>
    </row>
    <row r="214" spans="2:20" x14ac:dyDescent="0.35">
      <c r="B214" s="36"/>
      <c r="C214" s="75"/>
      <c r="D214" s="76"/>
      <c r="E214" s="76"/>
      <c r="F214" s="76"/>
      <c r="G214" s="77"/>
      <c r="H214" s="64"/>
      <c r="I214" s="64"/>
      <c r="J214" s="77"/>
      <c r="K214" s="77"/>
      <c r="L214" s="38"/>
      <c r="M214" s="38"/>
      <c r="N214" s="77"/>
      <c r="O214" s="77"/>
      <c r="P214" s="38"/>
      <c r="Q214" s="38"/>
      <c r="R214" s="77"/>
      <c r="S214" s="64"/>
      <c r="T214" s="77"/>
    </row>
    <row r="215" spans="2:20" x14ac:dyDescent="0.35">
      <c r="B215" s="36"/>
      <c r="C215" s="75"/>
      <c r="D215" s="76"/>
      <c r="E215" s="76"/>
      <c r="F215" s="76"/>
      <c r="G215" s="77"/>
      <c r="H215" s="64"/>
      <c r="I215" s="64"/>
      <c r="J215" s="77"/>
      <c r="K215" s="77"/>
      <c r="L215" s="38"/>
      <c r="M215" s="38"/>
      <c r="N215" s="77"/>
      <c r="O215" s="77"/>
      <c r="P215" s="38"/>
      <c r="Q215" s="38"/>
      <c r="R215" s="77"/>
      <c r="S215" s="64"/>
      <c r="T215" s="77"/>
    </row>
    <row r="216" spans="2:20" x14ac:dyDescent="0.35">
      <c r="B216" s="36"/>
      <c r="C216" s="75"/>
      <c r="D216" s="76"/>
      <c r="E216" s="76"/>
      <c r="F216" s="76"/>
      <c r="G216" s="77"/>
      <c r="H216" s="64"/>
      <c r="I216" s="64"/>
      <c r="J216" s="77"/>
      <c r="K216" s="77"/>
      <c r="L216" s="38"/>
      <c r="M216" s="38"/>
      <c r="N216" s="77"/>
      <c r="O216" s="77"/>
      <c r="P216" s="38"/>
      <c r="Q216" s="38"/>
      <c r="R216" s="77"/>
      <c r="S216" s="64"/>
      <c r="T216" s="77"/>
    </row>
    <row r="217" spans="2:20" x14ac:dyDescent="0.35">
      <c r="B217" s="36"/>
      <c r="C217" s="75"/>
      <c r="D217" s="76"/>
      <c r="E217" s="76"/>
      <c r="F217" s="76"/>
      <c r="G217" s="77"/>
      <c r="H217" s="64"/>
      <c r="I217" s="64"/>
      <c r="J217" s="77"/>
      <c r="K217" s="77"/>
      <c r="L217" s="38"/>
      <c r="M217" s="38"/>
      <c r="N217" s="77"/>
      <c r="O217" s="77"/>
      <c r="P217" s="38"/>
      <c r="Q217" s="38"/>
      <c r="R217" s="77"/>
      <c r="S217" s="64"/>
      <c r="T217" s="77"/>
    </row>
    <row r="218" spans="2:20" x14ac:dyDescent="0.35">
      <c r="B218" s="36"/>
      <c r="C218" s="75"/>
      <c r="D218" s="76"/>
      <c r="E218" s="76"/>
      <c r="F218" s="76"/>
      <c r="G218" s="77"/>
      <c r="H218" s="64"/>
      <c r="I218" s="64"/>
      <c r="J218" s="77"/>
      <c r="K218" s="77"/>
      <c r="L218" s="38"/>
      <c r="M218" s="38"/>
      <c r="N218" s="77"/>
      <c r="O218" s="77"/>
      <c r="P218" s="38"/>
      <c r="Q218" s="38"/>
      <c r="R218" s="77"/>
      <c r="S218" s="64"/>
      <c r="T218" s="77"/>
    </row>
    <row r="219" spans="2:20" x14ac:dyDescent="0.35">
      <c r="B219" s="36"/>
      <c r="C219" s="75"/>
      <c r="D219" s="76"/>
      <c r="E219" s="76"/>
      <c r="F219" s="76"/>
      <c r="G219" s="77"/>
      <c r="H219" s="64"/>
      <c r="I219" s="64"/>
      <c r="J219" s="77"/>
      <c r="K219" s="77"/>
      <c r="L219" s="38"/>
      <c r="M219" s="38"/>
      <c r="N219" s="77"/>
      <c r="O219" s="77"/>
      <c r="P219" s="38"/>
      <c r="Q219" s="38"/>
      <c r="R219" s="77"/>
      <c r="S219" s="64"/>
      <c r="T219" s="77"/>
    </row>
    <row r="220" spans="2:20" x14ac:dyDescent="0.35">
      <c r="B220" s="36"/>
      <c r="C220" s="75"/>
      <c r="D220" s="76"/>
      <c r="E220" s="76"/>
      <c r="F220" s="76"/>
      <c r="G220" s="77"/>
      <c r="H220" s="64"/>
      <c r="I220" s="64"/>
      <c r="J220" s="77"/>
      <c r="K220" s="77"/>
      <c r="L220" s="38"/>
      <c r="M220" s="38"/>
      <c r="N220" s="77"/>
      <c r="O220" s="77"/>
      <c r="P220" s="38"/>
      <c r="Q220" s="38"/>
      <c r="R220" s="77"/>
      <c r="S220" s="64"/>
      <c r="T220" s="77"/>
    </row>
    <row r="221" spans="2:20" x14ac:dyDescent="0.35">
      <c r="B221" s="36"/>
      <c r="C221" s="75"/>
      <c r="D221" s="76"/>
      <c r="E221" s="76"/>
      <c r="F221" s="76"/>
      <c r="G221" s="77"/>
      <c r="H221" s="64"/>
      <c r="I221" s="64"/>
      <c r="J221" s="77"/>
      <c r="K221" s="77"/>
      <c r="L221" s="38"/>
      <c r="M221" s="38"/>
      <c r="N221" s="77"/>
      <c r="O221" s="77"/>
      <c r="P221" s="38"/>
      <c r="Q221" s="38"/>
      <c r="R221" s="77"/>
      <c r="S221" s="64"/>
      <c r="T221" s="77"/>
    </row>
    <row r="222" spans="2:20" x14ac:dyDescent="0.35">
      <c r="B222" s="36"/>
      <c r="C222" s="75"/>
      <c r="D222" s="76"/>
      <c r="E222" s="76"/>
      <c r="F222" s="76"/>
      <c r="G222" s="77"/>
      <c r="H222" s="64"/>
      <c r="I222" s="64"/>
      <c r="J222" s="77"/>
      <c r="K222" s="77"/>
      <c r="L222" s="38"/>
      <c r="M222" s="38"/>
      <c r="N222" s="77"/>
      <c r="O222" s="77"/>
      <c r="P222" s="38"/>
      <c r="Q222" s="38"/>
      <c r="R222" s="77"/>
      <c r="S222" s="64"/>
      <c r="T222" s="77"/>
    </row>
    <row r="223" spans="2:20" x14ac:dyDescent="0.35">
      <c r="B223" s="36"/>
      <c r="C223" s="75"/>
      <c r="D223" s="76"/>
      <c r="E223" s="76"/>
      <c r="F223" s="76"/>
      <c r="G223" s="77"/>
      <c r="H223" s="64"/>
      <c r="I223" s="64"/>
      <c r="J223" s="77"/>
      <c r="K223" s="77"/>
      <c r="L223" s="38"/>
      <c r="M223" s="38"/>
      <c r="N223" s="77"/>
      <c r="O223" s="77"/>
      <c r="P223" s="38"/>
      <c r="Q223" s="38"/>
      <c r="R223" s="77"/>
      <c r="S223" s="64"/>
      <c r="T223" s="77"/>
    </row>
    <row r="224" spans="2:20" x14ac:dyDescent="0.35">
      <c r="B224" s="36"/>
      <c r="C224" s="75"/>
      <c r="D224" s="76"/>
      <c r="E224" s="76"/>
      <c r="F224" s="76"/>
      <c r="G224" s="77"/>
      <c r="H224" s="64"/>
      <c r="I224" s="64"/>
      <c r="J224" s="77"/>
      <c r="K224" s="77"/>
      <c r="L224" s="38"/>
      <c r="M224" s="38"/>
      <c r="N224" s="77"/>
      <c r="O224" s="77"/>
      <c r="P224" s="38"/>
      <c r="Q224" s="38"/>
      <c r="R224" s="77"/>
      <c r="S224" s="64"/>
      <c r="T224" s="77"/>
    </row>
    <row r="225" spans="2:20" x14ac:dyDescent="0.35">
      <c r="B225" s="36"/>
      <c r="C225" s="75"/>
      <c r="D225" s="76"/>
      <c r="E225" s="76"/>
      <c r="F225" s="76"/>
      <c r="G225" s="77"/>
      <c r="H225" s="64"/>
      <c r="I225" s="64"/>
      <c r="J225" s="77"/>
      <c r="K225" s="77"/>
      <c r="L225" s="38"/>
      <c r="M225" s="38"/>
      <c r="N225" s="77"/>
      <c r="O225" s="77"/>
      <c r="P225" s="38"/>
      <c r="Q225" s="38"/>
      <c r="R225" s="77"/>
      <c r="S225" s="64"/>
      <c r="T225" s="77"/>
    </row>
    <row r="226" spans="2:20" x14ac:dyDescent="0.35">
      <c r="B226" s="36"/>
      <c r="C226" s="75"/>
      <c r="D226" s="76"/>
      <c r="E226" s="76"/>
      <c r="F226" s="76"/>
      <c r="G226" s="77"/>
      <c r="H226" s="64"/>
      <c r="I226" s="64"/>
      <c r="J226" s="77"/>
      <c r="K226" s="77"/>
      <c r="L226" s="38"/>
      <c r="M226" s="38"/>
      <c r="N226" s="77"/>
      <c r="O226" s="77"/>
      <c r="P226" s="38"/>
      <c r="Q226" s="38"/>
      <c r="R226" s="77"/>
      <c r="S226" s="64"/>
      <c r="T226" s="77"/>
    </row>
    <row r="227" spans="2:20" x14ac:dyDescent="0.35">
      <c r="B227" s="36"/>
      <c r="C227" s="75"/>
      <c r="D227" s="76"/>
      <c r="E227" s="76"/>
      <c r="F227" s="76"/>
      <c r="G227" s="77"/>
      <c r="H227" s="64"/>
      <c r="I227" s="64"/>
      <c r="J227" s="77"/>
      <c r="K227" s="77"/>
      <c r="L227" s="38"/>
      <c r="M227" s="38"/>
      <c r="N227" s="77"/>
      <c r="O227" s="77"/>
      <c r="P227" s="38"/>
      <c r="Q227" s="38"/>
      <c r="R227" s="77"/>
      <c r="S227" s="64"/>
      <c r="T227" s="77"/>
    </row>
    <row r="228" spans="2:20" x14ac:dyDescent="0.35">
      <c r="B228" s="36"/>
      <c r="C228" s="75"/>
      <c r="D228" s="76"/>
      <c r="E228" s="76"/>
      <c r="F228" s="76"/>
      <c r="G228" s="77"/>
      <c r="H228" s="64"/>
      <c r="I228" s="64"/>
      <c r="J228" s="77"/>
      <c r="K228" s="77"/>
      <c r="L228" s="38"/>
      <c r="M228" s="38"/>
      <c r="N228" s="77"/>
      <c r="O228" s="77"/>
      <c r="P228" s="38"/>
      <c r="Q228" s="38"/>
      <c r="R228" s="77"/>
      <c r="S228" s="64"/>
      <c r="T228" s="77"/>
    </row>
    <row r="229" spans="2:20" x14ac:dyDescent="0.35">
      <c r="B229" s="36"/>
      <c r="C229" s="75"/>
      <c r="D229" s="76"/>
      <c r="E229" s="76"/>
      <c r="F229" s="76"/>
      <c r="G229" s="77"/>
      <c r="H229" s="64"/>
      <c r="I229" s="64"/>
      <c r="J229" s="77"/>
      <c r="K229" s="77"/>
      <c r="L229" s="38"/>
      <c r="M229" s="38"/>
      <c r="N229" s="77"/>
      <c r="O229" s="77"/>
      <c r="P229" s="38"/>
      <c r="Q229" s="38"/>
      <c r="R229" s="77"/>
      <c r="S229" s="64"/>
      <c r="T229" s="77"/>
    </row>
    <row r="230" spans="2:20" x14ac:dyDescent="0.35">
      <c r="B230" s="36"/>
      <c r="C230" s="75"/>
      <c r="D230" s="76"/>
      <c r="E230" s="76"/>
      <c r="F230" s="76"/>
      <c r="G230" s="77"/>
      <c r="H230" s="64"/>
      <c r="I230" s="64"/>
      <c r="J230" s="77"/>
      <c r="K230" s="77"/>
      <c r="L230" s="38"/>
      <c r="M230" s="38"/>
      <c r="N230" s="77"/>
      <c r="O230" s="77"/>
      <c r="P230" s="38"/>
      <c r="Q230" s="38"/>
      <c r="R230" s="77"/>
      <c r="S230" s="64"/>
      <c r="T230" s="77"/>
    </row>
    <row r="231" spans="2:20" x14ac:dyDescent="0.35">
      <c r="B231" s="36"/>
      <c r="C231" s="75"/>
      <c r="D231" s="76"/>
      <c r="E231" s="76"/>
      <c r="F231" s="76"/>
      <c r="G231" s="77"/>
      <c r="H231" s="64"/>
      <c r="I231" s="64"/>
      <c r="J231" s="77"/>
      <c r="K231" s="77"/>
      <c r="L231" s="38"/>
      <c r="M231" s="38"/>
      <c r="N231" s="77"/>
      <c r="O231" s="77"/>
      <c r="P231" s="38"/>
      <c r="Q231" s="38"/>
      <c r="R231" s="77"/>
      <c r="S231" s="64"/>
      <c r="T231" s="77"/>
    </row>
    <row r="232" spans="2:20" x14ac:dyDescent="0.35">
      <c r="B232" s="36"/>
      <c r="C232" s="75"/>
      <c r="D232" s="76"/>
      <c r="E232" s="76"/>
      <c r="F232" s="76"/>
      <c r="G232" s="77"/>
      <c r="H232" s="64"/>
      <c r="I232" s="64"/>
      <c r="J232" s="77"/>
      <c r="K232" s="77"/>
      <c r="L232" s="38"/>
      <c r="M232" s="38"/>
      <c r="N232" s="77"/>
      <c r="O232" s="77"/>
      <c r="P232" s="38"/>
      <c r="Q232" s="38"/>
      <c r="R232" s="77"/>
      <c r="S232" s="64"/>
      <c r="T232" s="77"/>
    </row>
    <row r="233" spans="2:20" x14ac:dyDescent="0.35">
      <c r="B233" s="36"/>
      <c r="C233" s="75"/>
      <c r="D233" s="76"/>
      <c r="E233" s="76"/>
      <c r="F233" s="76"/>
      <c r="G233" s="77"/>
      <c r="H233" s="64"/>
      <c r="I233" s="64"/>
      <c r="J233" s="77"/>
      <c r="K233" s="77"/>
      <c r="L233" s="38"/>
      <c r="M233" s="38"/>
      <c r="N233" s="77"/>
      <c r="O233" s="77"/>
      <c r="P233" s="38"/>
      <c r="Q233" s="38"/>
      <c r="R233" s="77"/>
      <c r="S233" s="64"/>
      <c r="T233" s="77"/>
    </row>
    <row r="234" spans="2:20" x14ac:dyDescent="0.35">
      <c r="B234" s="36"/>
      <c r="C234" s="75"/>
      <c r="D234" s="76"/>
      <c r="E234" s="76"/>
      <c r="F234" s="76"/>
      <c r="G234" s="77"/>
      <c r="H234" s="64"/>
      <c r="I234" s="64"/>
      <c r="J234" s="77"/>
      <c r="K234" s="77"/>
      <c r="L234" s="38"/>
      <c r="M234" s="38"/>
      <c r="N234" s="77"/>
      <c r="O234" s="77"/>
      <c r="P234" s="38"/>
      <c r="Q234" s="38"/>
      <c r="R234" s="77"/>
      <c r="S234" s="64"/>
      <c r="T234" s="77"/>
    </row>
    <row r="235" spans="2:20" x14ac:dyDescent="0.35">
      <c r="B235" s="36"/>
      <c r="C235" s="75"/>
      <c r="D235" s="76"/>
      <c r="E235" s="76"/>
      <c r="F235" s="76"/>
      <c r="G235" s="77"/>
      <c r="H235" s="64"/>
      <c r="I235" s="64"/>
      <c r="J235" s="77"/>
      <c r="K235" s="77"/>
      <c r="L235" s="38"/>
      <c r="M235" s="38"/>
      <c r="N235" s="77"/>
      <c r="O235" s="77"/>
      <c r="P235" s="38"/>
      <c r="Q235" s="38"/>
      <c r="R235" s="77"/>
      <c r="S235" s="64"/>
      <c r="T235" s="77"/>
    </row>
    <row r="236" spans="2:20" x14ac:dyDescent="0.35">
      <c r="B236" s="36"/>
      <c r="C236" s="75"/>
      <c r="D236" s="76"/>
      <c r="E236" s="76"/>
      <c r="F236" s="76"/>
      <c r="G236" s="77"/>
      <c r="H236" s="64"/>
      <c r="I236" s="64"/>
      <c r="J236" s="77"/>
      <c r="K236" s="77"/>
      <c r="L236" s="38"/>
      <c r="M236" s="38"/>
      <c r="N236" s="77"/>
      <c r="O236" s="77"/>
      <c r="P236" s="38"/>
      <c r="Q236" s="38"/>
      <c r="R236" s="77"/>
      <c r="S236" s="64"/>
      <c r="T236" s="77"/>
    </row>
    <row r="237" spans="2:20" x14ac:dyDescent="0.35">
      <c r="B237" s="36"/>
      <c r="C237" s="75"/>
      <c r="D237" s="76"/>
      <c r="E237" s="76"/>
      <c r="F237" s="76"/>
      <c r="G237" s="77"/>
      <c r="H237" s="64"/>
      <c r="I237" s="64"/>
      <c r="J237" s="77"/>
      <c r="K237" s="77"/>
      <c r="L237" s="38"/>
      <c r="M237" s="38"/>
      <c r="N237" s="77"/>
      <c r="O237" s="77"/>
      <c r="P237" s="38"/>
      <c r="Q237" s="38"/>
      <c r="R237" s="77"/>
      <c r="S237" s="64"/>
      <c r="T237" s="77"/>
    </row>
    <row r="238" spans="2:20" x14ac:dyDescent="0.35">
      <c r="B238" s="36"/>
      <c r="C238" s="75"/>
      <c r="D238" s="76"/>
      <c r="E238" s="76"/>
      <c r="F238" s="76"/>
      <c r="G238" s="77"/>
      <c r="H238" s="64"/>
      <c r="I238" s="64"/>
      <c r="J238" s="77"/>
      <c r="K238" s="77"/>
      <c r="L238" s="38"/>
      <c r="M238" s="38"/>
      <c r="N238" s="77"/>
      <c r="O238" s="77"/>
      <c r="P238" s="38"/>
      <c r="Q238" s="38"/>
      <c r="R238" s="77"/>
      <c r="S238" s="64"/>
      <c r="T238" s="77"/>
    </row>
    <row r="239" spans="2:20" x14ac:dyDescent="0.35">
      <c r="B239" s="36"/>
      <c r="C239" s="75"/>
      <c r="D239" s="76"/>
      <c r="E239" s="76"/>
      <c r="F239" s="76"/>
      <c r="G239" s="77"/>
      <c r="H239" s="64"/>
      <c r="I239" s="64"/>
      <c r="J239" s="77"/>
      <c r="K239" s="77"/>
      <c r="L239" s="38"/>
      <c r="M239" s="38"/>
      <c r="N239" s="77"/>
      <c r="O239" s="77"/>
      <c r="P239" s="38"/>
      <c r="Q239" s="38"/>
      <c r="R239" s="77"/>
      <c r="S239" s="64"/>
      <c r="T239" s="77"/>
    </row>
    <row r="240" spans="2:20" x14ac:dyDescent="0.35">
      <c r="B240" s="36"/>
      <c r="C240" s="75"/>
      <c r="D240" s="76"/>
      <c r="E240" s="76"/>
      <c r="F240" s="76"/>
      <c r="G240" s="77"/>
      <c r="H240" s="64"/>
      <c r="I240" s="64"/>
      <c r="J240" s="77"/>
      <c r="K240" s="77"/>
      <c r="L240" s="38"/>
      <c r="M240" s="38"/>
      <c r="N240" s="77"/>
      <c r="O240" s="77"/>
      <c r="P240" s="38"/>
      <c r="Q240" s="38"/>
      <c r="R240" s="77"/>
      <c r="S240" s="64"/>
      <c r="T240" s="77"/>
    </row>
    <row r="241" spans="2:20" x14ac:dyDescent="0.35">
      <c r="B241" s="36"/>
      <c r="C241" s="75"/>
      <c r="D241" s="76"/>
      <c r="E241" s="76"/>
      <c r="F241" s="76"/>
      <c r="G241" s="77"/>
      <c r="H241" s="64"/>
      <c r="I241" s="64"/>
      <c r="J241" s="77"/>
      <c r="K241" s="77"/>
      <c r="L241" s="38"/>
      <c r="M241" s="38"/>
      <c r="N241" s="77"/>
      <c r="O241" s="77"/>
      <c r="P241" s="38"/>
      <c r="Q241" s="38"/>
      <c r="R241" s="77"/>
      <c r="S241" s="64"/>
      <c r="T241" s="77"/>
    </row>
    <row r="242" spans="2:20" x14ac:dyDescent="0.35">
      <c r="B242" s="36"/>
      <c r="C242" s="75"/>
      <c r="D242" s="76"/>
      <c r="E242" s="76"/>
      <c r="F242" s="76"/>
      <c r="G242" s="77"/>
      <c r="H242" s="64"/>
      <c r="I242" s="64"/>
      <c r="J242" s="77"/>
      <c r="K242" s="77"/>
      <c r="L242" s="38"/>
      <c r="M242" s="38"/>
      <c r="N242" s="77"/>
      <c r="O242" s="77"/>
      <c r="P242" s="38"/>
      <c r="Q242" s="38"/>
      <c r="R242" s="77"/>
      <c r="S242" s="64"/>
      <c r="T242" s="77"/>
    </row>
    <row r="243" spans="2:20" x14ac:dyDescent="0.35">
      <c r="B243" s="36"/>
      <c r="C243" s="75"/>
      <c r="D243" s="76"/>
      <c r="E243" s="76"/>
      <c r="F243" s="76"/>
      <c r="G243" s="77"/>
      <c r="H243" s="64"/>
      <c r="I243" s="64"/>
      <c r="J243" s="77"/>
      <c r="K243" s="77"/>
      <c r="L243" s="38"/>
      <c r="M243" s="38"/>
      <c r="N243" s="77"/>
      <c r="O243" s="77"/>
      <c r="P243" s="38"/>
      <c r="Q243" s="38"/>
      <c r="R243" s="77"/>
      <c r="S243" s="64"/>
      <c r="T243" s="77"/>
    </row>
    <row r="244" spans="2:20" x14ac:dyDescent="0.35">
      <c r="B244" s="36"/>
      <c r="C244" s="75"/>
      <c r="D244" s="76"/>
      <c r="E244" s="76"/>
      <c r="F244" s="76"/>
      <c r="G244" s="77"/>
      <c r="H244" s="64"/>
      <c r="I244" s="64"/>
      <c r="J244" s="77"/>
      <c r="K244" s="77"/>
      <c r="L244" s="38"/>
      <c r="M244" s="38"/>
      <c r="N244" s="77"/>
      <c r="O244" s="77"/>
      <c r="P244" s="38"/>
      <c r="Q244" s="38"/>
      <c r="R244" s="77"/>
      <c r="S244" s="64"/>
      <c r="T244" s="77"/>
    </row>
    <row r="245" spans="2:20" x14ac:dyDescent="0.35">
      <c r="B245" s="36"/>
      <c r="C245" s="75"/>
      <c r="D245" s="76"/>
      <c r="E245" s="76"/>
      <c r="F245" s="76"/>
      <c r="G245" s="77"/>
      <c r="H245" s="64"/>
      <c r="I245" s="64"/>
      <c r="J245" s="77"/>
      <c r="K245" s="77"/>
      <c r="L245" s="38"/>
      <c r="M245" s="38"/>
      <c r="N245" s="77"/>
      <c r="O245" s="77"/>
      <c r="P245" s="38"/>
      <c r="Q245" s="38"/>
      <c r="R245" s="77"/>
      <c r="S245" s="64"/>
      <c r="T245" s="77"/>
    </row>
    <row r="246" spans="2:20" x14ac:dyDescent="0.35">
      <c r="B246" s="36"/>
      <c r="C246" s="75"/>
      <c r="D246" s="76"/>
      <c r="E246" s="76"/>
      <c r="F246" s="76"/>
      <c r="G246" s="77"/>
      <c r="H246" s="64"/>
      <c r="I246" s="64"/>
      <c r="J246" s="77"/>
      <c r="K246" s="77"/>
      <c r="L246" s="38"/>
      <c r="M246" s="38"/>
      <c r="N246" s="77"/>
      <c r="O246" s="77"/>
      <c r="P246" s="38"/>
      <c r="Q246" s="38"/>
      <c r="R246" s="77"/>
      <c r="S246" s="64"/>
      <c r="T246" s="77"/>
    </row>
    <row r="247" spans="2:20" x14ac:dyDescent="0.35">
      <c r="B247" s="36"/>
      <c r="C247" s="75"/>
      <c r="D247" s="76"/>
      <c r="E247" s="76"/>
      <c r="F247" s="76"/>
      <c r="G247" s="77"/>
      <c r="H247" s="64"/>
      <c r="I247" s="64"/>
      <c r="J247" s="77"/>
      <c r="K247" s="77"/>
      <c r="L247" s="38"/>
      <c r="M247" s="38"/>
      <c r="N247" s="77"/>
      <c r="O247" s="77"/>
      <c r="P247" s="38"/>
      <c r="Q247" s="38"/>
      <c r="R247" s="77"/>
      <c r="S247" s="64"/>
      <c r="T247" s="77"/>
    </row>
    <row r="248" spans="2:20" x14ac:dyDescent="0.35">
      <c r="B248" s="36"/>
      <c r="C248" s="75"/>
      <c r="D248" s="76"/>
      <c r="E248" s="76"/>
      <c r="F248" s="76"/>
      <c r="G248" s="77"/>
      <c r="H248" s="64"/>
      <c r="I248" s="64"/>
      <c r="J248" s="77"/>
      <c r="K248" s="77"/>
      <c r="L248" s="38"/>
      <c r="M248" s="38"/>
      <c r="N248" s="77"/>
      <c r="O248" s="77"/>
      <c r="P248" s="38"/>
      <c r="Q248" s="38"/>
      <c r="R248" s="77"/>
      <c r="S248" s="64"/>
      <c r="T248" s="77"/>
    </row>
    <row r="249" spans="2:20" x14ac:dyDescent="0.35">
      <c r="B249" s="36"/>
      <c r="C249" s="75"/>
      <c r="D249" s="76"/>
      <c r="E249" s="76"/>
      <c r="F249" s="76"/>
      <c r="G249" s="77"/>
      <c r="H249" s="64"/>
      <c r="I249" s="64"/>
      <c r="J249" s="77"/>
      <c r="K249" s="77"/>
      <c r="L249" s="38"/>
      <c r="M249" s="38"/>
      <c r="N249" s="77"/>
      <c r="O249" s="77"/>
      <c r="P249" s="38"/>
      <c r="Q249" s="38"/>
      <c r="R249" s="77"/>
      <c r="S249" s="64"/>
      <c r="T249" s="77"/>
    </row>
    <row r="250" spans="2:20" x14ac:dyDescent="0.35">
      <c r="B250" s="36"/>
      <c r="C250" s="75"/>
      <c r="D250" s="76"/>
      <c r="E250" s="76"/>
      <c r="F250" s="76"/>
      <c r="G250" s="77"/>
      <c r="H250" s="64"/>
      <c r="I250" s="64"/>
      <c r="J250" s="77"/>
      <c r="K250" s="77"/>
      <c r="L250" s="38"/>
      <c r="M250" s="38"/>
      <c r="N250" s="77"/>
      <c r="O250" s="77"/>
      <c r="P250" s="38"/>
      <c r="Q250" s="38"/>
      <c r="R250" s="77"/>
      <c r="S250" s="64"/>
      <c r="T250" s="77"/>
    </row>
    <row r="251" spans="2:20" x14ac:dyDescent="0.35">
      <c r="B251" s="36"/>
      <c r="C251" s="75"/>
      <c r="D251" s="76"/>
      <c r="E251" s="76"/>
      <c r="F251" s="76"/>
      <c r="G251" s="77"/>
      <c r="H251" s="64"/>
      <c r="I251" s="64"/>
      <c r="J251" s="77"/>
      <c r="K251" s="77"/>
      <c r="L251" s="38"/>
      <c r="M251" s="38"/>
      <c r="N251" s="77"/>
      <c r="O251" s="77"/>
      <c r="P251" s="38"/>
      <c r="Q251" s="38"/>
      <c r="R251" s="77"/>
      <c r="S251" s="64"/>
      <c r="T251" s="77"/>
    </row>
    <row r="252" spans="2:20" x14ac:dyDescent="0.35">
      <c r="B252" s="36"/>
      <c r="C252" s="75"/>
      <c r="D252" s="76"/>
      <c r="E252" s="76"/>
      <c r="F252" s="76"/>
      <c r="G252" s="77"/>
      <c r="H252" s="64"/>
      <c r="I252" s="64"/>
      <c r="J252" s="77"/>
      <c r="K252" s="77"/>
      <c r="L252" s="38"/>
      <c r="M252" s="38"/>
      <c r="N252" s="77"/>
      <c r="O252" s="77"/>
      <c r="P252" s="38"/>
      <c r="Q252" s="38"/>
      <c r="R252" s="77"/>
      <c r="S252" s="64"/>
      <c r="T252" s="77"/>
    </row>
    <row r="253" spans="2:20" x14ac:dyDescent="0.35">
      <c r="B253" s="36"/>
      <c r="C253" s="75"/>
      <c r="D253" s="76"/>
      <c r="E253" s="76"/>
      <c r="F253" s="76"/>
      <c r="G253" s="77"/>
      <c r="H253" s="64"/>
      <c r="I253" s="64"/>
      <c r="J253" s="77"/>
      <c r="K253" s="77"/>
      <c r="L253" s="38"/>
      <c r="M253" s="38"/>
      <c r="N253" s="77"/>
      <c r="O253" s="77"/>
      <c r="P253" s="38"/>
      <c r="Q253" s="38"/>
      <c r="R253" s="77"/>
      <c r="S253" s="64"/>
      <c r="T253" s="77"/>
    </row>
    <row r="254" spans="2:20" x14ac:dyDescent="0.35">
      <c r="B254" s="36"/>
      <c r="C254" s="75"/>
      <c r="D254" s="76"/>
      <c r="E254" s="76"/>
      <c r="F254" s="76"/>
      <c r="G254" s="77"/>
      <c r="H254" s="64"/>
      <c r="I254" s="64"/>
      <c r="J254" s="77"/>
      <c r="K254" s="77"/>
      <c r="L254" s="38"/>
      <c r="M254" s="38"/>
      <c r="N254" s="77"/>
      <c r="O254" s="77"/>
      <c r="P254" s="38"/>
      <c r="Q254" s="38"/>
      <c r="R254" s="77"/>
      <c r="S254" s="64"/>
      <c r="T254" s="77"/>
    </row>
    <row r="255" spans="2:20" x14ac:dyDescent="0.35">
      <c r="B255" s="36"/>
      <c r="C255" s="75"/>
      <c r="D255" s="76"/>
      <c r="E255" s="76"/>
      <c r="F255" s="76"/>
      <c r="G255" s="77"/>
      <c r="H255" s="64"/>
      <c r="I255" s="64"/>
      <c r="J255" s="77"/>
      <c r="K255" s="77"/>
      <c r="L255" s="38"/>
      <c r="M255" s="38"/>
      <c r="N255" s="77"/>
      <c r="O255" s="77"/>
      <c r="P255" s="38"/>
      <c r="Q255" s="38"/>
      <c r="R255" s="77"/>
      <c r="S255" s="64"/>
      <c r="T255" s="77"/>
    </row>
    <row r="256" spans="2:20" x14ac:dyDescent="0.35">
      <c r="B256" s="36"/>
      <c r="C256" s="75"/>
      <c r="D256" s="76"/>
      <c r="E256" s="76"/>
      <c r="F256" s="76"/>
      <c r="G256" s="77"/>
      <c r="H256" s="64"/>
      <c r="I256" s="64"/>
      <c r="J256" s="77"/>
      <c r="K256" s="77"/>
      <c r="L256" s="38"/>
      <c r="M256" s="38"/>
      <c r="N256" s="77"/>
      <c r="O256" s="77"/>
      <c r="P256" s="38"/>
      <c r="Q256" s="38"/>
      <c r="R256" s="77"/>
      <c r="S256" s="64"/>
      <c r="T256" s="77"/>
    </row>
    <row r="257" spans="2:20" x14ac:dyDescent="0.35">
      <c r="B257" s="36"/>
      <c r="C257" s="75"/>
      <c r="D257" s="76"/>
      <c r="E257" s="76"/>
      <c r="F257" s="76"/>
      <c r="G257" s="77"/>
      <c r="H257" s="64"/>
      <c r="I257" s="64"/>
      <c r="J257" s="77"/>
      <c r="K257" s="77"/>
      <c r="L257" s="38"/>
      <c r="M257" s="38"/>
      <c r="N257" s="77"/>
      <c r="O257" s="77"/>
      <c r="P257" s="38"/>
      <c r="Q257" s="38"/>
      <c r="R257" s="77"/>
      <c r="S257" s="64"/>
      <c r="T257" s="77"/>
    </row>
    <row r="258" spans="2:20" x14ac:dyDescent="0.35">
      <c r="B258" s="36"/>
      <c r="C258" s="75"/>
      <c r="D258" s="76"/>
      <c r="E258" s="76"/>
      <c r="F258" s="76"/>
      <c r="G258" s="77"/>
      <c r="H258" s="64"/>
      <c r="I258" s="64"/>
      <c r="J258" s="77"/>
      <c r="K258" s="77"/>
      <c r="L258" s="38"/>
      <c r="M258" s="38"/>
      <c r="N258" s="77"/>
      <c r="O258" s="77"/>
      <c r="P258" s="38"/>
      <c r="Q258" s="38"/>
      <c r="R258" s="77"/>
      <c r="S258" s="64"/>
      <c r="T258" s="77"/>
    </row>
    <row r="259" spans="2:20" x14ac:dyDescent="0.35">
      <c r="B259" s="36"/>
      <c r="C259" s="75"/>
      <c r="D259" s="76"/>
      <c r="E259" s="76"/>
      <c r="F259" s="76"/>
      <c r="G259" s="77"/>
      <c r="H259" s="64"/>
      <c r="I259" s="64"/>
      <c r="J259" s="77"/>
      <c r="K259" s="77"/>
      <c r="L259" s="38"/>
      <c r="M259" s="38"/>
      <c r="N259" s="77"/>
      <c r="O259" s="77"/>
      <c r="P259" s="38"/>
      <c r="Q259" s="38"/>
      <c r="R259" s="77"/>
      <c r="S259" s="64"/>
      <c r="T259" s="77"/>
    </row>
    <row r="260" spans="2:20" x14ac:dyDescent="0.35">
      <c r="B260" s="36"/>
      <c r="C260" s="75"/>
      <c r="D260" s="76"/>
      <c r="E260" s="76"/>
      <c r="F260" s="76"/>
      <c r="G260" s="77"/>
      <c r="H260" s="64"/>
      <c r="I260" s="64"/>
      <c r="J260" s="77"/>
      <c r="K260" s="77"/>
      <c r="L260" s="38"/>
      <c r="M260" s="38"/>
      <c r="N260" s="77"/>
      <c r="O260" s="77"/>
      <c r="P260" s="38"/>
      <c r="Q260" s="38"/>
      <c r="R260" s="77"/>
      <c r="S260" s="64"/>
      <c r="T260" s="77"/>
    </row>
    <row r="261" spans="2:20" x14ac:dyDescent="0.35">
      <c r="B261" s="36"/>
      <c r="C261" s="75"/>
      <c r="D261" s="76"/>
      <c r="E261" s="76"/>
      <c r="F261" s="76"/>
      <c r="G261" s="77"/>
      <c r="H261" s="64"/>
      <c r="I261" s="64"/>
      <c r="J261" s="77"/>
      <c r="K261" s="77"/>
      <c r="L261" s="38"/>
      <c r="M261" s="38"/>
      <c r="N261" s="77"/>
      <c r="O261" s="77"/>
      <c r="P261" s="38"/>
      <c r="Q261" s="38"/>
      <c r="R261" s="77"/>
      <c r="S261" s="64"/>
      <c r="T261" s="77"/>
    </row>
    <row r="262" spans="2:20" x14ac:dyDescent="0.35">
      <c r="B262" s="36"/>
      <c r="C262" s="75"/>
      <c r="D262" s="76"/>
      <c r="E262" s="76"/>
      <c r="F262" s="76"/>
      <c r="G262" s="77"/>
      <c r="H262" s="64"/>
      <c r="I262" s="64"/>
      <c r="J262" s="77"/>
      <c r="K262" s="77"/>
      <c r="L262" s="38"/>
      <c r="M262" s="38"/>
      <c r="N262" s="77"/>
      <c r="O262" s="77"/>
      <c r="P262" s="38"/>
      <c r="Q262" s="38"/>
      <c r="R262" s="77"/>
      <c r="S262" s="64"/>
      <c r="T262" s="77"/>
    </row>
    <row r="263" spans="2:20" x14ac:dyDescent="0.35">
      <c r="B263" s="36"/>
      <c r="C263" s="75"/>
      <c r="D263" s="76"/>
      <c r="E263" s="76"/>
      <c r="F263" s="76"/>
      <c r="G263" s="77"/>
      <c r="H263" s="64"/>
      <c r="I263" s="64"/>
      <c r="J263" s="77"/>
      <c r="K263" s="77"/>
      <c r="L263" s="38"/>
      <c r="M263" s="38"/>
      <c r="N263" s="77"/>
      <c r="O263" s="77"/>
      <c r="P263" s="38"/>
      <c r="Q263" s="38"/>
      <c r="R263" s="77"/>
      <c r="S263" s="64"/>
      <c r="T263" s="77"/>
    </row>
    <row r="264" spans="2:20" x14ac:dyDescent="0.35">
      <c r="B264" s="36"/>
      <c r="C264" s="75"/>
      <c r="D264" s="76"/>
      <c r="E264" s="76"/>
      <c r="F264" s="76"/>
      <c r="G264" s="77"/>
      <c r="H264" s="64"/>
      <c r="I264" s="64"/>
      <c r="J264" s="77"/>
      <c r="K264" s="77"/>
      <c r="L264" s="38"/>
      <c r="M264" s="38"/>
      <c r="N264" s="77"/>
      <c r="O264" s="77"/>
      <c r="P264" s="38"/>
      <c r="Q264" s="38"/>
      <c r="R264" s="77"/>
      <c r="S264" s="64"/>
      <c r="T264" s="77"/>
    </row>
    <row r="265" spans="2:20" x14ac:dyDescent="0.35">
      <c r="B265" s="36"/>
      <c r="C265" s="75"/>
      <c r="D265" s="76"/>
      <c r="E265" s="76"/>
      <c r="F265" s="76"/>
      <c r="G265" s="77"/>
      <c r="H265" s="64"/>
      <c r="I265" s="64"/>
      <c r="J265" s="77"/>
      <c r="K265" s="77"/>
      <c r="L265" s="38"/>
      <c r="M265" s="38"/>
      <c r="N265" s="77"/>
      <c r="O265" s="77"/>
      <c r="P265" s="38"/>
      <c r="Q265" s="38"/>
      <c r="R265" s="77"/>
      <c r="S265" s="64"/>
      <c r="T265" s="77"/>
    </row>
    <row r="266" spans="2:20" x14ac:dyDescent="0.35">
      <c r="B266" s="36"/>
      <c r="C266" s="75"/>
      <c r="D266" s="76"/>
      <c r="E266" s="76"/>
      <c r="F266" s="76"/>
      <c r="G266" s="77"/>
      <c r="H266" s="64"/>
      <c r="I266" s="64"/>
      <c r="J266" s="77"/>
      <c r="K266" s="77"/>
      <c r="L266" s="38"/>
      <c r="M266" s="38"/>
      <c r="N266" s="77"/>
      <c r="O266" s="77"/>
      <c r="P266" s="38"/>
      <c r="Q266" s="38"/>
      <c r="R266" s="77"/>
      <c r="S266" s="64"/>
      <c r="T266" s="77"/>
    </row>
    <row r="267" spans="2:20" x14ac:dyDescent="0.35">
      <c r="B267" s="36"/>
      <c r="C267" s="75"/>
      <c r="D267" s="76"/>
      <c r="E267" s="76"/>
      <c r="F267" s="76"/>
      <c r="G267" s="77"/>
      <c r="H267" s="64"/>
      <c r="I267" s="64"/>
      <c r="J267" s="77"/>
      <c r="K267" s="77"/>
      <c r="L267" s="38"/>
      <c r="M267" s="38"/>
      <c r="N267" s="77"/>
      <c r="O267" s="77"/>
      <c r="P267" s="38"/>
      <c r="Q267" s="38"/>
      <c r="R267" s="77"/>
      <c r="S267" s="64"/>
      <c r="T267" s="77"/>
    </row>
    <row r="268" spans="2:20" x14ac:dyDescent="0.35">
      <c r="B268" s="36"/>
      <c r="C268" s="75"/>
      <c r="D268" s="76"/>
      <c r="E268" s="76"/>
      <c r="F268" s="76"/>
      <c r="G268" s="77"/>
      <c r="H268" s="64"/>
      <c r="I268" s="64"/>
      <c r="J268" s="77"/>
      <c r="K268" s="77"/>
      <c r="L268" s="38"/>
      <c r="M268" s="38"/>
      <c r="N268" s="77"/>
      <c r="O268" s="77"/>
      <c r="P268" s="38"/>
      <c r="Q268" s="38"/>
      <c r="R268" s="77"/>
      <c r="S268" s="64"/>
      <c r="T268" s="77"/>
    </row>
    <row r="269" spans="2:20" x14ac:dyDescent="0.35">
      <c r="B269" s="36"/>
      <c r="C269" s="75"/>
      <c r="D269" s="76"/>
      <c r="E269" s="76"/>
      <c r="F269" s="76"/>
      <c r="G269" s="77"/>
      <c r="H269" s="64"/>
      <c r="I269" s="64"/>
      <c r="J269" s="77"/>
      <c r="K269" s="77"/>
      <c r="L269" s="38"/>
      <c r="M269" s="38"/>
      <c r="N269" s="77"/>
      <c r="O269" s="77"/>
      <c r="P269" s="38"/>
      <c r="Q269" s="38"/>
      <c r="R269" s="77"/>
      <c r="S269" s="64"/>
      <c r="T269" s="77"/>
    </row>
    <row r="270" spans="2:20" x14ac:dyDescent="0.35">
      <c r="B270" s="36"/>
      <c r="C270" s="75"/>
      <c r="D270" s="76"/>
      <c r="E270" s="76"/>
      <c r="F270" s="76"/>
      <c r="G270" s="77"/>
      <c r="H270" s="64"/>
      <c r="I270" s="64"/>
      <c r="J270" s="77"/>
      <c r="K270" s="77"/>
      <c r="L270" s="38"/>
      <c r="M270" s="38"/>
      <c r="N270" s="77"/>
      <c r="O270" s="77"/>
      <c r="P270" s="38"/>
      <c r="Q270" s="38"/>
      <c r="R270" s="77"/>
      <c r="S270" s="64"/>
      <c r="T270" s="77"/>
    </row>
    <row r="271" spans="2:20" x14ac:dyDescent="0.35">
      <c r="B271" s="36"/>
      <c r="C271" s="75"/>
      <c r="D271" s="76"/>
      <c r="E271" s="76"/>
      <c r="F271" s="76"/>
      <c r="G271" s="77"/>
      <c r="H271" s="64"/>
      <c r="I271" s="64"/>
      <c r="J271" s="77"/>
      <c r="K271" s="77"/>
      <c r="L271" s="38"/>
      <c r="M271" s="38"/>
      <c r="N271" s="77"/>
      <c r="O271" s="77"/>
      <c r="P271" s="38"/>
      <c r="Q271" s="38"/>
      <c r="R271" s="77"/>
      <c r="S271" s="64"/>
      <c r="T271" s="77"/>
    </row>
    <row r="272" spans="2:20" x14ac:dyDescent="0.35">
      <c r="B272" s="36"/>
      <c r="C272" s="75"/>
      <c r="D272" s="76"/>
      <c r="E272" s="76"/>
      <c r="F272" s="76"/>
      <c r="G272" s="77"/>
      <c r="H272" s="64"/>
      <c r="I272" s="64"/>
      <c r="J272" s="77"/>
      <c r="K272" s="77"/>
      <c r="L272" s="38"/>
      <c r="M272" s="38"/>
      <c r="N272" s="77"/>
      <c r="O272" s="77"/>
      <c r="P272" s="38"/>
      <c r="Q272" s="38"/>
      <c r="R272" s="77"/>
      <c r="S272" s="64"/>
      <c r="T272" s="77"/>
    </row>
    <row r="273" spans="2:20" x14ac:dyDescent="0.35">
      <c r="B273" s="36"/>
      <c r="C273" s="75"/>
      <c r="D273" s="76"/>
      <c r="E273" s="76"/>
      <c r="F273" s="76"/>
      <c r="G273" s="77"/>
      <c r="H273" s="64"/>
      <c r="I273" s="64"/>
      <c r="J273" s="77"/>
      <c r="K273" s="77"/>
      <c r="L273" s="38"/>
      <c r="M273" s="38"/>
      <c r="N273" s="77"/>
      <c r="O273" s="77"/>
      <c r="P273" s="38"/>
      <c r="Q273" s="38"/>
      <c r="R273" s="77"/>
      <c r="S273" s="64"/>
      <c r="T273" s="77"/>
    </row>
    <row r="274" spans="2:20" x14ac:dyDescent="0.35">
      <c r="B274" s="36"/>
      <c r="C274" s="75"/>
      <c r="D274" s="76"/>
      <c r="E274" s="76"/>
      <c r="F274" s="76"/>
      <c r="G274" s="77"/>
      <c r="H274" s="64"/>
      <c r="I274" s="64"/>
      <c r="J274" s="77"/>
      <c r="K274" s="77"/>
      <c r="L274" s="38"/>
      <c r="M274" s="38"/>
      <c r="N274" s="77"/>
      <c r="O274" s="77"/>
      <c r="P274" s="38"/>
      <c r="Q274" s="38"/>
      <c r="R274" s="77"/>
      <c r="S274" s="64"/>
      <c r="T274" s="77"/>
    </row>
    <row r="275" spans="2:20" x14ac:dyDescent="0.35">
      <c r="B275" s="36"/>
      <c r="C275" s="75"/>
      <c r="D275" s="76"/>
      <c r="E275" s="76"/>
      <c r="F275" s="76"/>
      <c r="G275" s="77"/>
      <c r="H275" s="64"/>
      <c r="I275" s="64"/>
      <c r="J275" s="77"/>
      <c r="K275" s="77"/>
      <c r="L275" s="38"/>
      <c r="M275" s="38"/>
      <c r="N275" s="77"/>
      <c r="O275" s="77"/>
      <c r="P275" s="38"/>
      <c r="Q275" s="38"/>
      <c r="R275" s="77"/>
      <c r="S275" s="64"/>
      <c r="T275" s="77"/>
    </row>
    <row r="276" spans="2:20" x14ac:dyDescent="0.35">
      <c r="B276" s="36"/>
      <c r="C276" s="75"/>
      <c r="D276" s="76"/>
      <c r="E276" s="76"/>
      <c r="F276" s="76"/>
      <c r="G276" s="77"/>
      <c r="H276" s="64"/>
      <c r="I276" s="64"/>
      <c r="J276" s="77"/>
      <c r="K276" s="77"/>
      <c r="L276" s="38"/>
      <c r="M276" s="38"/>
      <c r="N276" s="77"/>
      <c r="O276" s="77"/>
      <c r="P276" s="38"/>
      <c r="Q276" s="38"/>
      <c r="R276" s="77"/>
      <c r="S276" s="64"/>
      <c r="T276" s="77"/>
    </row>
    <row r="277" spans="2:20" x14ac:dyDescent="0.35">
      <c r="B277" s="36"/>
      <c r="C277" s="75"/>
      <c r="D277" s="76"/>
      <c r="E277" s="76"/>
      <c r="F277" s="76"/>
      <c r="G277" s="77"/>
      <c r="H277" s="64"/>
      <c r="I277" s="64"/>
      <c r="J277" s="77"/>
      <c r="K277" s="77"/>
      <c r="L277" s="38"/>
      <c r="M277" s="38"/>
      <c r="N277" s="77"/>
      <c r="O277" s="77"/>
      <c r="P277" s="38"/>
      <c r="Q277" s="38"/>
      <c r="R277" s="77"/>
      <c r="S277" s="64"/>
      <c r="T277" s="77"/>
    </row>
    <row r="278" spans="2:20" x14ac:dyDescent="0.35">
      <c r="B278" s="36"/>
      <c r="C278" s="75"/>
      <c r="D278" s="76"/>
      <c r="E278" s="76"/>
      <c r="F278" s="76"/>
      <c r="G278" s="77"/>
      <c r="H278" s="64"/>
      <c r="I278" s="64"/>
      <c r="J278" s="77"/>
      <c r="K278" s="77"/>
      <c r="L278" s="38"/>
      <c r="M278" s="38"/>
      <c r="N278" s="77"/>
      <c r="O278" s="77"/>
      <c r="P278" s="38"/>
      <c r="Q278" s="38"/>
      <c r="R278" s="77"/>
      <c r="S278" s="64"/>
      <c r="T278" s="77"/>
    </row>
    <row r="279" spans="2:20" x14ac:dyDescent="0.35">
      <c r="B279" s="36"/>
      <c r="C279" s="75"/>
      <c r="D279" s="76"/>
      <c r="E279" s="76"/>
      <c r="F279" s="76"/>
      <c r="G279" s="77"/>
      <c r="H279" s="64"/>
      <c r="I279" s="64"/>
      <c r="J279" s="77"/>
      <c r="K279" s="77"/>
      <c r="L279" s="38"/>
      <c r="M279" s="38"/>
      <c r="N279" s="77"/>
      <c r="O279" s="77"/>
      <c r="P279" s="38"/>
      <c r="Q279" s="38"/>
      <c r="R279" s="77"/>
      <c r="S279" s="64"/>
      <c r="T279" s="77"/>
    </row>
    <row r="280" spans="2:20" x14ac:dyDescent="0.35">
      <c r="B280" s="36"/>
      <c r="C280" s="75"/>
      <c r="D280" s="76"/>
      <c r="E280" s="76"/>
      <c r="F280" s="76"/>
      <c r="G280" s="77"/>
      <c r="H280" s="64"/>
      <c r="I280" s="64"/>
      <c r="J280" s="77"/>
      <c r="K280" s="77"/>
      <c r="L280" s="38"/>
      <c r="M280" s="38"/>
      <c r="N280" s="77"/>
      <c r="O280" s="77"/>
      <c r="P280" s="38"/>
      <c r="Q280" s="38"/>
      <c r="R280" s="77"/>
      <c r="S280" s="64"/>
      <c r="T280" s="77"/>
    </row>
    <row r="281" spans="2:20" x14ac:dyDescent="0.35">
      <c r="B281" s="36"/>
      <c r="C281" s="75"/>
      <c r="D281" s="76"/>
      <c r="E281" s="76"/>
      <c r="F281" s="76"/>
      <c r="G281" s="77"/>
      <c r="H281" s="64"/>
      <c r="I281" s="64"/>
      <c r="J281" s="77"/>
      <c r="K281" s="77"/>
      <c r="L281" s="38"/>
      <c r="M281" s="38"/>
      <c r="N281" s="77"/>
      <c r="O281" s="77"/>
      <c r="P281" s="38"/>
      <c r="Q281" s="38"/>
      <c r="R281" s="77"/>
      <c r="S281" s="64"/>
      <c r="T281" s="77"/>
    </row>
    <row r="282" spans="2:20" x14ac:dyDescent="0.35">
      <c r="B282" s="36"/>
      <c r="C282" s="75"/>
      <c r="D282" s="76"/>
      <c r="E282" s="76"/>
      <c r="F282" s="76"/>
      <c r="G282" s="77"/>
      <c r="H282" s="64"/>
      <c r="I282" s="64"/>
      <c r="J282" s="77"/>
      <c r="K282" s="77"/>
      <c r="L282" s="38"/>
      <c r="M282" s="38"/>
      <c r="N282" s="77"/>
      <c r="O282" s="77"/>
      <c r="P282" s="38"/>
      <c r="Q282" s="38"/>
      <c r="R282" s="77"/>
      <c r="S282" s="64"/>
      <c r="T282" s="77"/>
    </row>
    <row r="283" spans="2:20" x14ac:dyDescent="0.35">
      <c r="B283" s="36"/>
      <c r="C283" s="75"/>
      <c r="D283" s="76"/>
      <c r="E283" s="76"/>
      <c r="F283" s="76"/>
      <c r="G283" s="77"/>
      <c r="H283" s="64"/>
      <c r="I283" s="64"/>
      <c r="J283" s="77"/>
      <c r="K283" s="77"/>
      <c r="L283" s="38"/>
      <c r="M283" s="38"/>
      <c r="N283" s="77"/>
      <c r="O283" s="77"/>
      <c r="P283" s="38"/>
      <c r="Q283" s="38"/>
      <c r="R283" s="77"/>
      <c r="S283" s="64"/>
      <c r="T283" s="77"/>
    </row>
    <row r="284" spans="2:20" x14ac:dyDescent="0.35">
      <c r="B284" s="36"/>
      <c r="C284" s="75"/>
      <c r="D284" s="76"/>
      <c r="E284" s="76"/>
      <c r="F284" s="76"/>
      <c r="G284" s="77"/>
      <c r="H284" s="64"/>
      <c r="I284" s="64"/>
      <c r="J284" s="77"/>
      <c r="K284" s="77"/>
      <c r="L284" s="38"/>
      <c r="M284" s="38"/>
      <c r="N284" s="77"/>
      <c r="O284" s="77"/>
      <c r="P284" s="38"/>
      <c r="Q284" s="38"/>
      <c r="R284" s="77"/>
      <c r="S284" s="64"/>
      <c r="T284" s="77"/>
    </row>
    <row r="285" spans="2:20" x14ac:dyDescent="0.35">
      <c r="B285" s="36"/>
      <c r="C285" s="75"/>
      <c r="D285" s="76"/>
      <c r="E285" s="76"/>
      <c r="F285" s="76"/>
      <c r="G285" s="77"/>
      <c r="H285" s="64"/>
      <c r="I285" s="64"/>
      <c r="J285" s="77"/>
      <c r="K285" s="77"/>
      <c r="L285" s="38"/>
      <c r="M285" s="38"/>
      <c r="N285" s="77"/>
      <c r="O285" s="77"/>
      <c r="P285" s="38"/>
      <c r="Q285" s="38"/>
      <c r="R285" s="77"/>
      <c r="S285" s="64"/>
      <c r="T285" s="77"/>
    </row>
    <row r="286" spans="2:20" x14ac:dyDescent="0.35">
      <c r="B286" s="36"/>
      <c r="C286" s="75"/>
      <c r="D286" s="76"/>
      <c r="E286" s="76"/>
      <c r="F286" s="76"/>
      <c r="G286" s="77"/>
      <c r="H286" s="64"/>
      <c r="I286" s="64"/>
      <c r="J286" s="77"/>
      <c r="K286" s="77"/>
      <c r="L286" s="38"/>
      <c r="M286" s="38"/>
      <c r="N286" s="77"/>
      <c r="O286" s="77"/>
      <c r="P286" s="38"/>
      <c r="Q286" s="38"/>
      <c r="R286" s="77"/>
      <c r="S286" s="64"/>
      <c r="T286" s="77"/>
    </row>
    <row r="287" spans="2:20" x14ac:dyDescent="0.35">
      <c r="B287" s="36"/>
      <c r="C287" s="75"/>
      <c r="D287" s="76"/>
      <c r="E287" s="76"/>
      <c r="F287" s="76"/>
      <c r="G287" s="77"/>
      <c r="H287" s="64"/>
      <c r="I287" s="64"/>
      <c r="J287" s="77"/>
      <c r="K287" s="77"/>
      <c r="L287" s="38"/>
      <c r="M287" s="38"/>
      <c r="N287" s="77"/>
      <c r="O287" s="77"/>
      <c r="P287" s="38"/>
      <c r="Q287" s="38"/>
      <c r="R287" s="77"/>
      <c r="S287" s="64"/>
      <c r="T287" s="77"/>
    </row>
    <row r="288" spans="2:20" x14ac:dyDescent="0.35">
      <c r="B288" s="36"/>
      <c r="C288" s="75"/>
      <c r="D288" s="76"/>
      <c r="E288" s="76"/>
      <c r="F288" s="76"/>
      <c r="G288" s="77"/>
      <c r="H288" s="64"/>
      <c r="I288" s="64"/>
      <c r="J288" s="77"/>
      <c r="K288" s="77"/>
      <c r="L288" s="38"/>
      <c r="M288" s="38"/>
      <c r="N288" s="77"/>
      <c r="O288" s="77"/>
      <c r="P288" s="38"/>
      <c r="Q288" s="38"/>
      <c r="R288" s="77"/>
      <c r="S288" s="64"/>
      <c r="T288" s="77"/>
    </row>
    <row r="289" spans="2:20" x14ac:dyDescent="0.35">
      <c r="B289" s="36"/>
      <c r="C289" s="75"/>
      <c r="D289" s="76"/>
      <c r="E289" s="76"/>
      <c r="F289" s="76"/>
      <c r="G289" s="77"/>
      <c r="H289" s="64"/>
      <c r="I289" s="64"/>
      <c r="J289" s="77"/>
      <c r="K289" s="77"/>
      <c r="L289" s="38"/>
      <c r="M289" s="38"/>
      <c r="N289" s="77"/>
      <c r="O289" s="77"/>
      <c r="P289" s="38"/>
      <c r="Q289" s="38"/>
      <c r="R289" s="77"/>
      <c r="S289" s="64"/>
      <c r="T289" s="77"/>
    </row>
    <row r="290" spans="2:20" x14ac:dyDescent="0.35">
      <c r="B290" s="36"/>
      <c r="C290" s="75"/>
      <c r="D290" s="76"/>
      <c r="E290" s="76"/>
      <c r="F290" s="76"/>
      <c r="G290" s="77"/>
      <c r="H290" s="64"/>
      <c r="I290" s="64"/>
      <c r="J290" s="77"/>
      <c r="K290" s="77"/>
      <c r="L290" s="38"/>
      <c r="M290" s="38"/>
      <c r="N290" s="77"/>
      <c r="O290" s="77"/>
      <c r="P290" s="38"/>
      <c r="Q290" s="38"/>
      <c r="R290" s="77"/>
      <c r="S290" s="64"/>
      <c r="T290" s="77"/>
    </row>
    <row r="291" spans="2:20" x14ac:dyDescent="0.35">
      <c r="B291" s="36"/>
      <c r="C291" s="75"/>
      <c r="D291" s="76"/>
      <c r="E291" s="76"/>
      <c r="F291" s="76"/>
      <c r="G291" s="77"/>
      <c r="H291" s="64"/>
      <c r="I291" s="64"/>
      <c r="J291" s="77"/>
      <c r="K291" s="77"/>
      <c r="L291" s="38"/>
      <c r="M291" s="38"/>
      <c r="N291" s="77"/>
      <c r="O291" s="77"/>
      <c r="P291" s="38"/>
      <c r="Q291" s="38"/>
      <c r="R291" s="77"/>
      <c r="S291" s="64"/>
      <c r="T291" s="77"/>
    </row>
    <row r="292" spans="2:20" x14ac:dyDescent="0.35">
      <c r="B292" s="36"/>
      <c r="C292" s="75"/>
      <c r="D292" s="76"/>
      <c r="E292" s="76"/>
      <c r="F292" s="76"/>
      <c r="G292" s="77"/>
      <c r="H292" s="64"/>
      <c r="I292" s="64"/>
      <c r="J292" s="77"/>
      <c r="K292" s="77"/>
      <c r="L292" s="38"/>
      <c r="M292" s="38"/>
      <c r="N292" s="77"/>
      <c r="O292" s="77"/>
      <c r="P292" s="38"/>
      <c r="Q292" s="38"/>
      <c r="R292" s="77"/>
      <c r="S292" s="64"/>
      <c r="T292" s="77"/>
    </row>
    <row r="293" spans="2:20" x14ac:dyDescent="0.35">
      <c r="B293" s="36"/>
      <c r="C293" s="75"/>
      <c r="D293" s="76"/>
      <c r="E293" s="76"/>
      <c r="F293" s="76"/>
      <c r="G293" s="77"/>
      <c r="H293" s="64"/>
      <c r="I293" s="64"/>
      <c r="J293" s="77"/>
      <c r="K293" s="77"/>
      <c r="L293" s="38"/>
      <c r="M293" s="38"/>
      <c r="N293" s="77"/>
      <c r="O293" s="77"/>
      <c r="P293" s="38"/>
      <c r="Q293" s="38"/>
      <c r="R293" s="77"/>
      <c r="S293" s="64"/>
      <c r="T293" s="77"/>
    </row>
    <row r="294" spans="2:20" x14ac:dyDescent="0.35">
      <c r="B294" s="36"/>
      <c r="C294" s="75"/>
      <c r="D294" s="76"/>
      <c r="E294" s="76"/>
      <c r="F294" s="76"/>
      <c r="G294" s="77"/>
      <c r="H294" s="64"/>
      <c r="I294" s="64"/>
      <c r="J294" s="77"/>
      <c r="K294" s="77"/>
      <c r="L294" s="38"/>
      <c r="M294" s="38"/>
      <c r="N294" s="77"/>
      <c r="O294" s="77"/>
      <c r="P294" s="38"/>
      <c r="Q294" s="38"/>
      <c r="R294" s="77"/>
      <c r="S294" s="64"/>
      <c r="T294" s="77"/>
    </row>
    <row r="295" spans="2:20" x14ac:dyDescent="0.35">
      <c r="B295" s="36"/>
      <c r="C295" s="75"/>
      <c r="D295" s="76"/>
      <c r="E295" s="76"/>
      <c r="F295" s="76"/>
      <c r="G295" s="77"/>
      <c r="H295" s="64"/>
      <c r="I295" s="64"/>
      <c r="J295" s="77"/>
      <c r="K295" s="77"/>
      <c r="L295" s="38"/>
      <c r="M295" s="38"/>
      <c r="N295" s="77"/>
      <c r="O295" s="77"/>
      <c r="P295" s="38"/>
      <c r="Q295" s="38"/>
      <c r="R295" s="77"/>
      <c r="S295" s="64"/>
      <c r="T295" s="77"/>
    </row>
    <row r="296" spans="2:20" x14ac:dyDescent="0.35">
      <c r="B296" s="36"/>
      <c r="C296" s="75"/>
      <c r="D296" s="76"/>
      <c r="E296" s="76"/>
      <c r="F296" s="76"/>
      <c r="G296" s="77"/>
      <c r="H296" s="64"/>
      <c r="I296" s="64"/>
      <c r="J296" s="77"/>
      <c r="K296" s="77"/>
      <c r="L296" s="38"/>
      <c r="M296" s="38"/>
      <c r="N296" s="77"/>
      <c r="O296" s="77"/>
      <c r="P296" s="38"/>
      <c r="Q296" s="38"/>
      <c r="R296" s="77"/>
      <c r="S296" s="64"/>
      <c r="T296" s="77"/>
    </row>
    <row r="297" spans="2:20" x14ac:dyDescent="0.35">
      <c r="B297" s="36"/>
      <c r="C297" s="75"/>
      <c r="D297" s="76"/>
      <c r="E297" s="76"/>
      <c r="F297" s="76"/>
      <c r="G297" s="77"/>
      <c r="H297" s="64"/>
      <c r="I297" s="64"/>
      <c r="J297" s="77"/>
      <c r="K297" s="77"/>
      <c r="L297" s="38"/>
      <c r="M297" s="38"/>
      <c r="N297" s="77"/>
      <c r="O297" s="77"/>
      <c r="P297" s="38"/>
      <c r="Q297" s="38"/>
      <c r="R297" s="77"/>
      <c r="S297" s="64"/>
      <c r="T297" s="77"/>
    </row>
    <row r="298" spans="2:20" x14ac:dyDescent="0.35">
      <c r="B298" s="36"/>
      <c r="C298" s="75"/>
      <c r="D298" s="76"/>
      <c r="E298" s="76"/>
      <c r="F298" s="76"/>
      <c r="G298" s="77"/>
      <c r="H298" s="64"/>
      <c r="I298" s="64"/>
      <c r="J298" s="77"/>
      <c r="K298" s="77"/>
      <c r="L298" s="38"/>
      <c r="M298" s="38"/>
      <c r="N298" s="77"/>
      <c r="O298" s="77"/>
      <c r="P298" s="38"/>
      <c r="Q298" s="38"/>
      <c r="R298" s="77"/>
      <c r="S298" s="64"/>
      <c r="T298" s="77"/>
    </row>
    <row r="299" spans="2:20" x14ac:dyDescent="0.35">
      <c r="B299" s="36"/>
      <c r="C299" s="75"/>
      <c r="D299" s="76"/>
      <c r="E299" s="76"/>
      <c r="F299" s="76"/>
      <c r="G299" s="77"/>
      <c r="H299" s="64"/>
      <c r="I299" s="64"/>
      <c r="J299" s="77"/>
      <c r="K299" s="77"/>
      <c r="L299" s="38"/>
      <c r="M299" s="38"/>
      <c r="N299" s="77"/>
      <c r="O299" s="77"/>
      <c r="P299" s="38"/>
      <c r="Q299" s="38"/>
      <c r="R299" s="77"/>
      <c r="S299" s="64"/>
      <c r="T299" s="77"/>
    </row>
    <row r="300" spans="2:20" x14ac:dyDescent="0.35">
      <c r="B300" s="36"/>
      <c r="C300" s="75"/>
      <c r="D300" s="76"/>
      <c r="E300" s="76"/>
      <c r="F300" s="76"/>
      <c r="G300" s="77"/>
      <c r="H300" s="64"/>
      <c r="I300" s="64"/>
      <c r="J300" s="77"/>
      <c r="K300" s="77"/>
      <c r="L300" s="38"/>
      <c r="M300" s="38"/>
      <c r="N300" s="77"/>
      <c r="O300" s="77"/>
      <c r="P300" s="38"/>
      <c r="Q300" s="38"/>
      <c r="R300" s="77"/>
      <c r="S300" s="64"/>
      <c r="T300" s="77"/>
    </row>
    <row r="301" spans="2:20" x14ac:dyDescent="0.35">
      <c r="B301" s="36"/>
      <c r="C301" s="75"/>
      <c r="D301" s="76"/>
      <c r="E301" s="76"/>
      <c r="F301" s="76"/>
      <c r="G301" s="77"/>
      <c r="H301" s="64"/>
      <c r="I301" s="64"/>
      <c r="J301" s="77"/>
      <c r="K301" s="77"/>
      <c r="L301" s="38"/>
      <c r="M301" s="38"/>
      <c r="N301" s="77"/>
      <c r="O301" s="77"/>
      <c r="P301" s="38"/>
      <c r="Q301" s="38"/>
      <c r="R301" s="77"/>
      <c r="S301" s="64"/>
      <c r="T301" s="77"/>
    </row>
    <row r="302" spans="2:20" x14ac:dyDescent="0.35">
      <c r="B302" s="36"/>
      <c r="C302" s="75"/>
      <c r="D302" s="76"/>
      <c r="E302" s="76"/>
      <c r="F302" s="76"/>
      <c r="G302" s="77"/>
      <c r="H302" s="64"/>
      <c r="I302" s="64"/>
      <c r="J302" s="77"/>
      <c r="K302" s="77"/>
      <c r="L302" s="38"/>
      <c r="M302" s="38"/>
      <c r="N302" s="77"/>
      <c r="O302" s="77"/>
      <c r="P302" s="38"/>
      <c r="Q302" s="38"/>
      <c r="R302" s="77"/>
      <c r="S302" s="64"/>
      <c r="T302" s="77"/>
    </row>
    <row r="303" spans="2:20" x14ac:dyDescent="0.35">
      <c r="B303" s="36"/>
      <c r="C303" s="75"/>
      <c r="D303" s="76"/>
      <c r="E303" s="76"/>
      <c r="F303" s="76"/>
      <c r="G303" s="77"/>
      <c r="H303" s="64"/>
      <c r="I303" s="64"/>
      <c r="J303" s="77"/>
      <c r="K303" s="77"/>
      <c r="L303" s="38"/>
      <c r="M303" s="38"/>
      <c r="N303" s="77"/>
      <c r="O303" s="77"/>
      <c r="P303" s="38"/>
      <c r="Q303" s="38"/>
      <c r="R303" s="77"/>
      <c r="S303" s="64"/>
      <c r="T303" s="77"/>
    </row>
    <row r="304" spans="2:20" x14ac:dyDescent="0.35">
      <c r="B304" s="36"/>
      <c r="C304" s="75"/>
      <c r="D304" s="76"/>
      <c r="E304" s="76"/>
      <c r="F304" s="76"/>
      <c r="G304" s="77"/>
      <c r="H304" s="64"/>
      <c r="I304" s="64"/>
      <c r="J304" s="77"/>
      <c r="K304" s="77"/>
      <c r="L304" s="38"/>
      <c r="M304" s="38"/>
      <c r="N304" s="77"/>
      <c r="O304" s="77"/>
      <c r="P304" s="38"/>
      <c r="Q304" s="38"/>
      <c r="R304" s="77"/>
      <c r="S304" s="64"/>
      <c r="T304" s="77"/>
    </row>
    <row r="305" spans="2:20" x14ac:dyDescent="0.35">
      <c r="B305" s="36"/>
      <c r="C305" s="75"/>
      <c r="D305" s="76"/>
      <c r="E305" s="76"/>
      <c r="F305" s="76"/>
      <c r="G305" s="77"/>
      <c r="H305" s="64"/>
      <c r="I305" s="64"/>
      <c r="J305" s="77"/>
      <c r="K305" s="77"/>
      <c r="L305" s="38"/>
      <c r="M305" s="38"/>
      <c r="N305" s="77"/>
      <c r="O305" s="77"/>
      <c r="P305" s="38"/>
      <c r="Q305" s="38"/>
      <c r="R305" s="77"/>
      <c r="S305" s="64"/>
      <c r="T305" s="77"/>
    </row>
    <row r="306" spans="2:20" x14ac:dyDescent="0.35">
      <c r="B306" s="36"/>
      <c r="C306" s="75"/>
      <c r="D306" s="76"/>
      <c r="E306" s="76"/>
      <c r="F306" s="76"/>
      <c r="G306" s="77"/>
      <c r="H306" s="64"/>
      <c r="I306" s="64"/>
      <c r="J306" s="77"/>
      <c r="K306" s="77"/>
      <c r="L306" s="38"/>
      <c r="M306" s="38"/>
      <c r="N306" s="77"/>
      <c r="O306" s="77"/>
      <c r="P306" s="38"/>
      <c r="Q306" s="38"/>
      <c r="R306" s="77"/>
      <c r="S306" s="64"/>
      <c r="T306" s="77"/>
    </row>
    <row r="307" spans="2:20" x14ac:dyDescent="0.35">
      <c r="B307" s="36"/>
      <c r="C307" s="75"/>
      <c r="D307" s="76"/>
      <c r="E307" s="76"/>
      <c r="F307" s="76"/>
      <c r="G307" s="77"/>
      <c r="H307" s="64"/>
      <c r="I307" s="64"/>
      <c r="J307" s="77"/>
      <c r="K307" s="77"/>
      <c r="L307" s="38"/>
      <c r="M307" s="38"/>
      <c r="N307" s="77"/>
      <c r="O307" s="77"/>
      <c r="P307" s="38"/>
      <c r="Q307" s="38"/>
      <c r="R307" s="77"/>
      <c r="S307" s="64"/>
      <c r="T307" s="77"/>
    </row>
    <row r="308" spans="2:20" x14ac:dyDescent="0.35">
      <c r="B308" s="36"/>
      <c r="C308" s="75"/>
      <c r="D308" s="76"/>
      <c r="E308" s="76"/>
      <c r="F308" s="76"/>
      <c r="G308" s="77"/>
      <c r="H308" s="64"/>
      <c r="I308" s="64"/>
      <c r="J308" s="77"/>
      <c r="K308" s="77"/>
      <c r="L308" s="38"/>
      <c r="M308" s="38"/>
      <c r="N308" s="77"/>
      <c r="O308" s="77"/>
      <c r="P308" s="38"/>
      <c r="Q308" s="38"/>
      <c r="R308" s="77"/>
      <c r="S308" s="64"/>
      <c r="T308" s="77"/>
    </row>
    <row r="309" spans="2:20" x14ac:dyDescent="0.35">
      <c r="B309" s="36"/>
      <c r="C309" s="75"/>
      <c r="D309" s="76"/>
      <c r="E309" s="76"/>
      <c r="F309" s="76"/>
      <c r="G309" s="77"/>
      <c r="H309" s="64"/>
      <c r="I309" s="64"/>
      <c r="J309" s="77"/>
      <c r="K309" s="77"/>
      <c r="L309" s="38"/>
      <c r="M309" s="38"/>
      <c r="N309" s="77"/>
      <c r="O309" s="77"/>
      <c r="P309" s="38"/>
      <c r="Q309" s="38"/>
      <c r="R309" s="77"/>
      <c r="S309" s="64"/>
      <c r="T309" s="77"/>
    </row>
    <row r="310" spans="2:20" x14ac:dyDescent="0.35">
      <c r="B310" s="36"/>
      <c r="C310" s="75"/>
      <c r="D310" s="76"/>
      <c r="E310" s="76"/>
      <c r="F310" s="76"/>
      <c r="G310" s="77"/>
      <c r="H310" s="64"/>
      <c r="I310" s="64"/>
      <c r="J310" s="77"/>
      <c r="K310" s="77"/>
      <c r="L310" s="38"/>
      <c r="M310" s="38"/>
      <c r="N310" s="77"/>
      <c r="O310" s="77"/>
      <c r="P310" s="38"/>
      <c r="Q310" s="38"/>
      <c r="R310" s="77"/>
      <c r="S310" s="64"/>
      <c r="T310" s="77"/>
    </row>
    <row r="311" spans="2:20" x14ac:dyDescent="0.35">
      <c r="B311" s="36"/>
      <c r="C311" s="75"/>
      <c r="D311" s="76"/>
      <c r="E311" s="76"/>
      <c r="F311" s="76"/>
      <c r="G311" s="77"/>
      <c r="H311" s="64"/>
      <c r="I311" s="64"/>
      <c r="J311" s="77"/>
      <c r="K311" s="77"/>
      <c r="L311" s="38"/>
      <c r="M311" s="38"/>
      <c r="N311" s="77"/>
      <c r="O311" s="77"/>
      <c r="P311" s="38"/>
      <c r="Q311" s="38"/>
      <c r="R311" s="77"/>
      <c r="S311" s="64"/>
      <c r="T311" s="77"/>
    </row>
    <row r="312" spans="2:20" x14ac:dyDescent="0.35">
      <c r="B312" s="36"/>
      <c r="C312" s="75"/>
      <c r="D312" s="76"/>
      <c r="E312" s="76"/>
      <c r="F312" s="76"/>
      <c r="G312" s="77"/>
      <c r="H312" s="64"/>
      <c r="I312" s="64"/>
      <c r="J312" s="77"/>
      <c r="K312" s="77"/>
      <c r="L312" s="38"/>
      <c r="M312" s="38"/>
      <c r="N312" s="77"/>
      <c r="O312" s="77"/>
      <c r="P312" s="38"/>
      <c r="Q312" s="38"/>
      <c r="R312" s="77"/>
      <c r="S312" s="64"/>
      <c r="T312" s="77"/>
    </row>
    <row r="313" spans="2:20" x14ac:dyDescent="0.35">
      <c r="B313" s="36"/>
      <c r="C313" s="75"/>
      <c r="D313" s="76"/>
      <c r="E313" s="76"/>
      <c r="F313" s="76"/>
      <c r="G313" s="77"/>
      <c r="H313" s="64"/>
      <c r="I313" s="64"/>
      <c r="J313" s="77"/>
      <c r="K313" s="77"/>
      <c r="L313" s="38"/>
      <c r="M313" s="38"/>
      <c r="N313" s="77"/>
      <c r="O313" s="77"/>
      <c r="P313" s="38"/>
      <c r="Q313" s="38"/>
      <c r="R313" s="77"/>
      <c r="S313" s="64"/>
      <c r="T313" s="77"/>
    </row>
    <row r="314" spans="2:20" x14ac:dyDescent="0.35">
      <c r="B314" s="36"/>
      <c r="C314" s="75"/>
      <c r="D314" s="76"/>
      <c r="E314" s="76"/>
      <c r="F314" s="76"/>
      <c r="G314" s="77"/>
      <c r="H314" s="64"/>
      <c r="I314" s="64"/>
      <c r="J314" s="77"/>
      <c r="K314" s="77"/>
      <c r="L314" s="38"/>
      <c r="M314" s="38"/>
      <c r="N314" s="77"/>
      <c r="O314" s="77"/>
      <c r="P314" s="38"/>
      <c r="Q314" s="38"/>
      <c r="R314" s="77"/>
      <c r="S314" s="64"/>
      <c r="T314" s="77"/>
    </row>
    <row r="315" spans="2:20" x14ac:dyDescent="0.35">
      <c r="B315" s="36"/>
      <c r="C315" s="75"/>
      <c r="D315" s="76"/>
      <c r="E315" s="76"/>
      <c r="F315" s="76"/>
      <c r="G315" s="77"/>
      <c r="H315" s="64"/>
      <c r="I315" s="64"/>
      <c r="J315" s="77"/>
      <c r="K315" s="77"/>
      <c r="L315" s="38"/>
      <c r="M315" s="38"/>
      <c r="N315" s="77"/>
      <c r="O315" s="77"/>
      <c r="P315" s="38"/>
      <c r="Q315" s="38"/>
      <c r="R315" s="77"/>
      <c r="S315" s="64"/>
      <c r="T315" s="77"/>
    </row>
    <row r="316" spans="2:20" x14ac:dyDescent="0.35">
      <c r="B316" s="36"/>
      <c r="C316" s="75"/>
      <c r="D316" s="76"/>
      <c r="E316" s="76"/>
      <c r="F316" s="76"/>
      <c r="G316" s="77"/>
      <c r="H316" s="64"/>
      <c r="I316" s="64"/>
      <c r="J316" s="77"/>
      <c r="K316" s="77"/>
      <c r="L316" s="38"/>
      <c r="M316" s="38"/>
      <c r="N316" s="77"/>
      <c r="O316" s="77"/>
      <c r="P316" s="38"/>
      <c r="Q316" s="38"/>
      <c r="R316" s="77"/>
      <c r="S316" s="64"/>
      <c r="T316" s="77"/>
    </row>
    <row r="317" spans="2:20" x14ac:dyDescent="0.35">
      <c r="B317" s="36"/>
      <c r="C317" s="75"/>
      <c r="D317" s="76"/>
      <c r="E317" s="76"/>
      <c r="F317" s="76"/>
      <c r="G317" s="77"/>
      <c r="H317" s="64"/>
      <c r="I317" s="64"/>
      <c r="J317" s="77"/>
      <c r="K317" s="77"/>
      <c r="L317" s="38"/>
      <c r="M317" s="38"/>
      <c r="N317" s="77"/>
      <c r="O317" s="77"/>
      <c r="P317" s="38"/>
      <c r="Q317" s="38"/>
      <c r="R317" s="77"/>
      <c r="S317" s="64"/>
      <c r="T317" s="77"/>
    </row>
    <row r="318" spans="2:20" x14ac:dyDescent="0.35">
      <c r="B318" s="36"/>
      <c r="C318" s="75"/>
      <c r="D318" s="76"/>
      <c r="E318" s="76"/>
      <c r="F318" s="76"/>
      <c r="G318" s="77"/>
      <c r="H318" s="64"/>
      <c r="I318" s="64"/>
      <c r="J318" s="77"/>
      <c r="K318" s="77"/>
      <c r="L318" s="38"/>
      <c r="M318" s="38"/>
      <c r="N318" s="77"/>
      <c r="O318" s="77"/>
      <c r="P318" s="38"/>
      <c r="Q318" s="38"/>
      <c r="R318" s="77"/>
      <c r="S318" s="64"/>
      <c r="T318" s="77"/>
    </row>
    <row r="319" spans="2:20" x14ac:dyDescent="0.35">
      <c r="B319" s="36"/>
      <c r="C319" s="75"/>
      <c r="D319" s="76"/>
      <c r="E319" s="76"/>
      <c r="F319" s="76"/>
      <c r="G319" s="77"/>
      <c r="H319" s="64"/>
      <c r="I319" s="64"/>
      <c r="J319" s="77"/>
      <c r="K319" s="77"/>
      <c r="L319" s="38"/>
      <c r="M319" s="38"/>
      <c r="N319" s="77"/>
      <c r="O319" s="77"/>
      <c r="P319" s="38"/>
      <c r="Q319" s="38"/>
      <c r="R319" s="77"/>
      <c r="S319" s="64"/>
      <c r="T319" s="77"/>
    </row>
    <row r="320" spans="2:20" x14ac:dyDescent="0.35">
      <c r="B320" s="36"/>
      <c r="C320" s="75"/>
      <c r="D320" s="76"/>
      <c r="E320" s="76"/>
      <c r="F320" s="76"/>
      <c r="G320" s="77"/>
      <c r="H320" s="64"/>
      <c r="I320" s="64"/>
      <c r="J320" s="77"/>
      <c r="K320" s="77"/>
      <c r="L320" s="38"/>
      <c r="M320" s="38"/>
      <c r="N320" s="77"/>
      <c r="O320" s="77"/>
      <c r="P320" s="38"/>
      <c r="Q320" s="38"/>
      <c r="R320" s="77"/>
      <c r="S320" s="64"/>
      <c r="T320" s="77"/>
    </row>
    <row r="321" spans="2:20" x14ac:dyDescent="0.35">
      <c r="B321" s="36"/>
      <c r="C321" s="75"/>
      <c r="D321" s="76"/>
      <c r="E321" s="76"/>
      <c r="F321" s="76"/>
      <c r="G321" s="77"/>
      <c r="H321" s="64"/>
      <c r="I321" s="64"/>
      <c r="J321" s="77"/>
      <c r="K321" s="77"/>
      <c r="L321" s="38"/>
      <c r="M321" s="38"/>
      <c r="N321" s="77"/>
      <c r="O321" s="77"/>
      <c r="P321" s="38"/>
      <c r="Q321" s="38"/>
      <c r="R321" s="77"/>
      <c r="S321" s="64"/>
      <c r="T321" s="77"/>
    </row>
    <row r="322" spans="2:20" x14ac:dyDescent="0.35">
      <c r="B322" s="36"/>
      <c r="C322" s="75"/>
      <c r="D322" s="76"/>
      <c r="E322" s="76"/>
      <c r="F322" s="76"/>
      <c r="G322" s="77"/>
      <c r="H322" s="64"/>
      <c r="I322" s="64"/>
      <c r="J322" s="77"/>
      <c r="K322" s="77"/>
      <c r="L322" s="38"/>
      <c r="M322" s="38"/>
      <c r="N322" s="77"/>
      <c r="O322" s="77"/>
      <c r="P322" s="38"/>
      <c r="Q322" s="38"/>
      <c r="R322" s="77"/>
      <c r="S322" s="64"/>
      <c r="T322" s="77"/>
    </row>
    <row r="323" spans="2:20" x14ac:dyDescent="0.35">
      <c r="B323" s="36"/>
      <c r="C323" s="75"/>
      <c r="D323" s="76"/>
      <c r="E323" s="76"/>
      <c r="F323" s="76"/>
      <c r="G323" s="77"/>
      <c r="H323" s="64"/>
      <c r="I323" s="64"/>
      <c r="J323" s="77"/>
      <c r="K323" s="77"/>
      <c r="L323" s="38"/>
      <c r="M323" s="38"/>
      <c r="N323" s="77"/>
      <c r="O323" s="77"/>
      <c r="P323" s="38"/>
      <c r="Q323" s="38"/>
      <c r="R323" s="77"/>
      <c r="S323" s="64"/>
      <c r="T323" s="77"/>
    </row>
    <row r="324" spans="2:20" x14ac:dyDescent="0.35">
      <c r="B324" s="36"/>
      <c r="C324" s="75"/>
      <c r="D324" s="76"/>
      <c r="E324" s="76"/>
      <c r="F324" s="76"/>
      <c r="G324" s="77"/>
      <c r="H324" s="64"/>
      <c r="I324" s="64"/>
      <c r="J324" s="77"/>
      <c r="K324" s="77"/>
      <c r="L324" s="38"/>
      <c r="M324" s="38"/>
      <c r="N324" s="77"/>
      <c r="O324" s="77"/>
      <c r="P324" s="38"/>
      <c r="Q324" s="38"/>
      <c r="R324" s="77"/>
      <c r="S324" s="64"/>
      <c r="T324" s="77"/>
    </row>
    <row r="325" spans="2:20" x14ac:dyDescent="0.35">
      <c r="B325" s="36"/>
      <c r="C325" s="75"/>
      <c r="D325" s="76"/>
      <c r="E325" s="76"/>
      <c r="F325" s="76"/>
      <c r="G325" s="77"/>
      <c r="H325" s="64"/>
      <c r="I325" s="64"/>
      <c r="J325" s="77"/>
      <c r="K325" s="77"/>
      <c r="L325" s="38"/>
      <c r="M325" s="38"/>
      <c r="N325" s="77"/>
      <c r="O325" s="77"/>
      <c r="P325" s="38"/>
      <c r="Q325" s="38"/>
      <c r="R325" s="77"/>
      <c r="S325" s="64"/>
      <c r="T325" s="77"/>
    </row>
    <row r="326" spans="2:20" x14ac:dyDescent="0.35">
      <c r="B326" s="36"/>
      <c r="C326" s="75"/>
      <c r="D326" s="76"/>
      <c r="E326" s="76"/>
      <c r="F326" s="76"/>
      <c r="G326" s="77"/>
      <c r="H326" s="64"/>
      <c r="I326" s="64"/>
      <c r="J326" s="77"/>
      <c r="K326" s="77"/>
      <c r="L326" s="38"/>
      <c r="M326" s="38"/>
      <c r="N326" s="77"/>
      <c r="O326" s="77"/>
      <c r="P326" s="38"/>
      <c r="Q326" s="38"/>
      <c r="R326" s="77"/>
      <c r="S326" s="64"/>
      <c r="T326" s="77"/>
    </row>
    <row r="327" spans="2:20" x14ac:dyDescent="0.35">
      <c r="B327" s="36"/>
      <c r="C327" s="75"/>
      <c r="D327" s="76"/>
      <c r="E327" s="76"/>
      <c r="F327" s="76"/>
      <c r="G327" s="77"/>
      <c r="H327" s="64"/>
      <c r="I327" s="64"/>
      <c r="J327" s="77"/>
      <c r="K327" s="77"/>
      <c r="L327" s="38"/>
      <c r="M327" s="38"/>
      <c r="N327" s="77"/>
      <c r="O327" s="77"/>
      <c r="P327" s="38"/>
      <c r="Q327" s="38"/>
      <c r="R327" s="77"/>
      <c r="S327" s="64"/>
      <c r="T327" s="77"/>
    </row>
    <row r="328" spans="2:20" x14ac:dyDescent="0.35">
      <c r="B328" s="36"/>
      <c r="C328" s="75"/>
      <c r="D328" s="76"/>
      <c r="E328" s="76"/>
      <c r="F328" s="76"/>
      <c r="G328" s="77"/>
      <c r="H328" s="64"/>
      <c r="I328" s="64"/>
      <c r="J328" s="77"/>
      <c r="K328" s="77"/>
      <c r="L328" s="38"/>
      <c r="M328" s="38"/>
      <c r="N328" s="77"/>
      <c r="O328" s="77"/>
      <c r="P328" s="38"/>
      <c r="Q328" s="38"/>
      <c r="R328" s="77"/>
      <c r="S328" s="64"/>
      <c r="T328" s="77"/>
    </row>
    <row r="329" spans="2:20" x14ac:dyDescent="0.35">
      <c r="B329" s="36"/>
      <c r="C329" s="75"/>
      <c r="D329" s="76"/>
      <c r="E329" s="76"/>
      <c r="F329" s="76"/>
      <c r="G329" s="77"/>
      <c r="H329" s="64"/>
      <c r="I329" s="64"/>
      <c r="J329" s="77"/>
      <c r="K329" s="77"/>
      <c r="L329" s="38"/>
      <c r="M329" s="38"/>
      <c r="N329" s="77"/>
      <c r="O329" s="77"/>
      <c r="P329" s="38"/>
      <c r="Q329" s="38"/>
      <c r="R329" s="77"/>
      <c r="S329" s="64"/>
      <c r="T329" s="77"/>
    </row>
    <row r="330" spans="2:20" x14ac:dyDescent="0.35">
      <c r="B330" s="36"/>
      <c r="C330" s="75"/>
      <c r="D330" s="76"/>
      <c r="E330" s="76"/>
      <c r="F330" s="76"/>
      <c r="G330" s="77"/>
      <c r="H330" s="64"/>
      <c r="I330" s="64"/>
      <c r="J330" s="77"/>
      <c r="K330" s="77"/>
      <c r="L330" s="38"/>
      <c r="M330" s="38"/>
      <c r="N330" s="77"/>
      <c r="O330" s="77"/>
      <c r="P330" s="38"/>
      <c r="Q330" s="38"/>
      <c r="R330" s="77"/>
      <c r="S330" s="64"/>
      <c r="T330" s="77"/>
    </row>
    <row r="331" spans="2:20" x14ac:dyDescent="0.35">
      <c r="B331" s="36"/>
      <c r="C331" s="75"/>
      <c r="D331" s="76"/>
      <c r="E331" s="76"/>
      <c r="F331" s="76"/>
      <c r="G331" s="77"/>
      <c r="H331" s="64"/>
      <c r="I331" s="64"/>
      <c r="J331" s="77"/>
      <c r="K331" s="77"/>
      <c r="L331" s="38"/>
      <c r="M331" s="38"/>
      <c r="N331" s="77"/>
      <c r="O331" s="77"/>
      <c r="P331" s="38"/>
      <c r="Q331" s="38"/>
      <c r="R331" s="77"/>
      <c r="S331" s="64"/>
      <c r="T331" s="77"/>
    </row>
    <row r="332" spans="2:20" x14ac:dyDescent="0.35">
      <c r="B332" s="36"/>
      <c r="C332" s="75"/>
      <c r="D332" s="76"/>
      <c r="E332" s="76"/>
      <c r="F332" s="76"/>
      <c r="G332" s="77"/>
      <c r="H332" s="64"/>
      <c r="I332" s="64"/>
      <c r="J332" s="77"/>
      <c r="K332" s="77"/>
      <c r="L332" s="38"/>
      <c r="M332" s="38"/>
      <c r="N332" s="77"/>
      <c r="O332" s="77"/>
      <c r="P332" s="38"/>
      <c r="Q332" s="38"/>
      <c r="R332" s="77"/>
      <c r="S332" s="64"/>
      <c r="T332" s="77"/>
    </row>
    <row r="333" spans="2:20" x14ac:dyDescent="0.35">
      <c r="B333" s="36"/>
      <c r="C333" s="75"/>
      <c r="D333" s="76"/>
      <c r="E333" s="76"/>
      <c r="F333" s="76"/>
      <c r="G333" s="77"/>
      <c r="H333" s="64"/>
      <c r="I333" s="64"/>
      <c r="J333" s="77"/>
      <c r="K333" s="77"/>
      <c r="L333" s="38"/>
      <c r="M333" s="38"/>
      <c r="N333" s="77"/>
      <c r="O333" s="77"/>
      <c r="P333" s="38"/>
      <c r="Q333" s="38"/>
      <c r="R333" s="77"/>
      <c r="S333" s="64"/>
      <c r="T333" s="77"/>
    </row>
    <row r="334" spans="2:20" x14ac:dyDescent="0.35">
      <c r="B334" s="36"/>
      <c r="C334" s="75"/>
      <c r="D334" s="76"/>
      <c r="E334" s="76"/>
      <c r="F334" s="76"/>
      <c r="G334" s="77"/>
      <c r="H334" s="64"/>
      <c r="I334" s="64"/>
      <c r="J334" s="77"/>
      <c r="K334" s="77"/>
      <c r="L334" s="38"/>
      <c r="M334" s="38"/>
      <c r="N334" s="77"/>
      <c r="O334" s="77"/>
      <c r="P334" s="38"/>
      <c r="Q334" s="38"/>
      <c r="R334" s="77"/>
      <c r="S334" s="64"/>
      <c r="T334" s="77"/>
    </row>
    <row r="335" spans="2:20" x14ac:dyDescent="0.35">
      <c r="B335" s="36"/>
      <c r="C335" s="75"/>
      <c r="D335" s="76"/>
      <c r="E335" s="76"/>
      <c r="F335" s="76"/>
      <c r="G335" s="77"/>
      <c r="H335" s="64"/>
      <c r="I335" s="64"/>
      <c r="J335" s="77"/>
      <c r="K335" s="77"/>
      <c r="L335" s="38"/>
      <c r="M335" s="38"/>
      <c r="N335" s="77"/>
      <c r="O335" s="77"/>
      <c r="P335" s="38"/>
      <c r="Q335" s="38"/>
      <c r="R335" s="77"/>
      <c r="S335" s="64"/>
      <c r="T335" s="77"/>
    </row>
    <row r="336" spans="2:20" x14ac:dyDescent="0.35">
      <c r="B336" s="36"/>
      <c r="C336" s="75"/>
      <c r="D336" s="76"/>
      <c r="E336" s="76"/>
      <c r="F336" s="76"/>
      <c r="G336" s="77"/>
      <c r="H336" s="64"/>
      <c r="I336" s="64"/>
      <c r="J336" s="77"/>
      <c r="K336" s="77"/>
      <c r="L336" s="38"/>
      <c r="M336" s="38"/>
      <c r="N336" s="77"/>
      <c r="O336" s="77"/>
      <c r="P336" s="38"/>
      <c r="Q336" s="38"/>
      <c r="R336" s="77"/>
      <c r="S336" s="64"/>
      <c r="T336" s="77"/>
    </row>
    <row r="337" spans="2:20" x14ac:dyDescent="0.35">
      <c r="B337" s="36"/>
      <c r="C337" s="75"/>
      <c r="D337" s="76"/>
      <c r="E337" s="76"/>
      <c r="F337" s="76"/>
      <c r="G337" s="77"/>
      <c r="H337" s="64"/>
      <c r="I337" s="64"/>
      <c r="J337" s="77"/>
      <c r="K337" s="77"/>
      <c r="L337" s="38"/>
      <c r="M337" s="38"/>
      <c r="N337" s="77"/>
      <c r="O337" s="77"/>
      <c r="P337" s="38"/>
      <c r="Q337" s="38"/>
      <c r="R337" s="77"/>
      <c r="S337" s="64"/>
      <c r="T337" s="77"/>
    </row>
    <row r="338" spans="2:20" x14ac:dyDescent="0.35">
      <c r="B338" s="36"/>
      <c r="C338" s="75"/>
      <c r="D338" s="76"/>
      <c r="E338" s="76"/>
      <c r="F338" s="76"/>
      <c r="G338" s="77"/>
      <c r="H338" s="64"/>
      <c r="I338" s="64"/>
      <c r="J338" s="77"/>
      <c r="K338" s="77"/>
      <c r="L338" s="38"/>
      <c r="M338" s="38"/>
      <c r="N338" s="77"/>
      <c r="O338" s="77"/>
      <c r="P338" s="38"/>
      <c r="Q338" s="38"/>
      <c r="R338" s="77"/>
      <c r="S338" s="64"/>
      <c r="T338" s="77"/>
    </row>
    <row r="339" spans="2:20" x14ac:dyDescent="0.35">
      <c r="B339" s="36"/>
      <c r="C339" s="75"/>
      <c r="D339" s="76"/>
      <c r="E339" s="76"/>
      <c r="F339" s="76"/>
      <c r="G339" s="77"/>
      <c r="H339" s="64"/>
      <c r="I339" s="64"/>
      <c r="J339" s="77"/>
      <c r="K339" s="77"/>
      <c r="L339" s="38"/>
      <c r="M339" s="38"/>
      <c r="N339" s="77"/>
      <c r="O339" s="77"/>
      <c r="P339" s="38"/>
      <c r="Q339" s="38"/>
      <c r="R339" s="77"/>
      <c r="S339" s="64"/>
      <c r="T339" s="77"/>
    </row>
    <row r="340" spans="2:20" x14ac:dyDescent="0.35">
      <c r="B340" s="36"/>
      <c r="C340" s="75"/>
      <c r="D340" s="76"/>
      <c r="E340" s="76"/>
      <c r="F340" s="76"/>
      <c r="G340" s="77"/>
      <c r="H340" s="64"/>
      <c r="I340" s="64"/>
      <c r="J340" s="77"/>
      <c r="K340" s="77"/>
      <c r="L340" s="38"/>
      <c r="M340" s="38"/>
      <c r="N340" s="77"/>
      <c r="O340" s="77"/>
      <c r="P340" s="38"/>
      <c r="Q340" s="38"/>
      <c r="R340" s="77"/>
      <c r="S340" s="64"/>
      <c r="T340" s="77"/>
    </row>
    <row r="341" spans="2:20" x14ac:dyDescent="0.35">
      <c r="B341" s="36"/>
      <c r="C341" s="75"/>
      <c r="D341" s="76"/>
      <c r="E341" s="76"/>
      <c r="F341" s="76"/>
      <c r="G341" s="77"/>
      <c r="H341" s="64"/>
      <c r="I341" s="64"/>
      <c r="J341" s="77"/>
      <c r="K341" s="77"/>
      <c r="L341" s="38"/>
      <c r="M341" s="38"/>
      <c r="N341" s="77"/>
      <c r="O341" s="77"/>
      <c r="P341" s="38"/>
      <c r="Q341" s="38"/>
      <c r="R341" s="77"/>
      <c r="S341" s="64"/>
      <c r="T341" s="77"/>
    </row>
    <row r="342" spans="2:20" x14ac:dyDescent="0.35">
      <c r="B342" s="36"/>
      <c r="C342" s="75"/>
      <c r="D342" s="76"/>
      <c r="E342" s="76"/>
      <c r="F342" s="76"/>
      <c r="G342" s="77"/>
      <c r="H342" s="64"/>
      <c r="I342" s="64"/>
      <c r="J342" s="77"/>
      <c r="K342" s="77"/>
      <c r="L342" s="38"/>
      <c r="M342" s="38"/>
      <c r="N342" s="77"/>
      <c r="O342" s="77"/>
      <c r="P342" s="38"/>
      <c r="Q342" s="38"/>
      <c r="R342" s="77"/>
      <c r="S342" s="64"/>
      <c r="T342" s="77"/>
    </row>
    <row r="343" spans="2:20" x14ac:dyDescent="0.35">
      <c r="B343" s="36"/>
      <c r="C343" s="75"/>
      <c r="D343" s="76"/>
      <c r="E343" s="76"/>
      <c r="F343" s="76"/>
      <c r="G343" s="77"/>
      <c r="H343" s="64"/>
      <c r="I343" s="64"/>
      <c r="J343" s="77"/>
      <c r="K343" s="77"/>
      <c r="L343" s="38"/>
      <c r="M343" s="38"/>
      <c r="N343" s="77"/>
      <c r="O343" s="77"/>
      <c r="P343" s="38"/>
      <c r="Q343" s="38"/>
      <c r="R343" s="77"/>
      <c r="S343" s="64"/>
      <c r="T343" s="77"/>
    </row>
    <row r="344" spans="2:20" x14ac:dyDescent="0.35">
      <c r="B344" s="36"/>
      <c r="C344" s="75"/>
      <c r="D344" s="76"/>
      <c r="E344" s="76"/>
      <c r="F344" s="76"/>
      <c r="G344" s="77"/>
      <c r="H344" s="64"/>
      <c r="I344" s="64"/>
      <c r="J344" s="77"/>
      <c r="K344" s="77"/>
      <c r="L344" s="38"/>
      <c r="M344" s="38"/>
      <c r="N344" s="77"/>
      <c r="O344" s="77"/>
      <c r="P344" s="38"/>
      <c r="Q344" s="38"/>
      <c r="R344" s="77"/>
      <c r="S344" s="64"/>
      <c r="T344" s="77"/>
    </row>
    <row r="345" spans="2:20" x14ac:dyDescent="0.35">
      <c r="B345" s="36"/>
      <c r="C345" s="75"/>
      <c r="D345" s="76"/>
      <c r="E345" s="76"/>
      <c r="F345" s="76"/>
      <c r="G345" s="77"/>
      <c r="H345" s="64"/>
      <c r="I345" s="64"/>
      <c r="J345" s="77"/>
      <c r="K345" s="77"/>
      <c r="L345" s="38"/>
      <c r="M345" s="38"/>
      <c r="N345" s="77"/>
      <c r="O345" s="77"/>
      <c r="P345" s="38"/>
      <c r="Q345" s="38"/>
      <c r="R345" s="77"/>
      <c r="S345" s="64"/>
      <c r="T345" s="77"/>
    </row>
    <row r="346" spans="2:20" x14ac:dyDescent="0.35">
      <c r="B346" s="36"/>
      <c r="C346" s="75"/>
      <c r="D346" s="76"/>
      <c r="E346" s="76"/>
      <c r="F346" s="76"/>
      <c r="G346" s="77"/>
      <c r="H346" s="64"/>
      <c r="I346" s="64"/>
      <c r="J346" s="77"/>
      <c r="K346" s="77"/>
      <c r="L346" s="38"/>
      <c r="M346" s="38"/>
      <c r="N346" s="77"/>
      <c r="O346" s="77"/>
      <c r="P346" s="38"/>
      <c r="Q346" s="38"/>
      <c r="R346" s="77"/>
      <c r="S346" s="64"/>
      <c r="T346" s="77"/>
    </row>
    <row r="347" spans="2:20" x14ac:dyDescent="0.35">
      <c r="B347" s="36"/>
      <c r="C347" s="75"/>
      <c r="D347" s="76"/>
      <c r="E347" s="76"/>
      <c r="F347" s="76"/>
      <c r="G347" s="77"/>
      <c r="H347" s="64"/>
      <c r="I347" s="64"/>
      <c r="J347" s="77"/>
      <c r="K347" s="77"/>
      <c r="L347" s="38"/>
      <c r="M347" s="38"/>
      <c r="N347" s="77"/>
      <c r="O347" s="77"/>
      <c r="P347" s="38"/>
      <c r="Q347" s="38"/>
      <c r="R347" s="77"/>
      <c r="S347" s="64"/>
      <c r="T347" s="77"/>
    </row>
    <row r="348" spans="2:20" x14ac:dyDescent="0.35">
      <c r="B348" s="36"/>
      <c r="C348" s="75"/>
      <c r="D348" s="76"/>
      <c r="E348" s="76"/>
      <c r="F348" s="76"/>
      <c r="G348" s="77"/>
      <c r="H348" s="64"/>
      <c r="I348" s="64"/>
      <c r="J348" s="77"/>
      <c r="K348" s="77"/>
      <c r="L348" s="38"/>
      <c r="M348" s="38"/>
      <c r="N348" s="77"/>
      <c r="O348" s="77"/>
      <c r="P348" s="38"/>
      <c r="Q348" s="38"/>
      <c r="R348" s="77"/>
      <c r="S348" s="64"/>
      <c r="T348" s="77"/>
    </row>
    <row r="349" spans="2:20" x14ac:dyDescent="0.35">
      <c r="B349" s="36"/>
      <c r="C349" s="75"/>
      <c r="D349" s="76"/>
      <c r="E349" s="76"/>
      <c r="F349" s="76"/>
      <c r="G349" s="77"/>
      <c r="H349" s="64"/>
      <c r="I349" s="64"/>
      <c r="J349" s="77"/>
      <c r="K349" s="77"/>
      <c r="L349" s="38"/>
      <c r="M349" s="38"/>
      <c r="N349" s="77"/>
      <c r="O349" s="77"/>
      <c r="P349" s="38"/>
      <c r="Q349" s="38"/>
      <c r="R349" s="77"/>
      <c r="S349" s="64"/>
      <c r="T349" s="77"/>
    </row>
    <row r="350" spans="2:20" x14ac:dyDescent="0.35">
      <c r="B350" s="36"/>
      <c r="C350" s="75"/>
      <c r="D350" s="76"/>
      <c r="E350" s="76"/>
      <c r="F350" s="76"/>
      <c r="G350" s="77"/>
      <c r="H350" s="64"/>
      <c r="I350" s="64"/>
      <c r="J350" s="77"/>
      <c r="K350" s="77"/>
      <c r="L350" s="38"/>
      <c r="M350" s="38"/>
      <c r="N350" s="77"/>
      <c r="O350" s="77"/>
      <c r="P350" s="38"/>
      <c r="Q350" s="38"/>
      <c r="R350" s="77"/>
      <c r="S350" s="64"/>
      <c r="T350" s="77"/>
    </row>
    <row r="351" spans="2:20" x14ac:dyDescent="0.35">
      <c r="B351" s="36"/>
      <c r="C351" s="75"/>
      <c r="D351" s="76"/>
      <c r="E351" s="76"/>
      <c r="F351" s="76"/>
      <c r="G351" s="77"/>
      <c r="H351" s="64"/>
      <c r="I351" s="64"/>
      <c r="J351" s="77"/>
      <c r="K351" s="77"/>
      <c r="L351" s="38"/>
      <c r="M351" s="38"/>
      <c r="N351" s="77"/>
      <c r="O351" s="77"/>
      <c r="P351" s="38"/>
      <c r="Q351" s="38"/>
      <c r="R351" s="77"/>
      <c r="S351" s="64"/>
      <c r="T351" s="77"/>
    </row>
    <row r="352" spans="2:20" x14ac:dyDescent="0.35">
      <c r="B352" s="36"/>
      <c r="C352" s="75"/>
      <c r="D352" s="76"/>
      <c r="E352" s="76"/>
      <c r="F352" s="76"/>
      <c r="G352" s="77"/>
      <c r="H352" s="64"/>
      <c r="I352" s="64"/>
      <c r="J352" s="77"/>
      <c r="K352" s="77"/>
      <c r="L352" s="38"/>
      <c r="M352" s="38"/>
      <c r="N352" s="77"/>
      <c r="O352" s="77"/>
      <c r="P352" s="38"/>
      <c r="Q352" s="38"/>
      <c r="R352" s="77"/>
      <c r="S352" s="64"/>
      <c r="T352" s="77"/>
    </row>
    <row r="353" spans="2:20" x14ac:dyDescent="0.35">
      <c r="B353" s="36"/>
      <c r="C353" s="75"/>
      <c r="D353" s="76"/>
      <c r="E353" s="76"/>
      <c r="F353" s="76"/>
      <c r="G353" s="77"/>
      <c r="H353" s="64"/>
      <c r="I353" s="64"/>
      <c r="J353" s="77"/>
      <c r="K353" s="77"/>
      <c r="L353" s="38"/>
      <c r="M353" s="38"/>
      <c r="N353" s="77"/>
      <c r="O353" s="77"/>
      <c r="P353" s="38"/>
      <c r="Q353" s="38"/>
      <c r="R353" s="77"/>
      <c r="S353" s="64"/>
      <c r="T353" s="77"/>
    </row>
    <row r="354" spans="2:20" x14ac:dyDescent="0.35">
      <c r="B354" s="36"/>
      <c r="C354" s="75"/>
      <c r="D354" s="76"/>
      <c r="E354" s="76"/>
      <c r="F354" s="76"/>
      <c r="G354" s="77"/>
      <c r="H354" s="64"/>
      <c r="I354" s="64"/>
      <c r="J354" s="77"/>
      <c r="K354" s="77"/>
      <c r="L354" s="38"/>
      <c r="M354" s="38"/>
      <c r="N354" s="77"/>
      <c r="O354" s="77"/>
      <c r="P354" s="38"/>
      <c r="Q354" s="38"/>
      <c r="R354" s="77"/>
      <c r="S354" s="64"/>
      <c r="T354" s="77"/>
    </row>
    <row r="355" spans="2:20" x14ac:dyDescent="0.35">
      <c r="B355" s="36"/>
      <c r="C355" s="75"/>
      <c r="D355" s="76"/>
      <c r="E355" s="76"/>
      <c r="F355" s="76"/>
      <c r="G355" s="77"/>
      <c r="H355" s="64"/>
      <c r="I355" s="64"/>
      <c r="J355" s="77"/>
      <c r="K355" s="77"/>
      <c r="L355" s="38"/>
      <c r="M355" s="38"/>
      <c r="N355" s="77"/>
      <c r="O355" s="77"/>
      <c r="P355" s="38"/>
      <c r="Q355" s="38"/>
      <c r="R355" s="77"/>
      <c r="S355" s="64"/>
      <c r="T355" s="77"/>
    </row>
    <row r="356" spans="2:20" x14ac:dyDescent="0.35">
      <c r="B356" s="36"/>
      <c r="C356" s="75"/>
      <c r="D356" s="76"/>
      <c r="E356" s="76"/>
      <c r="F356" s="76"/>
      <c r="G356" s="77"/>
      <c r="H356" s="64"/>
      <c r="I356" s="64"/>
      <c r="J356" s="77"/>
      <c r="K356" s="77"/>
      <c r="L356" s="38"/>
      <c r="M356" s="38"/>
      <c r="N356" s="77"/>
      <c r="O356" s="77"/>
      <c r="P356" s="38"/>
      <c r="Q356" s="38"/>
      <c r="R356" s="77"/>
      <c r="S356" s="64"/>
      <c r="T356" s="77"/>
    </row>
    <row r="357" spans="2:20" x14ac:dyDescent="0.35">
      <c r="B357" s="36"/>
      <c r="C357" s="75"/>
      <c r="D357" s="76"/>
      <c r="E357" s="76"/>
      <c r="F357" s="76"/>
      <c r="G357" s="77"/>
      <c r="H357" s="64"/>
      <c r="I357" s="64"/>
      <c r="J357" s="77"/>
      <c r="K357" s="77"/>
      <c r="L357" s="38"/>
      <c r="M357" s="38"/>
      <c r="N357" s="77"/>
      <c r="O357" s="77"/>
      <c r="P357" s="38"/>
      <c r="Q357" s="38"/>
      <c r="R357" s="77"/>
      <c r="S357" s="64"/>
      <c r="T357" s="77"/>
    </row>
    <row r="358" spans="2:20" x14ac:dyDescent="0.35">
      <c r="B358" s="36"/>
      <c r="C358" s="75"/>
      <c r="D358" s="76"/>
      <c r="E358" s="76"/>
      <c r="F358" s="76"/>
      <c r="G358" s="77"/>
      <c r="H358" s="64"/>
      <c r="I358" s="64"/>
      <c r="J358" s="77"/>
      <c r="K358" s="77"/>
      <c r="L358" s="38"/>
      <c r="M358" s="38"/>
      <c r="N358" s="77"/>
      <c r="O358" s="77"/>
      <c r="P358" s="38"/>
      <c r="Q358" s="38"/>
      <c r="R358" s="77"/>
      <c r="S358" s="64"/>
      <c r="T358" s="77"/>
    </row>
    <row r="359" spans="2:20" x14ac:dyDescent="0.35">
      <c r="B359" s="36"/>
      <c r="C359" s="75"/>
      <c r="D359" s="76"/>
      <c r="E359" s="76"/>
      <c r="F359" s="76"/>
      <c r="G359" s="77"/>
      <c r="H359" s="64"/>
      <c r="I359" s="64"/>
      <c r="J359" s="77"/>
      <c r="K359" s="77"/>
      <c r="L359" s="38"/>
      <c r="M359" s="38"/>
      <c r="N359" s="77"/>
      <c r="O359" s="77"/>
      <c r="P359" s="38"/>
      <c r="Q359" s="38"/>
      <c r="R359" s="77"/>
      <c r="S359" s="64"/>
      <c r="T359" s="77"/>
    </row>
    <row r="360" spans="2:20" x14ac:dyDescent="0.35">
      <c r="B360" s="36"/>
      <c r="C360" s="75"/>
      <c r="D360" s="76"/>
      <c r="E360" s="76"/>
      <c r="F360" s="76"/>
      <c r="G360" s="77"/>
      <c r="H360" s="64"/>
      <c r="I360" s="64"/>
      <c r="J360" s="77"/>
      <c r="K360" s="77"/>
      <c r="L360" s="38"/>
      <c r="M360" s="38"/>
      <c r="N360" s="77"/>
      <c r="O360" s="77"/>
      <c r="P360" s="38"/>
      <c r="Q360" s="38"/>
      <c r="R360" s="77"/>
      <c r="S360" s="64"/>
      <c r="T360" s="77"/>
    </row>
    <row r="361" spans="2:20" x14ac:dyDescent="0.35">
      <c r="B361" s="36"/>
      <c r="C361" s="75"/>
      <c r="D361" s="76"/>
      <c r="E361" s="76"/>
      <c r="F361" s="76"/>
      <c r="G361" s="77"/>
      <c r="H361" s="64"/>
      <c r="I361" s="64"/>
      <c r="J361" s="77"/>
      <c r="K361" s="77"/>
      <c r="L361" s="38"/>
      <c r="M361" s="38"/>
      <c r="N361" s="77"/>
      <c r="O361" s="77"/>
      <c r="P361" s="38"/>
      <c r="Q361" s="38"/>
      <c r="R361" s="77"/>
      <c r="S361" s="64"/>
      <c r="T361" s="77"/>
    </row>
    <row r="362" spans="2:20" x14ac:dyDescent="0.35">
      <c r="B362" s="36"/>
      <c r="C362" s="75"/>
      <c r="D362" s="76"/>
      <c r="E362" s="76"/>
      <c r="F362" s="76"/>
      <c r="G362" s="77"/>
      <c r="H362" s="64"/>
      <c r="I362" s="64"/>
      <c r="J362" s="77"/>
      <c r="K362" s="77"/>
      <c r="L362" s="38"/>
      <c r="M362" s="38"/>
      <c r="N362" s="77"/>
      <c r="O362" s="77"/>
      <c r="P362" s="38"/>
      <c r="Q362" s="38"/>
      <c r="R362" s="77"/>
      <c r="S362" s="64"/>
      <c r="T362" s="77"/>
    </row>
    <row r="363" spans="2:20" x14ac:dyDescent="0.35">
      <c r="B363" s="36"/>
      <c r="C363" s="75"/>
      <c r="D363" s="76"/>
      <c r="E363" s="76"/>
      <c r="F363" s="76"/>
      <c r="G363" s="77"/>
      <c r="H363" s="64"/>
      <c r="I363" s="64"/>
      <c r="J363" s="77"/>
      <c r="K363" s="77"/>
      <c r="L363" s="38"/>
      <c r="M363" s="38"/>
      <c r="N363" s="77"/>
      <c r="O363" s="77"/>
      <c r="P363" s="38"/>
      <c r="Q363" s="38"/>
      <c r="R363" s="77"/>
      <c r="S363" s="64"/>
      <c r="T363" s="77"/>
    </row>
    <row r="364" spans="2:20" x14ac:dyDescent="0.35">
      <c r="B364" s="36"/>
      <c r="C364" s="75"/>
      <c r="D364" s="76"/>
      <c r="E364" s="76"/>
      <c r="F364" s="76"/>
      <c r="G364" s="77"/>
      <c r="H364" s="64"/>
      <c r="I364" s="64"/>
      <c r="J364" s="77"/>
      <c r="K364" s="77"/>
      <c r="L364" s="38"/>
      <c r="M364" s="38"/>
      <c r="N364" s="77"/>
      <c r="O364" s="77"/>
      <c r="P364" s="38"/>
      <c r="Q364" s="38"/>
      <c r="R364" s="77"/>
      <c r="S364" s="64"/>
      <c r="T364" s="77"/>
    </row>
    <row r="365" spans="2:20" x14ac:dyDescent="0.35">
      <c r="B365" s="36"/>
      <c r="C365" s="75"/>
      <c r="D365" s="76"/>
      <c r="E365" s="76"/>
      <c r="F365" s="76"/>
      <c r="G365" s="77"/>
      <c r="H365" s="64"/>
      <c r="I365" s="64"/>
      <c r="J365" s="77"/>
      <c r="K365" s="77"/>
      <c r="L365" s="38"/>
      <c r="M365" s="38"/>
      <c r="N365" s="77"/>
      <c r="O365" s="77"/>
      <c r="P365" s="38"/>
      <c r="Q365" s="38"/>
      <c r="R365" s="77"/>
      <c r="S365" s="64"/>
      <c r="T365" s="77"/>
    </row>
    <row r="366" spans="2:20" x14ac:dyDescent="0.35">
      <c r="B366" s="36"/>
      <c r="C366" s="75"/>
      <c r="D366" s="76"/>
      <c r="E366" s="76"/>
      <c r="F366" s="76"/>
      <c r="G366" s="77"/>
      <c r="H366" s="64"/>
      <c r="I366" s="64"/>
      <c r="J366" s="77"/>
      <c r="K366" s="77"/>
      <c r="L366" s="38"/>
      <c r="M366" s="38"/>
      <c r="N366" s="77"/>
      <c r="O366" s="77"/>
      <c r="P366" s="38"/>
      <c r="Q366" s="38"/>
      <c r="R366" s="77"/>
      <c r="S366" s="64"/>
      <c r="T366" s="77"/>
    </row>
    <row r="367" spans="2:20" x14ac:dyDescent="0.35">
      <c r="B367" s="36"/>
      <c r="C367" s="75"/>
      <c r="D367" s="76"/>
      <c r="E367" s="76"/>
      <c r="F367" s="76"/>
      <c r="G367" s="77"/>
      <c r="H367" s="64"/>
      <c r="I367" s="64"/>
      <c r="J367" s="77"/>
      <c r="K367" s="77"/>
      <c r="L367" s="38"/>
      <c r="M367" s="38"/>
      <c r="N367" s="77"/>
      <c r="O367" s="77"/>
      <c r="P367" s="38"/>
      <c r="Q367" s="38"/>
      <c r="R367" s="77"/>
      <c r="S367" s="64"/>
      <c r="T367" s="77"/>
    </row>
    <row r="368" spans="2:20" x14ac:dyDescent="0.35">
      <c r="B368" s="36"/>
      <c r="C368" s="75"/>
      <c r="D368" s="76"/>
      <c r="E368" s="76"/>
      <c r="F368" s="76"/>
      <c r="G368" s="77"/>
      <c r="H368" s="64"/>
      <c r="I368" s="64"/>
      <c r="J368" s="77"/>
      <c r="K368" s="77"/>
      <c r="L368" s="38"/>
      <c r="M368" s="38"/>
      <c r="N368" s="77"/>
      <c r="O368" s="77"/>
      <c r="P368" s="38"/>
      <c r="Q368" s="38"/>
      <c r="R368" s="77"/>
      <c r="S368" s="64"/>
      <c r="T368" s="77"/>
    </row>
    <row r="369" spans="2:20" x14ac:dyDescent="0.35">
      <c r="B369" s="36"/>
      <c r="C369" s="75"/>
      <c r="D369" s="76"/>
      <c r="E369" s="76"/>
      <c r="F369" s="76"/>
      <c r="G369" s="77"/>
      <c r="H369" s="64"/>
      <c r="I369" s="64"/>
      <c r="J369" s="77"/>
      <c r="K369" s="77"/>
      <c r="L369" s="38"/>
      <c r="M369" s="38"/>
      <c r="N369" s="77"/>
      <c r="O369" s="77"/>
      <c r="P369" s="38"/>
      <c r="Q369" s="38"/>
      <c r="R369" s="77"/>
      <c r="S369" s="64"/>
      <c r="T369" s="77"/>
    </row>
    <row r="370" spans="2:20" x14ac:dyDescent="0.35">
      <c r="B370" s="36"/>
      <c r="C370" s="75"/>
      <c r="D370" s="76"/>
      <c r="E370" s="76"/>
      <c r="F370" s="76"/>
      <c r="G370" s="77"/>
      <c r="H370" s="64"/>
      <c r="I370" s="64"/>
      <c r="J370" s="77"/>
      <c r="K370" s="77"/>
      <c r="L370" s="38"/>
      <c r="M370" s="38"/>
      <c r="N370" s="77"/>
      <c r="O370" s="77"/>
      <c r="P370" s="38"/>
      <c r="Q370" s="38"/>
      <c r="R370" s="77"/>
      <c r="S370" s="64"/>
      <c r="T370" s="77"/>
    </row>
    <row r="371" spans="2:20" x14ac:dyDescent="0.35">
      <c r="B371" s="36"/>
      <c r="C371" s="75"/>
      <c r="D371" s="76"/>
      <c r="E371" s="76"/>
      <c r="F371" s="76"/>
      <c r="G371" s="77"/>
      <c r="H371" s="64"/>
      <c r="I371" s="64"/>
      <c r="J371" s="77"/>
      <c r="K371" s="77"/>
      <c r="L371" s="38"/>
      <c r="M371" s="38"/>
      <c r="N371" s="77"/>
      <c r="O371" s="77"/>
      <c r="P371" s="38"/>
      <c r="Q371" s="38"/>
      <c r="R371" s="77"/>
      <c r="S371" s="64"/>
      <c r="T371" s="77"/>
    </row>
    <row r="372" spans="2:20" x14ac:dyDescent="0.35">
      <c r="B372" s="36"/>
      <c r="C372" s="75"/>
      <c r="D372" s="76"/>
      <c r="E372" s="76"/>
      <c r="F372" s="76"/>
      <c r="G372" s="77"/>
      <c r="H372" s="64"/>
      <c r="I372" s="64"/>
      <c r="J372" s="77"/>
      <c r="K372" s="77"/>
      <c r="L372" s="38"/>
      <c r="M372" s="38"/>
      <c r="N372" s="77"/>
      <c r="O372" s="77"/>
      <c r="P372" s="38"/>
      <c r="Q372" s="38"/>
      <c r="R372" s="77"/>
      <c r="S372" s="64"/>
      <c r="T372" s="77"/>
    </row>
    <row r="373" spans="2:20" x14ac:dyDescent="0.35">
      <c r="B373" s="36"/>
      <c r="C373" s="75"/>
      <c r="D373" s="76"/>
      <c r="E373" s="76"/>
      <c r="F373" s="76"/>
      <c r="G373" s="77"/>
      <c r="H373" s="64"/>
      <c r="I373" s="64"/>
      <c r="J373" s="77"/>
      <c r="K373" s="77"/>
      <c r="L373" s="38"/>
      <c r="M373" s="38"/>
      <c r="N373" s="77"/>
      <c r="O373" s="77"/>
      <c r="P373" s="38"/>
      <c r="Q373" s="38"/>
      <c r="R373" s="77"/>
      <c r="S373" s="64"/>
      <c r="T373" s="77"/>
    </row>
    <row r="374" spans="2:20" x14ac:dyDescent="0.35">
      <c r="B374" s="36"/>
      <c r="C374" s="75"/>
      <c r="D374" s="76"/>
      <c r="E374" s="76"/>
      <c r="F374" s="76"/>
      <c r="G374" s="77"/>
      <c r="H374" s="64"/>
      <c r="I374" s="64"/>
      <c r="J374" s="77"/>
      <c r="K374" s="77"/>
      <c r="L374" s="38"/>
      <c r="M374" s="38"/>
      <c r="N374" s="77"/>
      <c r="O374" s="77"/>
      <c r="P374" s="38"/>
      <c r="Q374" s="38"/>
      <c r="R374" s="77"/>
      <c r="S374" s="64"/>
      <c r="T374" s="77"/>
    </row>
    <row r="375" spans="2:20" x14ac:dyDescent="0.35">
      <c r="B375" s="36"/>
      <c r="C375" s="75"/>
      <c r="D375" s="76"/>
      <c r="E375" s="76"/>
      <c r="F375" s="76"/>
      <c r="G375" s="77"/>
      <c r="H375" s="64"/>
      <c r="I375" s="64"/>
      <c r="J375" s="77"/>
      <c r="K375" s="77"/>
      <c r="L375" s="38"/>
      <c r="M375" s="38"/>
      <c r="N375" s="77"/>
      <c r="O375" s="77"/>
      <c r="P375" s="38"/>
      <c r="Q375" s="38"/>
      <c r="R375" s="77"/>
      <c r="S375" s="64"/>
      <c r="T375" s="77"/>
    </row>
    <row r="376" spans="2:20" x14ac:dyDescent="0.35">
      <c r="B376" s="36"/>
      <c r="C376" s="75"/>
      <c r="D376" s="76"/>
      <c r="E376" s="76"/>
      <c r="F376" s="76"/>
      <c r="G376" s="77"/>
      <c r="H376" s="64"/>
      <c r="I376" s="64"/>
      <c r="J376" s="77"/>
      <c r="K376" s="77"/>
      <c r="L376" s="38"/>
      <c r="M376" s="38"/>
      <c r="N376" s="77"/>
      <c r="O376" s="77"/>
      <c r="P376" s="38"/>
      <c r="Q376" s="38"/>
      <c r="R376" s="77"/>
      <c r="S376" s="64"/>
      <c r="T376" s="77"/>
    </row>
    <row r="377" spans="2:20" x14ac:dyDescent="0.35">
      <c r="B377" s="36"/>
      <c r="C377" s="75"/>
      <c r="D377" s="76"/>
      <c r="E377" s="76"/>
      <c r="F377" s="76"/>
      <c r="G377" s="77"/>
      <c r="H377" s="64"/>
      <c r="I377" s="64"/>
      <c r="J377" s="77"/>
      <c r="K377" s="77"/>
      <c r="L377" s="38"/>
      <c r="M377" s="38"/>
      <c r="N377" s="77"/>
      <c r="O377" s="77"/>
      <c r="P377" s="38"/>
      <c r="Q377" s="38"/>
      <c r="R377" s="77"/>
      <c r="S377" s="64"/>
      <c r="T377" s="77"/>
    </row>
    <row r="378" spans="2:20" x14ac:dyDescent="0.35">
      <c r="B378" s="36"/>
      <c r="C378" s="75"/>
      <c r="D378" s="76"/>
      <c r="E378" s="76"/>
      <c r="F378" s="76"/>
      <c r="G378" s="77"/>
      <c r="H378" s="64"/>
      <c r="I378" s="64"/>
      <c r="J378" s="77"/>
      <c r="K378" s="77"/>
      <c r="L378" s="38"/>
      <c r="M378" s="38"/>
      <c r="N378" s="77"/>
      <c r="O378" s="77"/>
      <c r="P378" s="38"/>
      <c r="Q378" s="38"/>
      <c r="R378" s="77"/>
      <c r="S378" s="64"/>
      <c r="T378" s="77"/>
    </row>
    <row r="379" spans="2:20" x14ac:dyDescent="0.35">
      <c r="B379" s="36"/>
      <c r="C379" s="75"/>
      <c r="D379" s="76"/>
      <c r="E379" s="76"/>
      <c r="F379" s="76"/>
      <c r="G379" s="77"/>
      <c r="H379" s="64"/>
      <c r="I379" s="64"/>
      <c r="J379" s="77"/>
      <c r="K379" s="77"/>
      <c r="L379" s="38"/>
      <c r="M379" s="38"/>
      <c r="N379" s="77"/>
      <c r="O379" s="77"/>
      <c r="P379" s="38"/>
      <c r="Q379" s="38"/>
      <c r="R379" s="77"/>
      <c r="S379" s="64"/>
      <c r="T379" s="77"/>
    </row>
    <row r="380" spans="2:20" x14ac:dyDescent="0.35">
      <c r="B380" s="36"/>
      <c r="C380" s="75"/>
      <c r="D380" s="76"/>
      <c r="E380" s="76"/>
      <c r="F380" s="76"/>
      <c r="G380" s="77"/>
      <c r="H380" s="64"/>
      <c r="I380" s="64"/>
      <c r="J380" s="77"/>
      <c r="K380" s="77"/>
      <c r="L380" s="38"/>
      <c r="M380" s="38"/>
      <c r="N380" s="77"/>
      <c r="O380" s="77"/>
      <c r="P380" s="38"/>
      <c r="Q380" s="38"/>
      <c r="R380" s="77"/>
      <c r="S380" s="64"/>
      <c r="T380" s="77"/>
    </row>
    <row r="381" spans="2:20" x14ac:dyDescent="0.35">
      <c r="B381" s="36"/>
      <c r="C381" s="75"/>
      <c r="D381" s="76"/>
      <c r="E381" s="76"/>
      <c r="F381" s="76"/>
      <c r="G381" s="77"/>
      <c r="H381" s="64"/>
      <c r="I381" s="64"/>
      <c r="J381" s="77"/>
      <c r="K381" s="77"/>
      <c r="L381" s="38"/>
      <c r="M381" s="38"/>
      <c r="N381" s="77"/>
      <c r="O381" s="77"/>
      <c r="P381" s="38"/>
      <c r="Q381" s="38"/>
      <c r="R381" s="77"/>
      <c r="S381" s="64"/>
      <c r="T381" s="77"/>
    </row>
    <row r="382" spans="2:20" x14ac:dyDescent="0.35">
      <c r="B382" s="36"/>
      <c r="C382" s="75"/>
      <c r="D382" s="76"/>
      <c r="E382" s="76"/>
      <c r="F382" s="76"/>
      <c r="G382" s="77"/>
      <c r="H382" s="64"/>
      <c r="I382" s="64"/>
      <c r="J382" s="77"/>
      <c r="K382" s="77"/>
      <c r="L382" s="38"/>
      <c r="M382" s="38"/>
      <c r="N382" s="77"/>
      <c r="O382" s="77"/>
      <c r="P382" s="38"/>
      <c r="Q382" s="38"/>
      <c r="R382" s="77"/>
      <c r="S382" s="64"/>
      <c r="T382" s="77"/>
    </row>
    <row r="383" spans="2:20" x14ac:dyDescent="0.35">
      <c r="B383" s="36"/>
      <c r="C383" s="75"/>
      <c r="D383" s="76"/>
      <c r="E383" s="76"/>
      <c r="F383" s="76"/>
      <c r="G383" s="77"/>
      <c r="H383" s="64"/>
      <c r="I383" s="64"/>
      <c r="J383" s="77"/>
      <c r="K383" s="77"/>
      <c r="L383" s="38"/>
      <c r="M383" s="38"/>
      <c r="N383" s="77"/>
      <c r="O383" s="77"/>
      <c r="P383" s="38"/>
      <c r="Q383" s="38"/>
      <c r="R383" s="77"/>
      <c r="S383" s="64"/>
      <c r="T383" s="77"/>
    </row>
    <row r="384" spans="2:20" x14ac:dyDescent="0.35">
      <c r="B384" s="36"/>
      <c r="C384" s="75"/>
      <c r="D384" s="76"/>
      <c r="E384" s="76"/>
      <c r="F384" s="76"/>
      <c r="G384" s="77"/>
      <c r="H384" s="64"/>
      <c r="I384" s="64"/>
      <c r="J384" s="77"/>
      <c r="K384" s="77"/>
      <c r="L384" s="38"/>
      <c r="M384" s="38"/>
      <c r="N384" s="77"/>
      <c r="O384" s="77"/>
      <c r="P384" s="38"/>
      <c r="Q384" s="38"/>
      <c r="R384" s="77"/>
      <c r="S384" s="64"/>
      <c r="T384" s="77"/>
    </row>
    <row r="385" spans="2:20" x14ac:dyDescent="0.35">
      <c r="B385" s="36"/>
      <c r="C385" s="75"/>
      <c r="D385" s="76"/>
      <c r="E385" s="76"/>
      <c r="F385" s="76"/>
      <c r="G385" s="77"/>
      <c r="H385" s="64"/>
      <c r="I385" s="64"/>
      <c r="J385" s="77"/>
      <c r="K385" s="77"/>
      <c r="L385" s="38"/>
      <c r="M385" s="38"/>
      <c r="N385" s="77"/>
      <c r="O385" s="77"/>
      <c r="P385" s="38"/>
      <c r="Q385" s="38"/>
      <c r="R385" s="77"/>
      <c r="S385" s="64"/>
      <c r="T385" s="77"/>
    </row>
    <row r="386" spans="2:20" x14ac:dyDescent="0.35">
      <c r="B386" s="36"/>
      <c r="C386" s="75"/>
      <c r="D386" s="76"/>
      <c r="E386" s="76"/>
      <c r="F386" s="76"/>
      <c r="G386" s="77"/>
      <c r="H386" s="64"/>
      <c r="I386" s="64"/>
      <c r="J386" s="77"/>
      <c r="K386" s="77"/>
      <c r="L386" s="38"/>
      <c r="M386" s="38"/>
      <c r="N386" s="77"/>
      <c r="O386" s="77"/>
      <c r="P386" s="38"/>
      <c r="Q386" s="38"/>
      <c r="R386" s="77"/>
      <c r="S386" s="64"/>
      <c r="T386" s="77"/>
    </row>
    <row r="387" spans="2:20" x14ac:dyDescent="0.35">
      <c r="B387" s="36"/>
      <c r="C387" s="75"/>
      <c r="D387" s="76"/>
      <c r="E387" s="76"/>
      <c r="F387" s="76"/>
      <c r="G387" s="77"/>
      <c r="H387" s="64"/>
      <c r="I387" s="64"/>
      <c r="J387" s="77"/>
      <c r="K387" s="77"/>
      <c r="L387" s="38"/>
      <c r="M387" s="38"/>
      <c r="N387" s="77"/>
      <c r="O387" s="77"/>
      <c r="P387" s="38"/>
      <c r="Q387" s="38"/>
      <c r="R387" s="77"/>
      <c r="S387" s="64"/>
      <c r="T387" s="77"/>
    </row>
    <row r="388" spans="2:20" x14ac:dyDescent="0.35">
      <c r="B388" s="36"/>
      <c r="C388" s="75"/>
      <c r="D388" s="76"/>
      <c r="E388" s="76"/>
      <c r="F388" s="76"/>
      <c r="G388" s="77"/>
      <c r="H388" s="64"/>
      <c r="I388" s="64"/>
      <c r="J388" s="77"/>
      <c r="K388" s="77"/>
      <c r="L388" s="38"/>
      <c r="M388" s="38"/>
      <c r="N388" s="77"/>
      <c r="O388" s="77"/>
      <c r="P388" s="38"/>
      <c r="Q388" s="38"/>
      <c r="R388" s="77"/>
      <c r="S388" s="64"/>
      <c r="T388" s="77"/>
    </row>
    <row r="389" spans="2:20" x14ac:dyDescent="0.35">
      <c r="B389" s="36"/>
      <c r="C389" s="75"/>
      <c r="D389" s="76"/>
      <c r="E389" s="76"/>
      <c r="F389" s="76"/>
      <c r="G389" s="77"/>
      <c r="H389" s="64"/>
      <c r="I389" s="64"/>
      <c r="J389" s="77"/>
      <c r="K389" s="77"/>
      <c r="L389" s="38"/>
      <c r="M389" s="38"/>
      <c r="N389" s="77"/>
      <c r="O389" s="77"/>
      <c r="P389" s="38"/>
      <c r="Q389" s="38"/>
      <c r="R389" s="77"/>
      <c r="S389" s="64"/>
      <c r="T389" s="77"/>
    </row>
    <row r="390" spans="2:20" x14ac:dyDescent="0.35">
      <c r="B390" s="36"/>
      <c r="C390" s="75"/>
      <c r="D390" s="76"/>
      <c r="E390" s="76"/>
      <c r="F390" s="76"/>
      <c r="G390" s="77"/>
      <c r="H390" s="64"/>
      <c r="I390" s="64"/>
      <c r="J390" s="77"/>
      <c r="K390" s="77"/>
      <c r="L390" s="38"/>
      <c r="M390" s="38"/>
      <c r="N390" s="77"/>
      <c r="O390" s="77"/>
      <c r="P390" s="38"/>
      <c r="Q390" s="38"/>
      <c r="R390" s="77"/>
      <c r="S390" s="64"/>
      <c r="T390" s="77"/>
    </row>
    <row r="391" spans="2:20" x14ac:dyDescent="0.35">
      <c r="B391" s="36"/>
      <c r="C391" s="75"/>
      <c r="D391" s="76"/>
      <c r="E391" s="76"/>
      <c r="F391" s="76"/>
      <c r="G391" s="77"/>
      <c r="H391" s="64"/>
      <c r="I391" s="64"/>
      <c r="J391" s="77"/>
      <c r="K391" s="77"/>
      <c r="L391" s="38"/>
      <c r="M391" s="38"/>
      <c r="N391" s="77"/>
      <c r="O391" s="77"/>
      <c r="P391" s="38"/>
      <c r="Q391" s="38"/>
      <c r="R391" s="77"/>
      <c r="S391" s="64"/>
      <c r="T391" s="77"/>
    </row>
    <row r="392" spans="2:20" x14ac:dyDescent="0.35">
      <c r="B392" s="36"/>
      <c r="C392" s="75"/>
      <c r="D392" s="76"/>
      <c r="E392" s="76"/>
      <c r="F392" s="76"/>
      <c r="G392" s="77"/>
      <c r="H392" s="64"/>
      <c r="I392" s="64"/>
      <c r="J392" s="77"/>
      <c r="K392" s="77"/>
      <c r="L392" s="38"/>
      <c r="M392" s="38"/>
      <c r="N392" s="77"/>
      <c r="O392" s="77"/>
      <c r="P392" s="38"/>
      <c r="Q392" s="38"/>
      <c r="R392" s="77"/>
      <c r="S392" s="64"/>
      <c r="T392" s="77"/>
    </row>
    <row r="393" spans="2:20" x14ac:dyDescent="0.35">
      <c r="B393" s="36"/>
      <c r="C393" s="75"/>
      <c r="D393" s="76"/>
      <c r="E393" s="76"/>
      <c r="F393" s="76"/>
      <c r="G393" s="77"/>
      <c r="H393" s="64"/>
      <c r="I393" s="64"/>
      <c r="J393" s="77"/>
      <c r="K393" s="77"/>
      <c r="L393" s="38"/>
      <c r="M393" s="38"/>
      <c r="N393" s="77"/>
      <c r="O393" s="77"/>
      <c r="P393" s="38"/>
      <c r="Q393" s="38"/>
      <c r="R393" s="77"/>
      <c r="S393" s="64"/>
      <c r="T393" s="77"/>
    </row>
    <row r="394" spans="2:20" x14ac:dyDescent="0.35">
      <c r="B394" s="36"/>
      <c r="C394" s="75"/>
      <c r="D394" s="76"/>
      <c r="E394" s="76"/>
      <c r="F394" s="76"/>
      <c r="G394" s="77"/>
      <c r="H394" s="64"/>
      <c r="I394" s="64"/>
      <c r="J394" s="77"/>
      <c r="K394" s="77"/>
      <c r="L394" s="38"/>
      <c r="M394" s="38"/>
      <c r="N394" s="77"/>
      <c r="O394" s="77"/>
      <c r="P394" s="38"/>
      <c r="Q394" s="38"/>
      <c r="R394" s="77"/>
      <c r="S394" s="64"/>
      <c r="T394" s="77"/>
    </row>
    <row r="395" spans="2:20" x14ac:dyDescent="0.35">
      <c r="B395" s="36"/>
      <c r="C395" s="75"/>
      <c r="D395" s="76"/>
      <c r="E395" s="76"/>
      <c r="F395" s="76"/>
      <c r="G395" s="77"/>
      <c r="H395" s="64"/>
      <c r="I395" s="64"/>
      <c r="J395" s="77"/>
      <c r="K395" s="77"/>
      <c r="L395" s="38"/>
      <c r="M395" s="38"/>
      <c r="N395" s="77"/>
      <c r="O395" s="77"/>
      <c r="P395" s="38"/>
      <c r="Q395" s="38"/>
      <c r="R395" s="77"/>
      <c r="S395" s="64"/>
      <c r="T395" s="77"/>
    </row>
    <row r="396" spans="2:20" x14ac:dyDescent="0.35">
      <c r="B396" s="36"/>
      <c r="C396" s="75"/>
      <c r="D396" s="76"/>
      <c r="E396" s="76"/>
      <c r="F396" s="76"/>
      <c r="G396" s="77"/>
      <c r="H396" s="64"/>
      <c r="I396" s="64"/>
      <c r="J396" s="77"/>
      <c r="K396" s="77"/>
      <c r="L396" s="38"/>
      <c r="M396" s="38"/>
      <c r="N396" s="77"/>
      <c r="O396" s="77"/>
      <c r="P396" s="38"/>
      <c r="Q396" s="38"/>
      <c r="R396" s="77"/>
      <c r="S396" s="64"/>
      <c r="T396" s="77"/>
    </row>
    <row r="397" spans="2:20" x14ac:dyDescent="0.35">
      <c r="B397" s="36"/>
      <c r="C397" s="75"/>
      <c r="D397" s="76"/>
      <c r="E397" s="76"/>
      <c r="F397" s="76"/>
      <c r="G397" s="77"/>
      <c r="H397" s="64"/>
      <c r="I397" s="64"/>
      <c r="J397" s="77"/>
      <c r="K397" s="77"/>
      <c r="L397" s="38"/>
      <c r="M397" s="38"/>
      <c r="N397" s="77"/>
      <c r="O397" s="77"/>
      <c r="P397" s="38"/>
      <c r="Q397" s="38"/>
      <c r="R397" s="77"/>
      <c r="S397" s="64"/>
      <c r="T397" s="77"/>
    </row>
    <row r="398" spans="2:20" x14ac:dyDescent="0.35">
      <c r="B398" s="36"/>
      <c r="C398" s="75"/>
      <c r="D398" s="76"/>
      <c r="E398" s="76"/>
      <c r="F398" s="76"/>
      <c r="G398" s="77"/>
      <c r="H398" s="64"/>
      <c r="I398" s="64"/>
      <c r="J398" s="77"/>
      <c r="K398" s="77"/>
      <c r="L398" s="38"/>
      <c r="M398" s="38"/>
      <c r="N398" s="77"/>
      <c r="O398" s="77"/>
      <c r="P398" s="38"/>
      <c r="Q398" s="38"/>
      <c r="R398" s="77"/>
      <c r="S398" s="64"/>
      <c r="T398" s="77"/>
    </row>
    <row r="399" spans="2:20" x14ac:dyDescent="0.35">
      <c r="B399" s="36"/>
      <c r="C399" s="75"/>
      <c r="D399" s="76"/>
      <c r="E399" s="76"/>
      <c r="F399" s="76"/>
      <c r="G399" s="77"/>
      <c r="H399" s="64"/>
      <c r="I399" s="64"/>
      <c r="J399" s="77"/>
      <c r="K399" s="77"/>
      <c r="L399" s="38"/>
      <c r="M399" s="38"/>
      <c r="N399" s="77"/>
      <c r="O399" s="77"/>
      <c r="P399" s="38"/>
      <c r="Q399" s="38"/>
      <c r="R399" s="77"/>
      <c r="S399" s="64"/>
      <c r="T399" s="77"/>
    </row>
    <row r="400" spans="2:20" x14ac:dyDescent="0.35">
      <c r="B400" s="36"/>
      <c r="C400" s="75"/>
      <c r="D400" s="76"/>
      <c r="E400" s="76"/>
      <c r="F400" s="76"/>
      <c r="G400" s="77"/>
      <c r="H400" s="64"/>
      <c r="I400" s="64"/>
      <c r="J400" s="77"/>
      <c r="K400" s="77"/>
      <c r="L400" s="38"/>
      <c r="M400" s="38"/>
      <c r="N400" s="77"/>
      <c r="O400" s="77"/>
      <c r="P400" s="38"/>
      <c r="Q400" s="38"/>
      <c r="R400" s="77"/>
      <c r="S400" s="64"/>
      <c r="T400" s="77"/>
    </row>
    <row r="401" spans="2:20" x14ac:dyDescent="0.35">
      <c r="B401" s="36"/>
      <c r="C401" s="75"/>
      <c r="D401" s="76"/>
      <c r="E401" s="76"/>
      <c r="F401" s="76"/>
      <c r="G401" s="77"/>
      <c r="H401" s="64"/>
      <c r="I401" s="64"/>
      <c r="J401" s="77"/>
      <c r="K401" s="77"/>
      <c r="L401" s="38"/>
      <c r="M401" s="38"/>
      <c r="N401" s="77"/>
      <c r="O401" s="77"/>
      <c r="P401" s="38"/>
      <c r="Q401" s="38"/>
      <c r="R401" s="77"/>
      <c r="S401" s="64"/>
      <c r="T401" s="77"/>
    </row>
    <row r="402" spans="2:20" x14ac:dyDescent="0.35">
      <c r="B402" s="36"/>
      <c r="C402" s="75"/>
      <c r="D402" s="76"/>
      <c r="E402" s="76"/>
      <c r="F402" s="76"/>
      <c r="G402" s="77"/>
      <c r="H402" s="64"/>
      <c r="I402" s="64"/>
      <c r="J402" s="77"/>
      <c r="K402" s="77"/>
      <c r="L402" s="38"/>
      <c r="M402" s="38"/>
      <c r="N402" s="77"/>
      <c r="O402" s="77"/>
      <c r="P402" s="38"/>
      <c r="Q402" s="38"/>
      <c r="R402" s="77"/>
      <c r="S402" s="64"/>
      <c r="T402" s="77"/>
    </row>
    <row r="403" spans="2:20" x14ac:dyDescent="0.35">
      <c r="B403" s="36"/>
      <c r="C403" s="75"/>
      <c r="D403" s="76"/>
      <c r="E403" s="76"/>
      <c r="F403" s="76"/>
      <c r="G403" s="77"/>
      <c r="H403" s="64"/>
      <c r="I403" s="64"/>
      <c r="J403" s="77"/>
      <c r="K403" s="77"/>
      <c r="L403" s="38"/>
      <c r="M403" s="38"/>
      <c r="N403" s="77"/>
      <c r="O403" s="77"/>
      <c r="P403" s="38"/>
      <c r="Q403" s="38"/>
      <c r="R403" s="77"/>
      <c r="S403" s="64"/>
      <c r="T403" s="77"/>
    </row>
    <row r="404" spans="2:20" x14ac:dyDescent="0.35">
      <c r="B404" s="36"/>
      <c r="C404" s="75"/>
      <c r="D404" s="76"/>
      <c r="E404" s="76"/>
      <c r="F404" s="76"/>
      <c r="G404" s="77"/>
      <c r="H404" s="64"/>
      <c r="I404" s="64"/>
      <c r="J404" s="77"/>
      <c r="K404" s="77"/>
      <c r="L404" s="38"/>
      <c r="M404" s="38"/>
      <c r="N404" s="77"/>
      <c r="O404" s="77"/>
      <c r="P404" s="38"/>
      <c r="Q404" s="38"/>
      <c r="R404" s="77"/>
      <c r="S404" s="64"/>
      <c r="T404" s="77"/>
    </row>
    <row r="405" spans="2:20" x14ac:dyDescent="0.35">
      <c r="B405" s="36"/>
      <c r="C405" s="75"/>
      <c r="D405" s="76"/>
      <c r="E405" s="76"/>
      <c r="F405" s="76"/>
      <c r="G405" s="77"/>
      <c r="H405" s="64"/>
      <c r="I405" s="64"/>
      <c r="J405" s="77"/>
      <c r="K405" s="77"/>
      <c r="L405" s="38"/>
      <c r="M405" s="38"/>
      <c r="N405" s="77"/>
      <c r="O405" s="77"/>
      <c r="P405" s="38"/>
      <c r="Q405" s="38"/>
      <c r="R405" s="77"/>
      <c r="S405" s="64"/>
      <c r="T405" s="77"/>
    </row>
    <row r="406" spans="2:20" x14ac:dyDescent="0.35">
      <c r="B406" s="36"/>
      <c r="C406" s="75"/>
      <c r="D406" s="76"/>
      <c r="E406" s="76"/>
      <c r="F406" s="76"/>
      <c r="G406" s="77"/>
      <c r="H406" s="64"/>
      <c r="I406" s="64"/>
      <c r="J406" s="77"/>
      <c r="K406" s="77"/>
      <c r="L406" s="38"/>
      <c r="M406" s="38"/>
      <c r="N406" s="77"/>
      <c r="O406" s="77"/>
      <c r="P406" s="38"/>
      <c r="Q406" s="38"/>
      <c r="R406" s="77"/>
      <c r="S406" s="64"/>
      <c r="T406" s="77"/>
    </row>
    <row r="407" spans="2:20" x14ac:dyDescent="0.35">
      <c r="B407" s="36"/>
      <c r="C407" s="75"/>
      <c r="D407" s="76"/>
      <c r="E407" s="76"/>
      <c r="F407" s="76"/>
      <c r="G407" s="77"/>
      <c r="H407" s="64"/>
      <c r="I407" s="64"/>
      <c r="J407" s="77"/>
      <c r="K407" s="77"/>
      <c r="L407" s="38"/>
      <c r="M407" s="38"/>
      <c r="N407" s="77"/>
      <c r="O407" s="77"/>
      <c r="P407" s="38"/>
      <c r="Q407" s="38"/>
      <c r="R407" s="77"/>
      <c r="S407" s="64"/>
      <c r="T407" s="77"/>
    </row>
    <row r="408" spans="2:20" x14ac:dyDescent="0.35">
      <c r="B408" s="36"/>
      <c r="C408" s="75"/>
      <c r="D408" s="76"/>
      <c r="E408" s="76"/>
      <c r="F408" s="76"/>
      <c r="G408" s="77"/>
      <c r="H408" s="64"/>
      <c r="I408" s="64"/>
      <c r="J408" s="77"/>
      <c r="K408" s="77"/>
      <c r="L408" s="38"/>
      <c r="M408" s="38"/>
      <c r="N408" s="77"/>
      <c r="O408" s="77"/>
      <c r="P408" s="38"/>
      <c r="Q408" s="38"/>
      <c r="R408" s="77"/>
      <c r="S408" s="64"/>
      <c r="T408" s="77"/>
    </row>
    <row r="409" spans="2:20" x14ac:dyDescent="0.35">
      <c r="B409" s="36"/>
      <c r="C409" s="75"/>
      <c r="D409" s="76"/>
      <c r="E409" s="76"/>
      <c r="F409" s="76"/>
      <c r="G409" s="77"/>
      <c r="H409" s="64"/>
      <c r="I409" s="64"/>
      <c r="J409" s="77"/>
      <c r="K409" s="77"/>
      <c r="L409" s="38"/>
      <c r="M409" s="38"/>
      <c r="N409" s="77"/>
      <c r="O409" s="77"/>
      <c r="P409" s="38"/>
      <c r="Q409" s="38"/>
      <c r="R409" s="77"/>
      <c r="S409" s="64"/>
      <c r="T409" s="77"/>
    </row>
    <row r="410" spans="2:20" x14ac:dyDescent="0.35">
      <c r="B410" s="36"/>
      <c r="C410" s="75"/>
      <c r="D410" s="76"/>
      <c r="E410" s="76"/>
      <c r="F410" s="76"/>
      <c r="G410" s="77"/>
      <c r="H410" s="64"/>
      <c r="I410" s="64"/>
      <c r="J410" s="77"/>
      <c r="K410" s="77"/>
      <c r="L410" s="38"/>
      <c r="M410" s="38"/>
      <c r="N410" s="77"/>
      <c r="O410" s="77"/>
      <c r="P410" s="38"/>
      <c r="Q410" s="38"/>
      <c r="R410" s="77"/>
      <c r="S410" s="64"/>
      <c r="T410" s="77"/>
    </row>
    <row r="411" spans="2:20" x14ac:dyDescent="0.35">
      <c r="B411" s="36"/>
      <c r="C411" s="75"/>
      <c r="D411" s="76"/>
      <c r="E411" s="76"/>
      <c r="F411" s="76"/>
      <c r="G411" s="77"/>
      <c r="H411" s="64"/>
      <c r="I411" s="64"/>
      <c r="J411" s="77"/>
      <c r="K411" s="77"/>
      <c r="L411" s="38"/>
      <c r="M411" s="38"/>
      <c r="N411" s="77"/>
      <c r="O411" s="77"/>
      <c r="P411" s="38"/>
      <c r="Q411" s="38"/>
      <c r="R411" s="77"/>
      <c r="S411" s="64"/>
      <c r="T411" s="77"/>
    </row>
    <row r="412" spans="2:20" x14ac:dyDescent="0.35">
      <c r="B412" s="36"/>
      <c r="C412" s="75"/>
      <c r="D412" s="76"/>
      <c r="E412" s="76"/>
      <c r="F412" s="76"/>
      <c r="G412" s="77"/>
      <c r="H412" s="64"/>
      <c r="I412" s="64"/>
      <c r="J412" s="77"/>
      <c r="K412" s="77"/>
      <c r="L412" s="38"/>
      <c r="M412" s="38"/>
      <c r="N412" s="77"/>
      <c r="O412" s="77"/>
      <c r="P412" s="38"/>
      <c r="Q412" s="38"/>
      <c r="R412" s="77"/>
      <c r="S412" s="64"/>
      <c r="T412" s="77"/>
    </row>
    <row r="413" spans="2:20" x14ac:dyDescent="0.35">
      <c r="B413" s="36"/>
      <c r="C413" s="75"/>
      <c r="D413" s="76"/>
      <c r="E413" s="76"/>
      <c r="F413" s="76"/>
      <c r="G413" s="77"/>
      <c r="H413" s="64"/>
      <c r="I413" s="64"/>
      <c r="J413" s="77"/>
      <c r="K413" s="77"/>
      <c r="L413" s="38"/>
      <c r="M413" s="38"/>
      <c r="N413" s="77"/>
      <c r="O413" s="77"/>
      <c r="P413" s="38"/>
      <c r="Q413" s="38"/>
      <c r="R413" s="77"/>
      <c r="S413" s="64"/>
      <c r="T413" s="77"/>
    </row>
    <row r="414" spans="2:20" x14ac:dyDescent="0.35">
      <c r="B414" s="36"/>
      <c r="C414" s="75"/>
      <c r="D414" s="76"/>
      <c r="E414" s="76"/>
      <c r="F414" s="76"/>
      <c r="G414" s="77"/>
      <c r="H414" s="64"/>
      <c r="I414" s="64"/>
      <c r="J414" s="77"/>
      <c r="K414" s="77"/>
      <c r="L414" s="38"/>
      <c r="M414" s="38"/>
      <c r="N414" s="77"/>
      <c r="O414" s="77"/>
      <c r="P414" s="38"/>
      <c r="Q414" s="38"/>
      <c r="R414" s="77"/>
      <c r="S414" s="64"/>
      <c r="T414" s="77"/>
    </row>
    <row r="415" spans="2:20" x14ac:dyDescent="0.35">
      <c r="B415" s="36"/>
      <c r="C415" s="75"/>
      <c r="D415" s="76"/>
      <c r="E415" s="76"/>
      <c r="F415" s="76"/>
      <c r="G415" s="77"/>
      <c r="H415" s="64"/>
      <c r="I415" s="64"/>
      <c r="J415" s="77"/>
      <c r="K415" s="77"/>
      <c r="L415" s="38"/>
      <c r="M415" s="38"/>
      <c r="N415" s="77"/>
      <c r="O415" s="77"/>
      <c r="P415" s="38"/>
      <c r="Q415" s="38"/>
      <c r="R415" s="77"/>
      <c r="S415" s="64"/>
      <c r="T415" s="77"/>
    </row>
    <row r="416" spans="2:20" x14ac:dyDescent="0.35">
      <c r="B416" s="36"/>
      <c r="C416" s="75"/>
      <c r="D416" s="76"/>
      <c r="E416" s="76"/>
      <c r="F416" s="76"/>
      <c r="G416" s="77"/>
      <c r="H416" s="64"/>
      <c r="I416" s="64"/>
      <c r="J416" s="77"/>
      <c r="K416" s="77"/>
      <c r="L416" s="38"/>
      <c r="M416" s="38"/>
      <c r="N416" s="77"/>
      <c r="O416" s="77"/>
      <c r="P416" s="38"/>
      <c r="Q416" s="38"/>
      <c r="R416" s="77"/>
      <c r="S416" s="64"/>
      <c r="T416" s="77"/>
    </row>
    <row r="417" spans="2:20" x14ac:dyDescent="0.35">
      <c r="B417" s="36"/>
      <c r="C417" s="75"/>
      <c r="D417" s="76"/>
      <c r="E417" s="76"/>
      <c r="F417" s="76"/>
      <c r="G417" s="77"/>
      <c r="H417" s="64"/>
      <c r="I417" s="64"/>
      <c r="J417" s="77"/>
      <c r="K417" s="77"/>
      <c r="L417" s="38"/>
      <c r="M417" s="38"/>
      <c r="N417" s="77"/>
      <c r="O417" s="77"/>
      <c r="P417" s="38"/>
      <c r="Q417" s="38"/>
      <c r="R417" s="77"/>
      <c r="S417" s="64"/>
      <c r="T417" s="77"/>
    </row>
    <row r="418" spans="2:20" x14ac:dyDescent="0.35">
      <c r="B418" s="36"/>
      <c r="C418" s="75"/>
      <c r="D418" s="76"/>
      <c r="E418" s="76"/>
      <c r="F418" s="76"/>
      <c r="G418" s="77"/>
      <c r="H418" s="64"/>
      <c r="I418" s="64"/>
      <c r="J418" s="77"/>
      <c r="K418" s="77"/>
      <c r="L418" s="38"/>
      <c r="M418" s="38"/>
      <c r="N418" s="77"/>
      <c r="O418" s="77"/>
      <c r="P418" s="38"/>
      <c r="Q418" s="38"/>
      <c r="R418" s="77"/>
      <c r="S418" s="64"/>
      <c r="T418" s="77"/>
    </row>
    <row r="419" spans="2:20" x14ac:dyDescent="0.35">
      <c r="B419" s="36"/>
      <c r="C419" s="75"/>
      <c r="D419" s="76"/>
      <c r="E419" s="76"/>
      <c r="F419" s="76"/>
      <c r="G419" s="77"/>
      <c r="H419" s="64"/>
      <c r="I419" s="64"/>
      <c r="J419" s="77"/>
      <c r="K419" s="77"/>
      <c r="L419" s="38"/>
      <c r="M419" s="38"/>
      <c r="N419" s="77"/>
      <c r="O419" s="77"/>
      <c r="P419" s="38"/>
      <c r="Q419" s="38"/>
      <c r="R419" s="77"/>
      <c r="S419" s="64"/>
      <c r="T419" s="77"/>
    </row>
    <row r="420" spans="2:20" x14ac:dyDescent="0.35">
      <c r="B420" s="36"/>
      <c r="C420" s="75"/>
      <c r="D420" s="76"/>
      <c r="E420" s="76"/>
      <c r="F420" s="76"/>
      <c r="G420" s="77"/>
      <c r="H420" s="64"/>
      <c r="I420" s="64"/>
      <c r="J420" s="77"/>
      <c r="K420" s="77"/>
      <c r="L420" s="38"/>
      <c r="M420" s="38"/>
      <c r="N420" s="77"/>
      <c r="O420" s="77"/>
      <c r="P420" s="38"/>
      <c r="Q420" s="38"/>
      <c r="R420" s="77"/>
      <c r="S420" s="64"/>
      <c r="T420" s="77"/>
    </row>
    <row r="421" spans="2:20" x14ac:dyDescent="0.35">
      <c r="B421" s="36"/>
      <c r="C421" s="75"/>
      <c r="D421" s="76"/>
      <c r="E421" s="76"/>
      <c r="F421" s="76"/>
      <c r="G421" s="77"/>
      <c r="H421" s="64"/>
      <c r="I421" s="64"/>
      <c r="J421" s="77"/>
      <c r="K421" s="77"/>
      <c r="L421" s="38"/>
      <c r="M421" s="38"/>
      <c r="N421" s="77"/>
      <c r="O421" s="77"/>
      <c r="P421" s="38"/>
      <c r="Q421" s="38"/>
      <c r="R421" s="77"/>
      <c r="S421" s="64"/>
      <c r="T421" s="77"/>
    </row>
    <row r="422" spans="2:20" x14ac:dyDescent="0.35">
      <c r="B422" s="36"/>
      <c r="C422" s="75"/>
      <c r="D422" s="76"/>
      <c r="E422" s="76"/>
      <c r="F422" s="76"/>
      <c r="G422" s="77"/>
      <c r="H422" s="64"/>
      <c r="I422" s="64"/>
      <c r="J422" s="77"/>
      <c r="K422" s="77"/>
      <c r="L422" s="38"/>
      <c r="M422" s="38"/>
      <c r="N422" s="77"/>
      <c r="O422" s="77"/>
      <c r="P422" s="38"/>
      <c r="Q422" s="38"/>
      <c r="R422" s="77"/>
      <c r="S422" s="64"/>
      <c r="T422" s="77"/>
    </row>
    <row r="423" spans="2:20" x14ac:dyDescent="0.35">
      <c r="B423" s="36"/>
      <c r="C423" s="75"/>
      <c r="D423" s="76"/>
      <c r="E423" s="76"/>
      <c r="F423" s="76"/>
      <c r="G423" s="77"/>
      <c r="H423" s="64"/>
      <c r="I423" s="64"/>
      <c r="J423" s="77"/>
      <c r="K423" s="77"/>
      <c r="L423" s="38"/>
      <c r="M423" s="38"/>
      <c r="N423" s="77"/>
      <c r="O423" s="77"/>
      <c r="P423" s="38"/>
      <c r="Q423" s="38"/>
      <c r="R423" s="77"/>
      <c r="S423" s="64"/>
      <c r="T423" s="77"/>
    </row>
    <row r="424" spans="2:20" x14ac:dyDescent="0.35">
      <c r="B424" s="36"/>
      <c r="C424" s="75"/>
      <c r="D424" s="76"/>
      <c r="E424" s="76"/>
      <c r="F424" s="76"/>
      <c r="G424" s="77"/>
      <c r="H424" s="64"/>
      <c r="I424" s="64"/>
      <c r="J424" s="77"/>
      <c r="K424" s="77"/>
      <c r="L424" s="38"/>
      <c r="M424" s="38"/>
      <c r="N424" s="77"/>
      <c r="O424" s="77"/>
      <c r="P424" s="38"/>
      <c r="Q424" s="38"/>
      <c r="R424" s="77"/>
      <c r="S424" s="64"/>
      <c r="T424" s="77"/>
    </row>
    <row r="425" spans="2:20" x14ac:dyDescent="0.35">
      <c r="B425" s="36"/>
      <c r="C425" s="75"/>
      <c r="D425" s="76"/>
      <c r="E425" s="76"/>
      <c r="F425" s="76"/>
      <c r="G425" s="77"/>
      <c r="H425" s="64"/>
      <c r="I425" s="64"/>
      <c r="J425" s="77"/>
      <c r="K425" s="77"/>
      <c r="L425" s="38"/>
      <c r="M425" s="38"/>
      <c r="N425" s="77"/>
      <c r="O425" s="77"/>
      <c r="P425" s="38"/>
      <c r="Q425" s="38"/>
      <c r="R425" s="77"/>
      <c r="S425" s="64"/>
      <c r="T425" s="77"/>
    </row>
    <row r="426" spans="2:20" x14ac:dyDescent="0.35">
      <c r="B426" s="36"/>
      <c r="C426" s="75"/>
      <c r="D426" s="76"/>
      <c r="E426" s="76"/>
      <c r="F426" s="76"/>
      <c r="G426" s="77"/>
      <c r="H426" s="64"/>
      <c r="I426" s="64"/>
      <c r="J426" s="77"/>
      <c r="K426" s="77"/>
      <c r="L426" s="38"/>
      <c r="M426" s="38"/>
      <c r="N426" s="77"/>
      <c r="O426" s="77"/>
      <c r="P426" s="38"/>
      <c r="Q426" s="38"/>
      <c r="R426" s="77"/>
      <c r="S426" s="64"/>
      <c r="T426" s="77"/>
    </row>
    <row r="427" spans="2:20" x14ac:dyDescent="0.35">
      <c r="B427" s="36"/>
      <c r="C427" s="75"/>
      <c r="D427" s="76"/>
      <c r="E427" s="76"/>
      <c r="F427" s="76"/>
      <c r="G427" s="77"/>
      <c r="H427" s="64"/>
      <c r="I427" s="64"/>
      <c r="J427" s="77"/>
      <c r="K427" s="77"/>
      <c r="L427" s="38"/>
      <c r="M427" s="38"/>
      <c r="N427" s="77"/>
      <c r="O427" s="77"/>
      <c r="P427" s="38"/>
      <c r="Q427" s="38"/>
      <c r="R427" s="77"/>
      <c r="S427" s="64"/>
      <c r="T427" s="77"/>
    </row>
    <row r="428" spans="2:20" x14ac:dyDescent="0.35">
      <c r="B428" s="36"/>
      <c r="C428" s="75"/>
      <c r="D428" s="76"/>
      <c r="E428" s="76"/>
      <c r="F428" s="76"/>
      <c r="G428" s="77"/>
      <c r="H428" s="64"/>
      <c r="I428" s="64"/>
      <c r="J428" s="77"/>
      <c r="K428" s="77"/>
      <c r="L428" s="38"/>
      <c r="M428" s="38"/>
      <c r="N428" s="77"/>
      <c r="O428" s="77"/>
      <c r="P428" s="38"/>
      <c r="Q428" s="38"/>
      <c r="R428" s="77"/>
      <c r="S428" s="64"/>
      <c r="T428" s="77"/>
    </row>
    <row r="429" spans="2:20" x14ac:dyDescent="0.35">
      <c r="B429" s="36"/>
      <c r="C429" s="75"/>
      <c r="D429" s="76"/>
      <c r="E429" s="76"/>
      <c r="F429" s="76"/>
      <c r="G429" s="77"/>
      <c r="H429" s="64"/>
      <c r="I429" s="64"/>
      <c r="J429" s="77"/>
      <c r="K429" s="77"/>
      <c r="L429" s="38"/>
      <c r="M429" s="38"/>
      <c r="N429" s="77"/>
      <c r="O429" s="77"/>
      <c r="P429" s="38"/>
      <c r="Q429" s="38"/>
      <c r="R429" s="77"/>
      <c r="S429" s="64"/>
      <c r="T429" s="77"/>
    </row>
    <row r="430" spans="2:20" x14ac:dyDescent="0.35">
      <c r="B430" s="36"/>
      <c r="C430" s="75"/>
      <c r="D430" s="76"/>
      <c r="E430" s="76"/>
      <c r="F430" s="76"/>
      <c r="G430" s="77"/>
      <c r="H430" s="64"/>
      <c r="I430" s="64"/>
      <c r="J430" s="77"/>
      <c r="K430" s="77"/>
      <c r="L430" s="38"/>
      <c r="M430" s="38"/>
      <c r="N430" s="77"/>
      <c r="O430" s="77"/>
      <c r="P430" s="38"/>
      <c r="Q430" s="38"/>
      <c r="R430" s="77"/>
      <c r="S430" s="64"/>
      <c r="T430" s="77"/>
    </row>
    <row r="431" spans="2:20" x14ac:dyDescent="0.35">
      <c r="B431" s="36"/>
      <c r="C431" s="75"/>
      <c r="D431" s="76"/>
      <c r="E431" s="76"/>
      <c r="F431" s="76"/>
      <c r="G431" s="77"/>
      <c r="H431" s="64"/>
      <c r="I431" s="64"/>
      <c r="J431" s="77"/>
      <c r="K431" s="77"/>
      <c r="L431" s="38"/>
      <c r="M431" s="38"/>
      <c r="N431" s="77"/>
      <c r="O431" s="77"/>
      <c r="P431" s="38"/>
      <c r="Q431" s="38"/>
      <c r="R431" s="77"/>
      <c r="S431" s="64"/>
      <c r="T431" s="77"/>
    </row>
    <row r="432" spans="2:20" x14ac:dyDescent="0.35">
      <c r="B432" s="36"/>
      <c r="C432" s="75"/>
      <c r="D432" s="76"/>
      <c r="E432" s="76"/>
      <c r="F432" s="76"/>
      <c r="G432" s="77"/>
      <c r="H432" s="64"/>
      <c r="I432" s="64"/>
      <c r="J432" s="77"/>
      <c r="K432" s="77"/>
      <c r="L432" s="38"/>
      <c r="M432" s="38"/>
      <c r="N432" s="77"/>
      <c r="O432" s="77"/>
      <c r="P432" s="38"/>
      <c r="Q432" s="38"/>
      <c r="R432" s="77"/>
      <c r="S432" s="64"/>
      <c r="T432" s="77"/>
    </row>
    <row r="433" spans="2:20" x14ac:dyDescent="0.35">
      <c r="B433" s="36"/>
      <c r="C433" s="75"/>
      <c r="D433" s="76"/>
      <c r="E433" s="76"/>
      <c r="F433" s="76"/>
      <c r="G433" s="77"/>
      <c r="H433" s="64"/>
      <c r="I433" s="64"/>
      <c r="J433" s="77"/>
      <c r="K433" s="77"/>
      <c r="L433" s="38"/>
      <c r="M433" s="38"/>
      <c r="N433" s="77"/>
      <c r="O433" s="77"/>
      <c r="P433" s="38"/>
      <c r="Q433" s="38"/>
      <c r="R433" s="77"/>
      <c r="S433" s="64"/>
      <c r="T433" s="77"/>
    </row>
    <row r="434" spans="2:20" x14ac:dyDescent="0.35">
      <c r="B434" s="36"/>
      <c r="C434" s="75"/>
      <c r="D434" s="76"/>
      <c r="E434" s="76"/>
      <c r="F434" s="76"/>
      <c r="G434" s="77"/>
      <c r="H434" s="64"/>
      <c r="I434" s="64"/>
      <c r="J434" s="77"/>
      <c r="K434" s="77"/>
      <c r="L434" s="38"/>
      <c r="M434" s="38"/>
      <c r="N434" s="77"/>
      <c r="O434" s="77"/>
      <c r="P434" s="38"/>
      <c r="Q434" s="38"/>
      <c r="R434" s="77"/>
      <c r="S434" s="64"/>
      <c r="T434" s="77"/>
    </row>
    <row r="435" spans="2:20" x14ac:dyDescent="0.35">
      <c r="B435" s="36"/>
      <c r="C435" s="75"/>
      <c r="D435" s="76"/>
      <c r="E435" s="76"/>
      <c r="F435" s="76"/>
      <c r="G435" s="77"/>
      <c r="H435" s="64"/>
      <c r="I435" s="64"/>
      <c r="J435" s="77"/>
      <c r="K435" s="77"/>
      <c r="L435" s="38"/>
      <c r="M435" s="38"/>
      <c r="N435" s="77"/>
      <c r="O435" s="77"/>
      <c r="P435" s="38"/>
      <c r="Q435" s="38"/>
      <c r="R435" s="77"/>
      <c r="S435" s="64"/>
      <c r="T435" s="77"/>
    </row>
    <row r="436" spans="2:20" x14ac:dyDescent="0.35">
      <c r="B436" s="36"/>
      <c r="C436" s="75"/>
      <c r="D436" s="76"/>
      <c r="E436" s="76"/>
      <c r="F436" s="76"/>
      <c r="G436" s="77"/>
      <c r="H436" s="64"/>
      <c r="I436" s="64"/>
      <c r="J436" s="77"/>
      <c r="K436" s="77"/>
      <c r="L436" s="38"/>
      <c r="M436" s="38"/>
      <c r="N436" s="77"/>
      <c r="O436" s="77"/>
      <c r="P436" s="38"/>
      <c r="Q436" s="38"/>
      <c r="R436" s="77"/>
      <c r="S436" s="64"/>
      <c r="T436" s="77"/>
    </row>
    <row r="437" spans="2:20" x14ac:dyDescent="0.35">
      <c r="B437" s="36"/>
      <c r="C437" s="75"/>
      <c r="D437" s="76"/>
      <c r="E437" s="76"/>
      <c r="F437" s="76"/>
      <c r="G437" s="77"/>
      <c r="H437" s="64"/>
      <c r="I437" s="64"/>
      <c r="J437" s="77"/>
      <c r="K437" s="77"/>
      <c r="L437" s="38"/>
      <c r="M437" s="38"/>
      <c r="N437" s="77"/>
      <c r="O437" s="77"/>
      <c r="P437" s="38"/>
      <c r="Q437" s="38"/>
      <c r="R437" s="77"/>
      <c r="S437" s="64"/>
      <c r="T437" s="77"/>
    </row>
    <row r="438" spans="2:20" x14ac:dyDescent="0.35">
      <c r="B438" s="36"/>
      <c r="C438" s="75"/>
      <c r="D438" s="76"/>
      <c r="E438" s="76"/>
      <c r="F438" s="76"/>
      <c r="G438" s="77"/>
      <c r="H438" s="64"/>
      <c r="I438" s="64"/>
      <c r="J438" s="77"/>
      <c r="K438" s="77"/>
      <c r="L438" s="38"/>
      <c r="M438" s="38"/>
      <c r="N438" s="77"/>
      <c r="O438" s="77"/>
      <c r="P438" s="38"/>
      <c r="Q438" s="38"/>
      <c r="R438" s="77"/>
      <c r="S438" s="64"/>
      <c r="T438" s="77"/>
    </row>
    <row r="439" spans="2:20" x14ac:dyDescent="0.35">
      <c r="B439" s="36"/>
      <c r="C439" s="75"/>
      <c r="D439" s="76"/>
      <c r="E439" s="76"/>
      <c r="F439" s="76"/>
      <c r="G439" s="77"/>
      <c r="H439" s="64"/>
      <c r="I439" s="64"/>
      <c r="J439" s="77"/>
      <c r="K439" s="77"/>
      <c r="L439" s="38"/>
      <c r="M439" s="38"/>
      <c r="N439" s="77"/>
      <c r="O439" s="77"/>
      <c r="P439" s="38"/>
      <c r="Q439" s="38"/>
      <c r="R439" s="77"/>
      <c r="S439" s="64"/>
      <c r="T439" s="77"/>
    </row>
    <row r="440" spans="2:20" x14ac:dyDescent="0.35">
      <c r="B440" s="36"/>
      <c r="C440" s="75"/>
      <c r="D440" s="76"/>
      <c r="E440" s="76"/>
      <c r="F440" s="76"/>
      <c r="G440" s="77"/>
      <c r="H440" s="64"/>
      <c r="I440" s="64"/>
      <c r="J440" s="77"/>
      <c r="K440" s="77"/>
      <c r="L440" s="38"/>
      <c r="M440" s="38"/>
      <c r="N440" s="77"/>
      <c r="O440" s="77"/>
      <c r="P440" s="38"/>
      <c r="Q440" s="38"/>
      <c r="R440" s="77"/>
      <c r="S440" s="64"/>
      <c r="T440" s="77"/>
    </row>
    <row r="441" spans="2:20" x14ac:dyDescent="0.35">
      <c r="B441" s="36"/>
      <c r="C441" s="75"/>
      <c r="D441" s="76"/>
      <c r="E441" s="76"/>
      <c r="F441" s="76"/>
      <c r="G441" s="77"/>
      <c r="H441" s="64"/>
      <c r="I441" s="64"/>
      <c r="J441" s="77"/>
      <c r="K441" s="77"/>
      <c r="L441" s="38"/>
      <c r="M441" s="38"/>
      <c r="N441" s="77"/>
      <c r="O441" s="77"/>
      <c r="P441" s="38"/>
      <c r="Q441" s="38"/>
      <c r="R441" s="77"/>
      <c r="S441" s="64"/>
      <c r="T441" s="77"/>
    </row>
    <row r="442" spans="2:20" x14ac:dyDescent="0.35">
      <c r="B442" s="36"/>
      <c r="C442" s="75"/>
      <c r="D442" s="76"/>
      <c r="E442" s="76"/>
      <c r="F442" s="76"/>
      <c r="G442" s="77"/>
      <c r="H442" s="64"/>
      <c r="I442" s="64"/>
      <c r="J442" s="77"/>
      <c r="K442" s="77"/>
      <c r="L442" s="38"/>
      <c r="M442" s="38"/>
      <c r="N442" s="77"/>
      <c r="O442" s="77"/>
      <c r="P442" s="38"/>
      <c r="Q442" s="38"/>
      <c r="R442" s="77"/>
      <c r="S442" s="64"/>
      <c r="T442" s="77"/>
    </row>
    <row r="443" spans="2:20" x14ac:dyDescent="0.35">
      <c r="B443" s="36"/>
      <c r="C443" s="75"/>
      <c r="D443" s="76"/>
      <c r="E443" s="76"/>
      <c r="F443" s="76"/>
      <c r="G443" s="77"/>
      <c r="H443" s="64"/>
      <c r="I443" s="64"/>
      <c r="J443" s="77"/>
      <c r="K443" s="77"/>
      <c r="L443" s="38"/>
      <c r="M443" s="38"/>
      <c r="N443" s="77"/>
      <c r="O443" s="77"/>
      <c r="P443" s="38"/>
      <c r="Q443" s="38"/>
      <c r="R443" s="77"/>
      <c r="S443" s="64"/>
      <c r="T443" s="77"/>
    </row>
    <row r="444" spans="2:20" x14ac:dyDescent="0.35">
      <c r="B444" s="36"/>
      <c r="C444" s="75"/>
      <c r="D444" s="76"/>
      <c r="E444" s="76"/>
      <c r="F444" s="76"/>
      <c r="G444" s="77"/>
      <c r="H444" s="64"/>
      <c r="I444" s="64"/>
      <c r="J444" s="77"/>
      <c r="K444" s="77"/>
      <c r="L444" s="38"/>
      <c r="M444" s="38"/>
      <c r="N444" s="77"/>
      <c r="O444" s="77"/>
      <c r="P444" s="38"/>
      <c r="Q444" s="38"/>
      <c r="R444" s="77"/>
      <c r="S444" s="64"/>
      <c r="T444" s="77"/>
    </row>
    <row r="445" spans="2:20" x14ac:dyDescent="0.35">
      <c r="B445" s="36"/>
      <c r="C445" s="75"/>
      <c r="D445" s="76"/>
      <c r="E445" s="76"/>
      <c r="F445" s="76"/>
      <c r="G445" s="77"/>
      <c r="H445" s="64"/>
      <c r="I445" s="64"/>
      <c r="J445" s="77"/>
      <c r="K445" s="77"/>
      <c r="L445" s="38"/>
      <c r="M445" s="38"/>
      <c r="N445" s="77"/>
      <c r="O445" s="77"/>
      <c r="P445" s="38"/>
      <c r="Q445" s="38"/>
      <c r="R445" s="77"/>
      <c r="S445" s="64"/>
      <c r="T445" s="77"/>
    </row>
    <row r="446" spans="2:20" x14ac:dyDescent="0.35">
      <c r="B446" s="36"/>
      <c r="C446" s="75"/>
      <c r="D446" s="76"/>
      <c r="E446" s="76"/>
      <c r="F446" s="76"/>
      <c r="G446" s="77"/>
      <c r="H446" s="64"/>
      <c r="I446" s="64"/>
      <c r="J446" s="77"/>
      <c r="K446" s="77"/>
      <c r="L446" s="38"/>
      <c r="M446" s="38"/>
      <c r="N446" s="77"/>
      <c r="O446" s="77"/>
      <c r="P446" s="38"/>
      <c r="Q446" s="38"/>
      <c r="R446" s="77"/>
      <c r="S446" s="64"/>
      <c r="T446" s="77"/>
    </row>
    <row r="447" spans="2:20" x14ac:dyDescent="0.35">
      <c r="B447" s="36"/>
      <c r="C447" s="75"/>
      <c r="D447" s="76"/>
      <c r="E447" s="76"/>
      <c r="F447" s="76"/>
      <c r="G447" s="77"/>
      <c r="H447" s="64"/>
      <c r="I447" s="64"/>
      <c r="J447" s="77"/>
      <c r="K447" s="77"/>
      <c r="L447" s="38"/>
      <c r="M447" s="38"/>
      <c r="N447" s="77"/>
      <c r="O447" s="77"/>
      <c r="P447" s="38"/>
      <c r="Q447" s="38"/>
      <c r="R447" s="77"/>
      <c r="S447" s="64"/>
      <c r="T447" s="77"/>
    </row>
    <row r="448" spans="2:20" x14ac:dyDescent="0.35">
      <c r="B448" s="36"/>
      <c r="C448" s="75"/>
      <c r="D448" s="76"/>
      <c r="E448" s="76"/>
      <c r="F448" s="76"/>
      <c r="G448" s="77"/>
      <c r="H448" s="64"/>
      <c r="I448" s="64"/>
      <c r="J448" s="77"/>
      <c r="K448" s="77"/>
      <c r="L448" s="38"/>
      <c r="M448" s="38"/>
      <c r="N448" s="77"/>
      <c r="O448" s="77"/>
      <c r="P448" s="38"/>
      <c r="Q448" s="38"/>
      <c r="R448" s="77"/>
      <c r="S448" s="64"/>
      <c r="T448" s="77"/>
    </row>
    <row r="449" spans="2:20" x14ac:dyDescent="0.35">
      <c r="B449" s="36"/>
      <c r="C449" s="75"/>
      <c r="D449" s="76"/>
      <c r="E449" s="76"/>
      <c r="F449" s="76"/>
      <c r="G449" s="77"/>
      <c r="H449" s="64"/>
      <c r="I449" s="64"/>
      <c r="J449" s="77"/>
      <c r="K449" s="77"/>
      <c r="L449" s="38"/>
      <c r="M449" s="38"/>
      <c r="N449" s="77"/>
      <c r="O449" s="77"/>
      <c r="P449" s="38"/>
      <c r="Q449" s="38"/>
      <c r="R449" s="77"/>
      <c r="S449" s="64"/>
      <c r="T449" s="77"/>
    </row>
    <row r="450" spans="2:20" x14ac:dyDescent="0.35">
      <c r="B450" s="36"/>
      <c r="C450" s="75"/>
      <c r="D450" s="76"/>
      <c r="E450" s="76"/>
      <c r="F450" s="76"/>
      <c r="G450" s="77"/>
      <c r="H450" s="64"/>
      <c r="I450" s="64"/>
      <c r="J450" s="77"/>
      <c r="K450" s="77"/>
      <c r="L450" s="38"/>
      <c r="M450" s="38"/>
      <c r="N450" s="77"/>
      <c r="O450" s="77"/>
      <c r="P450" s="38"/>
      <c r="Q450" s="38"/>
      <c r="R450" s="77"/>
      <c r="S450" s="64"/>
      <c r="T450" s="77"/>
    </row>
    <row r="451" spans="2:20" x14ac:dyDescent="0.35">
      <c r="B451" s="36"/>
      <c r="C451" s="75"/>
      <c r="D451" s="76"/>
      <c r="E451" s="76"/>
      <c r="F451" s="76"/>
      <c r="G451" s="77"/>
      <c r="H451" s="64"/>
      <c r="I451" s="64"/>
      <c r="J451" s="77"/>
      <c r="K451" s="77"/>
      <c r="L451" s="38"/>
      <c r="M451" s="38"/>
      <c r="N451" s="77"/>
      <c r="O451" s="77"/>
      <c r="P451" s="38"/>
      <c r="Q451" s="38"/>
      <c r="R451" s="77"/>
      <c r="S451" s="64"/>
      <c r="T451" s="77"/>
    </row>
    <row r="452" spans="2:20" x14ac:dyDescent="0.35">
      <c r="B452" s="36"/>
      <c r="C452" s="75"/>
      <c r="D452" s="76"/>
      <c r="E452" s="76"/>
      <c r="F452" s="76"/>
      <c r="G452" s="77"/>
      <c r="H452" s="64"/>
      <c r="I452" s="64"/>
      <c r="J452" s="77"/>
      <c r="K452" s="77"/>
      <c r="L452" s="38"/>
      <c r="M452" s="38"/>
      <c r="N452" s="77"/>
      <c r="O452" s="77"/>
      <c r="P452" s="38"/>
      <c r="Q452" s="38"/>
      <c r="R452" s="77"/>
      <c r="S452" s="64"/>
      <c r="T452" s="77"/>
    </row>
    <row r="453" spans="2:20" x14ac:dyDescent="0.35">
      <c r="B453" s="36"/>
      <c r="C453" s="75"/>
      <c r="D453" s="76"/>
      <c r="E453" s="76"/>
      <c r="F453" s="76"/>
      <c r="G453" s="77"/>
      <c r="H453" s="64"/>
      <c r="I453" s="64"/>
      <c r="J453" s="77"/>
      <c r="K453" s="77"/>
      <c r="L453" s="38"/>
      <c r="M453" s="38"/>
      <c r="N453" s="77"/>
      <c r="O453" s="77"/>
      <c r="P453" s="38"/>
      <c r="Q453" s="38"/>
      <c r="R453" s="77"/>
      <c r="S453" s="64"/>
      <c r="T453" s="77"/>
    </row>
    <row r="454" spans="2:20" x14ac:dyDescent="0.35">
      <c r="B454" s="36"/>
      <c r="C454" s="75"/>
      <c r="D454" s="76"/>
      <c r="E454" s="76"/>
      <c r="F454" s="76"/>
      <c r="G454" s="77"/>
      <c r="H454" s="64"/>
      <c r="I454" s="64"/>
      <c r="J454" s="77"/>
      <c r="K454" s="77"/>
      <c r="L454" s="38"/>
      <c r="M454" s="38"/>
      <c r="N454" s="77"/>
      <c r="O454" s="77"/>
      <c r="P454" s="38"/>
      <c r="Q454" s="38"/>
      <c r="R454" s="77"/>
      <c r="S454" s="64"/>
      <c r="T454" s="77"/>
    </row>
    <row r="455" spans="2:20" x14ac:dyDescent="0.35">
      <c r="B455" s="36"/>
      <c r="C455" s="75"/>
      <c r="D455" s="76"/>
      <c r="E455" s="76"/>
      <c r="F455" s="76"/>
      <c r="G455" s="77"/>
      <c r="H455" s="64"/>
      <c r="I455" s="64"/>
      <c r="J455" s="77"/>
      <c r="K455" s="77"/>
      <c r="L455" s="38"/>
      <c r="M455" s="38"/>
      <c r="N455" s="77"/>
      <c r="O455" s="77"/>
      <c r="P455" s="38"/>
      <c r="Q455" s="38"/>
      <c r="R455" s="77"/>
      <c r="S455" s="64"/>
      <c r="T455" s="77"/>
    </row>
    <row r="456" spans="2:20" x14ac:dyDescent="0.35">
      <c r="B456" s="36"/>
      <c r="C456" s="75"/>
      <c r="D456" s="76"/>
      <c r="E456" s="76"/>
      <c r="F456" s="76"/>
      <c r="G456" s="77"/>
      <c r="H456" s="64"/>
      <c r="I456" s="64"/>
      <c r="J456" s="77"/>
      <c r="K456" s="77"/>
      <c r="L456" s="38"/>
      <c r="M456" s="38"/>
      <c r="N456" s="77"/>
      <c r="O456" s="77"/>
      <c r="P456" s="38"/>
      <c r="Q456" s="38"/>
      <c r="R456" s="77"/>
      <c r="S456" s="64"/>
      <c r="T456" s="77"/>
    </row>
    <row r="457" spans="2:20" x14ac:dyDescent="0.35">
      <c r="B457" s="36"/>
      <c r="C457" s="75"/>
      <c r="D457" s="76"/>
      <c r="E457" s="76"/>
      <c r="F457" s="76"/>
      <c r="G457" s="77"/>
      <c r="H457" s="64"/>
      <c r="I457" s="64"/>
      <c r="J457" s="77"/>
      <c r="K457" s="77"/>
      <c r="L457" s="38"/>
      <c r="M457" s="38"/>
      <c r="N457" s="77"/>
      <c r="O457" s="77"/>
      <c r="P457" s="38"/>
      <c r="Q457" s="38"/>
      <c r="R457" s="77"/>
      <c r="S457" s="64"/>
      <c r="T457" s="77"/>
    </row>
    <row r="458" spans="2:20" x14ac:dyDescent="0.35">
      <c r="B458" s="36"/>
      <c r="C458" s="75"/>
      <c r="D458" s="76"/>
      <c r="E458" s="76"/>
      <c r="F458" s="76"/>
      <c r="G458" s="77"/>
      <c r="H458" s="64"/>
      <c r="I458" s="64"/>
      <c r="J458" s="77"/>
      <c r="K458" s="77"/>
      <c r="L458" s="38"/>
      <c r="M458" s="38"/>
      <c r="N458" s="77"/>
      <c r="O458" s="77"/>
      <c r="P458" s="38"/>
      <c r="Q458" s="38"/>
      <c r="R458" s="77"/>
      <c r="S458" s="64"/>
      <c r="T458" s="77"/>
    </row>
    <row r="459" spans="2:20" x14ac:dyDescent="0.35">
      <c r="B459" s="36"/>
      <c r="C459" s="75"/>
      <c r="D459" s="76"/>
      <c r="E459" s="76"/>
      <c r="F459" s="76"/>
      <c r="G459" s="77"/>
      <c r="H459" s="64"/>
      <c r="I459" s="64"/>
      <c r="J459" s="77"/>
      <c r="K459" s="77"/>
      <c r="L459" s="38"/>
      <c r="M459" s="38"/>
      <c r="N459" s="77"/>
      <c r="O459" s="77"/>
      <c r="P459" s="38"/>
      <c r="Q459" s="38"/>
      <c r="R459" s="77"/>
      <c r="S459" s="64"/>
      <c r="T459" s="77"/>
    </row>
    <row r="460" spans="2:20" x14ac:dyDescent="0.35">
      <c r="B460" s="36"/>
      <c r="C460" s="75"/>
      <c r="D460" s="76"/>
      <c r="E460" s="76"/>
      <c r="F460" s="76"/>
      <c r="G460" s="77"/>
      <c r="H460" s="64"/>
      <c r="I460" s="64"/>
      <c r="J460" s="77"/>
      <c r="K460" s="77"/>
      <c r="L460" s="38"/>
      <c r="M460" s="38"/>
      <c r="N460" s="77"/>
      <c r="O460" s="77"/>
      <c r="P460" s="38"/>
      <c r="Q460" s="38"/>
      <c r="R460" s="77"/>
      <c r="S460" s="64"/>
      <c r="T460" s="77"/>
    </row>
    <row r="461" spans="2:20" x14ac:dyDescent="0.35">
      <c r="B461" s="36"/>
      <c r="C461" s="75"/>
      <c r="D461" s="76"/>
      <c r="E461" s="76"/>
      <c r="F461" s="76"/>
      <c r="G461" s="77"/>
      <c r="H461" s="64"/>
      <c r="I461" s="64"/>
      <c r="J461" s="77"/>
      <c r="K461" s="77"/>
      <c r="L461" s="38"/>
      <c r="M461" s="38"/>
      <c r="N461" s="77"/>
      <c r="O461" s="77"/>
      <c r="P461" s="38"/>
      <c r="Q461" s="38"/>
      <c r="R461" s="77"/>
      <c r="S461" s="64"/>
      <c r="T461" s="77"/>
    </row>
    <row r="462" spans="2:20" x14ac:dyDescent="0.35">
      <c r="B462" s="36"/>
      <c r="C462" s="75"/>
      <c r="D462" s="76"/>
      <c r="E462" s="76"/>
      <c r="F462" s="76"/>
      <c r="G462" s="77"/>
      <c r="H462" s="64"/>
      <c r="I462" s="64"/>
      <c r="J462" s="77"/>
      <c r="K462" s="77"/>
      <c r="L462" s="38"/>
      <c r="M462" s="38"/>
      <c r="N462" s="77"/>
      <c r="O462" s="77"/>
      <c r="P462" s="38"/>
      <c r="Q462" s="38"/>
      <c r="R462" s="77"/>
      <c r="S462" s="64"/>
      <c r="T462" s="77"/>
    </row>
    <row r="463" spans="2:20" x14ac:dyDescent="0.35">
      <c r="B463" s="36"/>
      <c r="C463" s="75"/>
      <c r="D463" s="76"/>
      <c r="E463" s="76"/>
      <c r="F463" s="76"/>
      <c r="G463" s="77"/>
      <c r="H463" s="64"/>
      <c r="I463" s="64"/>
      <c r="J463" s="77"/>
      <c r="K463" s="77"/>
      <c r="L463" s="38"/>
      <c r="M463" s="38"/>
      <c r="N463" s="77"/>
      <c r="O463" s="77"/>
      <c r="P463" s="38"/>
      <c r="Q463" s="38"/>
      <c r="R463" s="77"/>
      <c r="S463" s="64"/>
      <c r="T463" s="77"/>
    </row>
    <row r="464" spans="2:20" x14ac:dyDescent="0.35">
      <c r="B464" s="36"/>
      <c r="C464" s="75"/>
      <c r="D464" s="76"/>
      <c r="E464" s="76"/>
      <c r="F464" s="76"/>
      <c r="G464" s="77"/>
      <c r="H464" s="64"/>
      <c r="I464" s="64"/>
      <c r="J464" s="77"/>
      <c r="K464" s="77"/>
      <c r="L464" s="38"/>
      <c r="M464" s="38"/>
      <c r="N464" s="77"/>
      <c r="O464" s="77"/>
      <c r="P464" s="38"/>
      <c r="Q464" s="38"/>
      <c r="R464" s="77"/>
      <c r="S464" s="64"/>
      <c r="T464" s="77"/>
    </row>
    <row r="465" spans="2:20" x14ac:dyDescent="0.35">
      <c r="B465" s="36"/>
      <c r="C465" s="75"/>
      <c r="D465" s="76"/>
      <c r="E465" s="76"/>
      <c r="F465" s="76"/>
      <c r="G465" s="77"/>
      <c r="H465" s="64"/>
      <c r="I465" s="64"/>
      <c r="J465" s="77"/>
      <c r="K465" s="77"/>
      <c r="L465" s="38"/>
      <c r="M465" s="38"/>
      <c r="N465" s="77"/>
      <c r="O465" s="77"/>
      <c r="P465" s="38"/>
      <c r="Q465" s="38"/>
      <c r="R465" s="77"/>
      <c r="S465" s="64"/>
      <c r="T465" s="77"/>
    </row>
    <row r="466" spans="2:20" x14ac:dyDescent="0.35">
      <c r="B466" s="36"/>
      <c r="C466" s="75"/>
      <c r="D466" s="76"/>
      <c r="E466" s="76"/>
      <c r="F466" s="76"/>
      <c r="G466" s="77"/>
      <c r="H466" s="64"/>
      <c r="I466" s="64"/>
      <c r="J466" s="77"/>
      <c r="K466" s="77"/>
      <c r="L466" s="38"/>
      <c r="M466" s="38"/>
      <c r="N466" s="77"/>
      <c r="O466" s="77"/>
      <c r="P466" s="38"/>
      <c r="Q466" s="38"/>
      <c r="R466" s="77"/>
      <c r="S466" s="64"/>
      <c r="T466" s="77"/>
    </row>
    <row r="467" spans="2:20" x14ac:dyDescent="0.35">
      <c r="B467" s="36"/>
      <c r="C467" s="75"/>
      <c r="D467" s="76"/>
      <c r="E467" s="76"/>
      <c r="F467" s="76"/>
      <c r="G467" s="77"/>
      <c r="H467" s="64"/>
      <c r="I467" s="64"/>
      <c r="J467" s="77"/>
      <c r="K467" s="77"/>
      <c r="L467" s="38"/>
      <c r="M467" s="38"/>
      <c r="N467" s="77"/>
      <c r="O467" s="77"/>
      <c r="P467" s="38"/>
      <c r="Q467" s="38"/>
      <c r="R467" s="77"/>
      <c r="S467" s="64"/>
      <c r="T467" s="77"/>
    </row>
    <row r="468" spans="2:20" x14ac:dyDescent="0.35">
      <c r="B468" s="36"/>
      <c r="C468" s="75"/>
      <c r="D468" s="76"/>
      <c r="E468" s="76"/>
      <c r="F468" s="76"/>
      <c r="G468" s="77"/>
      <c r="H468" s="64"/>
      <c r="I468" s="64"/>
      <c r="J468" s="77"/>
      <c r="K468" s="77"/>
      <c r="L468" s="38"/>
      <c r="M468" s="38"/>
      <c r="N468" s="77"/>
      <c r="O468" s="77"/>
      <c r="P468" s="38"/>
      <c r="Q468" s="38"/>
      <c r="R468" s="77"/>
      <c r="S468" s="64"/>
      <c r="T468" s="77"/>
    </row>
    <row r="469" spans="2:20" x14ac:dyDescent="0.35">
      <c r="B469" s="36"/>
      <c r="C469" s="75"/>
      <c r="D469" s="76"/>
      <c r="E469" s="76"/>
      <c r="F469" s="76"/>
      <c r="G469" s="77"/>
      <c r="H469" s="64"/>
      <c r="I469" s="64"/>
      <c r="J469" s="77"/>
      <c r="K469" s="77"/>
      <c r="L469" s="38"/>
      <c r="M469" s="38"/>
      <c r="N469" s="77"/>
      <c r="O469" s="77"/>
      <c r="P469" s="38"/>
      <c r="Q469" s="38"/>
      <c r="R469" s="77"/>
      <c r="S469" s="64"/>
      <c r="T469" s="77"/>
    </row>
    <row r="470" spans="2:20" x14ac:dyDescent="0.35">
      <c r="B470" s="36"/>
      <c r="C470" s="75"/>
      <c r="D470" s="76"/>
      <c r="E470" s="76"/>
      <c r="F470" s="76"/>
      <c r="G470" s="77"/>
      <c r="H470" s="64"/>
      <c r="I470" s="64"/>
      <c r="J470" s="77"/>
      <c r="K470" s="77"/>
      <c r="L470" s="38"/>
      <c r="M470" s="38"/>
      <c r="N470" s="77"/>
      <c r="O470" s="77"/>
      <c r="P470" s="38"/>
      <c r="Q470" s="38"/>
      <c r="R470" s="77"/>
      <c r="S470" s="64"/>
      <c r="T470" s="77"/>
    </row>
    <row r="471" spans="2:20" x14ac:dyDescent="0.35">
      <c r="B471" s="36"/>
      <c r="C471" s="75"/>
      <c r="D471" s="76"/>
      <c r="E471" s="76"/>
      <c r="F471" s="76"/>
      <c r="G471" s="77"/>
      <c r="H471" s="64"/>
      <c r="I471" s="64"/>
      <c r="J471" s="77"/>
      <c r="K471" s="77"/>
      <c r="L471" s="38"/>
      <c r="M471" s="38"/>
      <c r="N471" s="77"/>
      <c r="O471" s="77"/>
      <c r="P471" s="38"/>
      <c r="Q471" s="38"/>
      <c r="R471" s="77"/>
      <c r="S471" s="64"/>
      <c r="T471" s="77"/>
    </row>
    <row r="472" spans="2:20" x14ac:dyDescent="0.35">
      <c r="B472" s="36"/>
      <c r="C472" s="75"/>
      <c r="D472" s="76"/>
      <c r="E472" s="76"/>
      <c r="F472" s="76"/>
      <c r="G472" s="77"/>
      <c r="H472" s="64"/>
      <c r="I472" s="64"/>
      <c r="J472" s="77"/>
      <c r="K472" s="77"/>
      <c r="L472" s="38"/>
      <c r="M472" s="38"/>
      <c r="N472" s="77"/>
      <c r="O472" s="77"/>
      <c r="P472" s="38"/>
      <c r="Q472" s="38"/>
      <c r="R472" s="77"/>
      <c r="S472" s="64"/>
      <c r="T472" s="77"/>
    </row>
    <row r="473" spans="2:20" x14ac:dyDescent="0.35">
      <c r="B473" s="36"/>
      <c r="C473" s="75"/>
      <c r="D473" s="76"/>
      <c r="E473" s="76"/>
      <c r="F473" s="76"/>
      <c r="G473" s="77"/>
      <c r="H473" s="64"/>
      <c r="I473" s="64"/>
      <c r="J473" s="77"/>
      <c r="K473" s="77"/>
      <c r="L473" s="38"/>
      <c r="M473" s="38"/>
      <c r="N473" s="77"/>
      <c r="O473" s="77"/>
      <c r="P473" s="38"/>
      <c r="Q473" s="38"/>
      <c r="R473" s="77"/>
      <c r="S473" s="64"/>
      <c r="T473" s="77"/>
    </row>
    <row r="474" spans="2:20" x14ac:dyDescent="0.35">
      <c r="B474" s="36"/>
      <c r="C474" s="75"/>
      <c r="D474" s="76"/>
      <c r="E474" s="76"/>
      <c r="F474" s="76"/>
      <c r="G474" s="77"/>
      <c r="H474" s="64"/>
      <c r="I474" s="64"/>
      <c r="J474" s="77"/>
      <c r="K474" s="77"/>
      <c r="L474" s="38"/>
      <c r="M474" s="38"/>
      <c r="N474" s="77"/>
      <c r="O474" s="77"/>
      <c r="P474" s="38"/>
      <c r="Q474" s="38"/>
      <c r="R474" s="77"/>
      <c r="S474" s="64"/>
      <c r="T474" s="77"/>
    </row>
    <row r="475" spans="2:20" x14ac:dyDescent="0.35">
      <c r="B475" s="36"/>
      <c r="C475" s="75"/>
      <c r="D475" s="76"/>
      <c r="E475" s="76"/>
      <c r="F475" s="76"/>
      <c r="G475" s="77"/>
      <c r="H475" s="64"/>
      <c r="I475" s="64"/>
      <c r="J475" s="77"/>
      <c r="K475" s="77"/>
      <c r="L475" s="38"/>
      <c r="M475" s="38"/>
      <c r="N475" s="77"/>
      <c r="O475" s="77"/>
      <c r="P475" s="38"/>
      <c r="Q475" s="38"/>
      <c r="R475" s="77"/>
      <c r="S475" s="64"/>
      <c r="T475" s="77"/>
    </row>
    <row r="476" spans="2:20" x14ac:dyDescent="0.35">
      <c r="B476" s="36"/>
      <c r="C476" s="75"/>
      <c r="D476" s="76"/>
      <c r="E476" s="76"/>
      <c r="F476" s="76"/>
      <c r="G476" s="77"/>
      <c r="H476" s="64"/>
      <c r="I476" s="64"/>
      <c r="J476" s="77"/>
      <c r="K476" s="77"/>
      <c r="L476" s="38"/>
      <c r="M476" s="38"/>
      <c r="N476" s="77"/>
      <c r="O476" s="77"/>
      <c r="P476" s="38"/>
      <c r="Q476" s="38"/>
      <c r="R476" s="77"/>
      <c r="S476" s="64"/>
      <c r="T476" s="77"/>
    </row>
    <row r="477" spans="2:20" x14ac:dyDescent="0.35">
      <c r="B477" s="36"/>
      <c r="C477" s="75"/>
      <c r="D477" s="76"/>
      <c r="E477" s="76"/>
      <c r="F477" s="76"/>
      <c r="G477" s="77"/>
      <c r="H477" s="64"/>
      <c r="I477" s="64"/>
      <c r="J477" s="77"/>
      <c r="K477" s="77"/>
      <c r="L477" s="38"/>
      <c r="M477" s="38"/>
      <c r="N477" s="77"/>
      <c r="O477" s="77"/>
      <c r="P477" s="38"/>
      <c r="Q477" s="38"/>
      <c r="R477" s="77"/>
      <c r="S477" s="64"/>
      <c r="T477" s="77"/>
    </row>
    <row r="478" spans="2:20" x14ac:dyDescent="0.35">
      <c r="B478" s="36"/>
      <c r="C478" s="75"/>
      <c r="D478" s="76"/>
      <c r="E478" s="76"/>
      <c r="F478" s="76"/>
      <c r="G478" s="77"/>
      <c r="H478" s="64"/>
      <c r="I478" s="64"/>
      <c r="J478" s="77"/>
      <c r="K478" s="77"/>
      <c r="L478" s="38"/>
      <c r="M478" s="38"/>
      <c r="N478" s="77"/>
      <c r="O478" s="77"/>
      <c r="P478" s="38"/>
      <c r="Q478" s="38"/>
      <c r="R478" s="77"/>
      <c r="S478" s="64"/>
      <c r="T478" s="77"/>
    </row>
    <row r="479" spans="2:20" x14ac:dyDescent="0.35">
      <c r="B479" s="36"/>
      <c r="C479" s="75"/>
      <c r="D479" s="76"/>
      <c r="E479" s="76"/>
      <c r="F479" s="76"/>
      <c r="G479" s="77"/>
      <c r="H479" s="64"/>
      <c r="I479" s="64"/>
      <c r="J479" s="77"/>
      <c r="K479" s="77"/>
      <c r="L479" s="38"/>
      <c r="M479" s="38"/>
      <c r="N479" s="77"/>
      <c r="O479" s="77"/>
      <c r="P479" s="38"/>
      <c r="Q479" s="38"/>
      <c r="R479" s="77"/>
      <c r="S479" s="64"/>
      <c r="T479" s="77"/>
    </row>
    <row r="480" spans="2:20" x14ac:dyDescent="0.35">
      <c r="B480" s="36"/>
      <c r="C480" s="75"/>
      <c r="D480" s="76"/>
      <c r="E480" s="76"/>
      <c r="F480" s="76"/>
      <c r="G480" s="77"/>
      <c r="H480" s="64"/>
      <c r="I480" s="64"/>
      <c r="J480" s="77"/>
      <c r="K480" s="77"/>
      <c r="L480" s="38"/>
      <c r="M480" s="38"/>
      <c r="N480" s="77"/>
      <c r="O480" s="77"/>
      <c r="P480" s="38"/>
      <c r="Q480" s="38"/>
      <c r="R480" s="77"/>
      <c r="S480" s="64"/>
      <c r="T480" s="77"/>
    </row>
    <row r="481" spans="2:20" x14ac:dyDescent="0.35">
      <c r="B481" s="36"/>
      <c r="C481" s="75"/>
      <c r="D481" s="76"/>
      <c r="E481" s="76"/>
      <c r="F481" s="76"/>
      <c r="G481" s="77"/>
      <c r="H481" s="64"/>
      <c r="I481" s="64"/>
      <c r="J481" s="77"/>
      <c r="K481" s="77"/>
      <c r="L481" s="38"/>
      <c r="M481" s="38"/>
      <c r="N481" s="77"/>
      <c r="O481" s="77"/>
      <c r="P481" s="38"/>
      <c r="Q481" s="38"/>
      <c r="R481" s="77"/>
      <c r="S481" s="64"/>
      <c r="T481" s="77"/>
    </row>
    <row r="482" spans="2:20" x14ac:dyDescent="0.35">
      <c r="B482" s="36"/>
      <c r="C482" s="75"/>
      <c r="D482" s="76"/>
      <c r="E482" s="76"/>
      <c r="F482" s="76"/>
      <c r="G482" s="77"/>
      <c r="H482" s="64"/>
      <c r="I482" s="64"/>
      <c r="J482" s="77"/>
      <c r="K482" s="77"/>
      <c r="L482" s="38"/>
      <c r="M482" s="38"/>
      <c r="N482" s="77"/>
      <c r="O482" s="77"/>
      <c r="P482" s="38"/>
      <c r="Q482" s="38"/>
      <c r="R482" s="77"/>
      <c r="S482" s="64"/>
      <c r="T482" s="77"/>
    </row>
    <row r="483" spans="2:20" x14ac:dyDescent="0.35">
      <c r="B483" s="36"/>
      <c r="C483" s="75"/>
      <c r="D483" s="76"/>
      <c r="E483" s="76"/>
      <c r="F483" s="76"/>
      <c r="G483" s="77"/>
      <c r="H483" s="64"/>
      <c r="I483" s="64"/>
      <c r="J483" s="77"/>
      <c r="K483" s="77"/>
      <c r="L483" s="38"/>
      <c r="M483" s="38"/>
      <c r="N483" s="77"/>
      <c r="O483" s="77"/>
      <c r="P483" s="38"/>
      <c r="Q483" s="38"/>
      <c r="R483" s="77"/>
      <c r="S483" s="64"/>
      <c r="T483" s="77"/>
    </row>
    <row r="484" spans="2:20" x14ac:dyDescent="0.35">
      <c r="B484" s="36"/>
      <c r="C484" s="75"/>
      <c r="D484" s="76"/>
      <c r="E484" s="76"/>
      <c r="F484" s="76"/>
      <c r="G484" s="77"/>
      <c r="H484" s="64"/>
      <c r="I484" s="64"/>
      <c r="J484" s="77"/>
      <c r="K484" s="77"/>
      <c r="L484" s="38"/>
      <c r="M484" s="38"/>
      <c r="N484" s="77"/>
      <c r="O484" s="77"/>
      <c r="P484" s="38"/>
      <c r="Q484" s="38"/>
      <c r="R484" s="77"/>
      <c r="S484" s="64"/>
      <c r="T484" s="77"/>
    </row>
    <row r="485" spans="2:20" x14ac:dyDescent="0.35">
      <c r="B485" s="36"/>
      <c r="C485" s="75"/>
      <c r="D485" s="76"/>
      <c r="E485" s="76"/>
      <c r="F485" s="76"/>
      <c r="G485" s="77"/>
      <c r="H485" s="64"/>
      <c r="I485" s="64"/>
      <c r="J485" s="77"/>
      <c r="K485" s="77"/>
      <c r="L485" s="38"/>
      <c r="M485" s="38"/>
      <c r="N485" s="77"/>
      <c r="O485" s="77"/>
      <c r="P485" s="38"/>
      <c r="Q485" s="38"/>
      <c r="R485" s="77"/>
      <c r="S485" s="64"/>
      <c r="T485" s="77"/>
    </row>
    <row r="486" spans="2:20" x14ac:dyDescent="0.35">
      <c r="B486" s="36"/>
      <c r="C486" s="75"/>
      <c r="D486" s="76"/>
      <c r="E486" s="76"/>
      <c r="F486" s="76"/>
      <c r="G486" s="77"/>
      <c r="H486" s="64"/>
      <c r="I486" s="64"/>
      <c r="J486" s="77"/>
      <c r="K486" s="77"/>
      <c r="L486" s="38"/>
      <c r="M486" s="38"/>
      <c r="N486" s="77"/>
      <c r="O486" s="77"/>
      <c r="P486" s="38"/>
      <c r="Q486" s="38"/>
      <c r="R486" s="77"/>
      <c r="S486" s="64"/>
      <c r="T486" s="77"/>
    </row>
    <row r="487" spans="2:20" x14ac:dyDescent="0.35">
      <c r="B487" s="36"/>
      <c r="C487" s="75"/>
      <c r="D487" s="76"/>
      <c r="E487" s="76"/>
      <c r="F487" s="76"/>
      <c r="G487" s="77"/>
      <c r="H487" s="64"/>
      <c r="I487" s="64"/>
      <c r="J487" s="77"/>
      <c r="K487" s="77"/>
      <c r="L487" s="38"/>
      <c r="M487" s="38"/>
      <c r="N487" s="77"/>
      <c r="O487" s="77"/>
      <c r="P487" s="38"/>
      <c r="Q487" s="38"/>
      <c r="R487" s="77"/>
      <c r="S487" s="64"/>
      <c r="T487" s="77"/>
    </row>
    <row r="488" spans="2:20" x14ac:dyDescent="0.35">
      <c r="B488" s="36"/>
      <c r="C488" s="75"/>
      <c r="D488" s="76"/>
      <c r="E488" s="76"/>
      <c r="F488" s="76"/>
      <c r="G488" s="77"/>
      <c r="H488" s="64"/>
      <c r="I488" s="64"/>
      <c r="J488" s="77"/>
      <c r="K488" s="77"/>
      <c r="L488" s="38"/>
      <c r="M488" s="38"/>
      <c r="N488" s="77"/>
      <c r="O488" s="77"/>
      <c r="P488" s="38"/>
      <c r="Q488" s="38"/>
      <c r="R488" s="77"/>
      <c r="S488" s="64"/>
      <c r="T488" s="77"/>
    </row>
    <row r="489" spans="2:20" x14ac:dyDescent="0.35">
      <c r="B489" s="36"/>
      <c r="C489" s="75"/>
      <c r="D489" s="76"/>
      <c r="E489" s="76"/>
      <c r="F489" s="76"/>
      <c r="G489" s="77"/>
      <c r="H489" s="64"/>
      <c r="I489" s="64"/>
      <c r="J489" s="77"/>
      <c r="K489" s="77"/>
      <c r="L489" s="38"/>
      <c r="M489" s="38"/>
      <c r="N489" s="77"/>
      <c r="O489" s="77"/>
      <c r="P489" s="38"/>
      <c r="Q489" s="38"/>
      <c r="R489" s="77"/>
      <c r="S489" s="64"/>
      <c r="T489" s="77"/>
    </row>
    <row r="490" spans="2:20" x14ac:dyDescent="0.35">
      <c r="B490" s="36"/>
      <c r="C490" s="75"/>
      <c r="D490" s="76"/>
      <c r="E490" s="76"/>
      <c r="F490" s="76"/>
      <c r="G490" s="77"/>
      <c r="H490" s="64"/>
      <c r="I490" s="64"/>
      <c r="J490" s="77"/>
      <c r="K490" s="77"/>
      <c r="L490" s="38"/>
      <c r="M490" s="38"/>
      <c r="N490" s="77"/>
      <c r="O490" s="77"/>
      <c r="P490" s="38"/>
      <c r="Q490" s="38"/>
      <c r="R490" s="77"/>
      <c r="S490" s="64"/>
      <c r="T490" s="77"/>
    </row>
    <row r="491" spans="2:20" x14ac:dyDescent="0.35">
      <c r="B491" s="36"/>
      <c r="C491" s="75"/>
      <c r="D491" s="76"/>
      <c r="E491" s="76"/>
      <c r="F491" s="76"/>
      <c r="G491" s="77"/>
      <c r="H491" s="64"/>
      <c r="I491" s="64"/>
      <c r="J491" s="77"/>
      <c r="K491" s="77"/>
      <c r="L491" s="38"/>
      <c r="M491" s="38"/>
      <c r="N491" s="77"/>
      <c r="O491" s="77"/>
      <c r="P491" s="38"/>
      <c r="Q491" s="38"/>
      <c r="R491" s="77"/>
      <c r="S491" s="64"/>
      <c r="T491" s="77"/>
    </row>
    <row r="492" spans="2:20" x14ac:dyDescent="0.35">
      <c r="B492" s="36"/>
      <c r="C492" s="75"/>
      <c r="D492" s="76"/>
      <c r="E492" s="76"/>
      <c r="F492" s="76"/>
      <c r="G492" s="77"/>
      <c r="H492" s="64"/>
      <c r="I492" s="64"/>
      <c r="J492" s="77"/>
      <c r="K492" s="77"/>
      <c r="L492" s="38"/>
      <c r="M492" s="38"/>
      <c r="N492" s="77"/>
      <c r="O492" s="77"/>
      <c r="P492" s="38"/>
      <c r="Q492" s="38"/>
      <c r="R492" s="77"/>
      <c r="S492" s="64"/>
      <c r="T492" s="77"/>
    </row>
    <row r="493" spans="2:20" x14ac:dyDescent="0.35">
      <c r="B493" s="36"/>
      <c r="C493" s="75"/>
      <c r="D493" s="76"/>
      <c r="E493" s="76"/>
      <c r="F493" s="76"/>
      <c r="G493" s="77"/>
      <c r="H493" s="64"/>
      <c r="I493" s="64"/>
      <c r="J493" s="77"/>
      <c r="K493" s="77"/>
      <c r="L493" s="38"/>
      <c r="M493" s="38"/>
      <c r="N493" s="77"/>
      <c r="O493" s="77"/>
      <c r="P493" s="38"/>
      <c r="Q493" s="38"/>
      <c r="R493" s="77"/>
      <c r="S493" s="64"/>
      <c r="T493" s="77"/>
    </row>
    <row r="494" spans="2:20" x14ac:dyDescent="0.35">
      <c r="B494" s="36"/>
      <c r="C494" s="75"/>
      <c r="D494" s="76"/>
      <c r="E494" s="76"/>
      <c r="F494" s="76"/>
      <c r="G494" s="77"/>
      <c r="H494" s="64"/>
      <c r="I494" s="64"/>
      <c r="J494" s="77"/>
      <c r="K494" s="77"/>
      <c r="L494" s="38"/>
      <c r="M494" s="38"/>
      <c r="N494" s="77"/>
      <c r="O494" s="77"/>
      <c r="P494" s="38"/>
      <c r="Q494" s="38"/>
      <c r="R494" s="77"/>
      <c r="S494" s="64"/>
      <c r="T494" s="77"/>
    </row>
    <row r="495" spans="2:20" x14ac:dyDescent="0.35">
      <c r="B495" s="36"/>
      <c r="C495" s="75"/>
      <c r="D495" s="76"/>
      <c r="E495" s="76"/>
      <c r="F495" s="76"/>
      <c r="G495" s="77"/>
      <c r="H495" s="64"/>
      <c r="I495" s="64"/>
      <c r="J495" s="77"/>
      <c r="K495" s="77"/>
      <c r="L495" s="38"/>
      <c r="M495" s="38"/>
      <c r="N495" s="77"/>
      <c r="O495" s="77"/>
      <c r="P495" s="38"/>
      <c r="Q495" s="38"/>
      <c r="R495" s="77"/>
      <c r="S495" s="64"/>
      <c r="T495" s="77"/>
    </row>
    <row r="496" spans="2:20" x14ac:dyDescent="0.35">
      <c r="B496" s="36"/>
      <c r="C496" s="75"/>
      <c r="D496" s="76"/>
      <c r="E496" s="76"/>
      <c r="F496" s="76"/>
      <c r="G496" s="77"/>
      <c r="H496" s="64"/>
      <c r="I496" s="64"/>
      <c r="J496" s="77"/>
      <c r="K496" s="77"/>
      <c r="L496" s="38"/>
      <c r="M496" s="38"/>
      <c r="N496" s="77"/>
      <c r="O496" s="77"/>
      <c r="P496" s="38"/>
      <c r="Q496" s="38"/>
      <c r="R496" s="77"/>
      <c r="S496" s="64"/>
      <c r="T496" s="77"/>
    </row>
    <row r="497" spans="2:20" x14ac:dyDescent="0.35">
      <c r="B497" s="36"/>
      <c r="C497" s="75"/>
      <c r="D497" s="76"/>
      <c r="E497" s="76"/>
      <c r="F497" s="76"/>
      <c r="G497" s="77"/>
      <c r="H497" s="64"/>
      <c r="I497" s="64"/>
      <c r="J497" s="77"/>
      <c r="K497" s="77"/>
      <c r="L497" s="38"/>
      <c r="M497" s="38"/>
      <c r="N497" s="77"/>
      <c r="O497" s="77"/>
      <c r="P497" s="38"/>
      <c r="Q497" s="38"/>
      <c r="R497" s="77"/>
      <c r="S497" s="64"/>
      <c r="T497" s="77"/>
    </row>
    <row r="498" spans="2:20" x14ac:dyDescent="0.35">
      <c r="B498" s="36"/>
      <c r="C498" s="75"/>
      <c r="D498" s="76"/>
      <c r="E498" s="76"/>
      <c r="F498" s="76"/>
      <c r="G498" s="77"/>
      <c r="H498" s="64"/>
      <c r="I498" s="64"/>
      <c r="J498" s="77"/>
      <c r="K498" s="77"/>
      <c r="L498" s="38"/>
      <c r="M498" s="38"/>
      <c r="N498" s="77"/>
      <c r="O498" s="77"/>
      <c r="P498" s="38"/>
      <c r="Q498" s="38"/>
      <c r="R498" s="77"/>
      <c r="S498" s="64"/>
      <c r="T498" s="77"/>
    </row>
    <row r="499" spans="2:20" x14ac:dyDescent="0.35">
      <c r="B499" s="36"/>
      <c r="C499" s="75"/>
      <c r="D499" s="76"/>
      <c r="E499" s="76"/>
      <c r="F499" s="76"/>
      <c r="G499" s="77"/>
      <c r="H499" s="64"/>
      <c r="I499" s="64"/>
      <c r="J499" s="77"/>
      <c r="K499" s="77"/>
      <c r="L499" s="38"/>
      <c r="M499" s="38"/>
      <c r="N499" s="77"/>
      <c r="O499" s="77"/>
      <c r="P499" s="38"/>
      <c r="Q499" s="38"/>
      <c r="R499" s="77"/>
      <c r="S499" s="64"/>
      <c r="T499" s="77"/>
    </row>
    <row r="500" spans="2:20" x14ac:dyDescent="0.35">
      <c r="B500" s="36"/>
      <c r="C500" s="75"/>
      <c r="D500" s="76"/>
      <c r="E500" s="76"/>
      <c r="F500" s="76"/>
      <c r="G500" s="77"/>
      <c r="H500" s="64"/>
      <c r="I500" s="64"/>
      <c r="J500" s="77"/>
      <c r="K500" s="77"/>
      <c r="L500" s="38"/>
      <c r="M500" s="38"/>
      <c r="N500" s="77"/>
      <c r="O500" s="77"/>
      <c r="P500" s="38"/>
      <c r="Q500" s="38"/>
      <c r="R500" s="77"/>
      <c r="S500" s="64"/>
      <c r="T500" s="77"/>
    </row>
    <row r="501" spans="2:20" x14ac:dyDescent="0.35">
      <c r="B501" s="36"/>
      <c r="C501" s="75"/>
      <c r="D501" s="76"/>
      <c r="E501" s="76"/>
      <c r="F501" s="76"/>
      <c r="G501" s="77"/>
      <c r="H501" s="64"/>
      <c r="I501" s="64"/>
      <c r="J501" s="77"/>
      <c r="K501" s="77"/>
      <c r="L501" s="38"/>
      <c r="M501" s="38"/>
      <c r="N501" s="77"/>
      <c r="O501" s="77"/>
      <c r="P501" s="38"/>
      <c r="Q501" s="38"/>
      <c r="R501" s="77"/>
      <c r="S501" s="64"/>
      <c r="T501" s="77"/>
    </row>
    <row r="502" spans="2:20" x14ac:dyDescent="0.35">
      <c r="B502" s="36"/>
      <c r="C502" s="75"/>
      <c r="D502" s="76"/>
      <c r="E502" s="76"/>
      <c r="F502" s="76"/>
      <c r="G502" s="77"/>
      <c r="H502" s="64"/>
      <c r="I502" s="64"/>
      <c r="J502" s="77"/>
      <c r="K502" s="77"/>
      <c r="L502" s="38"/>
      <c r="M502" s="38"/>
      <c r="N502" s="77"/>
      <c r="O502" s="77"/>
      <c r="P502" s="38"/>
      <c r="Q502" s="38"/>
      <c r="R502" s="77"/>
      <c r="S502" s="64"/>
      <c r="T502" s="77"/>
    </row>
    <row r="503" spans="2:20" x14ac:dyDescent="0.35">
      <c r="B503" s="36"/>
      <c r="C503" s="75"/>
      <c r="D503" s="76"/>
      <c r="E503" s="76"/>
      <c r="F503" s="76"/>
      <c r="G503" s="77"/>
      <c r="H503" s="64"/>
      <c r="I503" s="64"/>
      <c r="J503" s="77"/>
      <c r="K503" s="77"/>
      <c r="L503" s="38"/>
      <c r="M503" s="38"/>
      <c r="N503" s="77"/>
      <c r="O503" s="77"/>
      <c r="P503" s="38"/>
      <c r="Q503" s="38"/>
      <c r="R503" s="77"/>
      <c r="S503" s="64"/>
      <c r="T503" s="77"/>
    </row>
    <row r="504" spans="2:20" x14ac:dyDescent="0.35">
      <c r="B504" s="36"/>
      <c r="C504" s="75"/>
      <c r="D504" s="76"/>
      <c r="E504" s="76"/>
      <c r="F504" s="76"/>
      <c r="G504" s="77"/>
      <c r="H504" s="64"/>
      <c r="I504" s="64"/>
      <c r="J504" s="77"/>
      <c r="K504" s="77"/>
      <c r="L504" s="38"/>
      <c r="M504" s="38"/>
      <c r="N504" s="77"/>
      <c r="O504" s="77"/>
      <c r="P504" s="38"/>
      <c r="Q504" s="38"/>
      <c r="R504" s="77"/>
      <c r="S504" s="64"/>
      <c r="T504" s="77"/>
    </row>
    <row r="505" spans="2:20" x14ac:dyDescent="0.35">
      <c r="B505" s="36"/>
      <c r="C505" s="75"/>
      <c r="D505" s="76"/>
      <c r="E505" s="76"/>
      <c r="F505" s="76"/>
      <c r="G505" s="77"/>
      <c r="H505" s="64"/>
      <c r="I505" s="64"/>
      <c r="J505" s="77"/>
      <c r="K505" s="77"/>
      <c r="L505" s="38"/>
      <c r="M505" s="38"/>
      <c r="N505" s="77"/>
      <c r="O505" s="77"/>
      <c r="P505" s="38"/>
      <c r="Q505" s="38"/>
      <c r="R505" s="77"/>
      <c r="S505" s="64"/>
      <c r="T505" s="77"/>
    </row>
    <row r="506" spans="2:20" x14ac:dyDescent="0.35">
      <c r="B506" s="36"/>
      <c r="C506" s="75"/>
      <c r="D506" s="76"/>
      <c r="E506" s="76"/>
      <c r="F506" s="76"/>
      <c r="G506" s="77"/>
      <c r="H506" s="64"/>
      <c r="I506" s="64"/>
      <c r="J506" s="77"/>
      <c r="K506" s="77"/>
      <c r="L506" s="38"/>
      <c r="M506" s="38"/>
      <c r="N506" s="77"/>
      <c r="O506" s="77"/>
      <c r="P506" s="38"/>
      <c r="Q506" s="38"/>
      <c r="R506" s="77"/>
      <c r="S506" s="64"/>
      <c r="T506" s="77"/>
    </row>
    <row r="507" spans="2:20" x14ac:dyDescent="0.35">
      <c r="B507" s="36"/>
      <c r="C507" s="75"/>
      <c r="D507" s="76"/>
      <c r="E507" s="76"/>
      <c r="F507" s="76"/>
      <c r="G507" s="77"/>
      <c r="H507" s="64"/>
      <c r="I507" s="64"/>
      <c r="J507" s="77"/>
      <c r="K507" s="77"/>
      <c r="L507" s="38"/>
      <c r="M507" s="38"/>
      <c r="N507" s="77"/>
      <c r="O507" s="77"/>
      <c r="P507" s="38"/>
      <c r="Q507" s="38"/>
      <c r="R507" s="77"/>
      <c r="S507" s="64"/>
      <c r="T507" s="77"/>
    </row>
    <row r="508" spans="2:20" x14ac:dyDescent="0.35">
      <c r="B508" s="36"/>
      <c r="C508" s="75"/>
      <c r="D508" s="76"/>
      <c r="E508" s="76"/>
      <c r="F508" s="76"/>
      <c r="G508" s="77"/>
      <c r="H508" s="64"/>
      <c r="I508" s="64"/>
      <c r="J508" s="77"/>
      <c r="K508" s="77"/>
      <c r="L508" s="38"/>
      <c r="M508" s="38"/>
      <c r="N508" s="77"/>
      <c r="O508" s="77"/>
      <c r="P508" s="38"/>
      <c r="Q508" s="38"/>
      <c r="R508" s="77"/>
      <c r="S508" s="64"/>
      <c r="T508" s="77"/>
    </row>
    <row r="509" spans="2:20" x14ac:dyDescent="0.35">
      <c r="B509" s="36"/>
      <c r="C509" s="75"/>
      <c r="D509" s="76"/>
      <c r="E509" s="76"/>
      <c r="F509" s="76"/>
      <c r="G509" s="77"/>
      <c r="H509" s="64"/>
      <c r="I509" s="64"/>
      <c r="J509" s="77"/>
      <c r="K509" s="77"/>
      <c r="L509" s="38"/>
      <c r="M509" s="38"/>
      <c r="N509" s="77"/>
      <c r="O509" s="77"/>
      <c r="P509" s="38"/>
      <c r="Q509" s="38"/>
      <c r="R509" s="77"/>
      <c r="S509" s="64"/>
      <c r="T509" s="77"/>
    </row>
    <row r="510" spans="2:20" x14ac:dyDescent="0.35">
      <c r="B510" s="36"/>
      <c r="C510" s="75"/>
      <c r="D510" s="76"/>
      <c r="E510" s="76"/>
      <c r="F510" s="76"/>
      <c r="G510" s="77"/>
      <c r="H510" s="64"/>
      <c r="I510" s="64"/>
      <c r="J510" s="77"/>
      <c r="K510" s="77"/>
      <c r="L510" s="38"/>
      <c r="M510" s="38"/>
      <c r="N510" s="77"/>
      <c r="O510" s="77"/>
      <c r="P510" s="38"/>
      <c r="Q510" s="38"/>
      <c r="R510" s="77"/>
      <c r="S510" s="64"/>
      <c r="T510" s="77"/>
    </row>
    <row r="511" spans="2:20" x14ac:dyDescent="0.35">
      <c r="B511" s="36"/>
      <c r="C511" s="75"/>
      <c r="D511" s="76"/>
      <c r="E511" s="76"/>
      <c r="F511" s="76"/>
      <c r="G511" s="77"/>
      <c r="H511" s="64"/>
      <c r="I511" s="64"/>
      <c r="J511" s="77"/>
      <c r="K511" s="77"/>
      <c r="L511" s="38"/>
      <c r="M511" s="38"/>
      <c r="N511" s="77"/>
      <c r="O511" s="77"/>
      <c r="P511" s="38"/>
      <c r="Q511" s="38"/>
      <c r="R511" s="77"/>
      <c r="S511" s="64"/>
      <c r="T511" s="77"/>
    </row>
    <row r="512" spans="2:20" x14ac:dyDescent="0.35">
      <c r="B512" s="36"/>
      <c r="C512" s="75"/>
      <c r="D512" s="76"/>
      <c r="E512" s="76"/>
      <c r="F512" s="76"/>
      <c r="G512" s="77"/>
      <c r="H512" s="64"/>
      <c r="I512" s="64"/>
      <c r="J512" s="77"/>
      <c r="K512" s="77"/>
      <c r="L512" s="38"/>
      <c r="M512" s="38"/>
      <c r="N512" s="77"/>
      <c r="O512" s="77"/>
      <c r="P512" s="38"/>
      <c r="Q512" s="38"/>
      <c r="R512" s="77"/>
      <c r="S512" s="64"/>
      <c r="T512" s="77"/>
    </row>
    <row r="513" spans="2:20" x14ac:dyDescent="0.35">
      <c r="B513" s="36"/>
      <c r="C513" s="75"/>
      <c r="D513" s="76"/>
      <c r="E513" s="76"/>
      <c r="F513" s="76"/>
      <c r="G513" s="77"/>
      <c r="H513" s="64"/>
      <c r="I513" s="64"/>
      <c r="J513" s="77"/>
      <c r="K513" s="77"/>
      <c r="L513" s="38"/>
      <c r="M513" s="38"/>
      <c r="N513" s="77"/>
      <c r="O513" s="77"/>
      <c r="P513" s="38"/>
      <c r="Q513" s="38"/>
      <c r="R513" s="77"/>
      <c r="S513" s="64"/>
      <c r="T513" s="77"/>
    </row>
    <row r="514" spans="2:20" x14ac:dyDescent="0.35">
      <c r="B514" s="36"/>
      <c r="C514" s="75"/>
      <c r="D514" s="76"/>
      <c r="E514" s="76"/>
      <c r="F514" s="76"/>
      <c r="G514" s="77"/>
      <c r="H514" s="64"/>
      <c r="I514" s="64"/>
      <c r="J514" s="77"/>
      <c r="K514" s="77"/>
      <c r="L514" s="38"/>
      <c r="M514" s="38"/>
      <c r="N514" s="77"/>
      <c r="O514" s="77"/>
      <c r="P514" s="38"/>
      <c r="Q514" s="38"/>
      <c r="R514" s="77"/>
      <c r="S514" s="64"/>
      <c r="T514" s="77"/>
    </row>
    <row r="515" spans="2:20" x14ac:dyDescent="0.35">
      <c r="B515" s="36"/>
      <c r="C515" s="75"/>
      <c r="D515" s="76"/>
      <c r="E515" s="76"/>
      <c r="F515" s="76"/>
      <c r="G515" s="77"/>
      <c r="H515" s="64"/>
      <c r="I515" s="64"/>
      <c r="J515" s="77"/>
      <c r="K515" s="77"/>
      <c r="L515" s="38"/>
      <c r="M515" s="38"/>
      <c r="N515" s="77"/>
      <c r="O515" s="77"/>
      <c r="P515" s="38"/>
      <c r="Q515" s="38"/>
      <c r="R515" s="77"/>
      <c r="S515" s="64"/>
      <c r="T515" s="77"/>
    </row>
    <row r="516" spans="2:20" x14ac:dyDescent="0.35">
      <c r="B516" s="36"/>
      <c r="C516" s="75"/>
      <c r="D516" s="76"/>
      <c r="E516" s="76"/>
      <c r="F516" s="76"/>
      <c r="G516" s="77"/>
      <c r="H516" s="64"/>
      <c r="I516" s="64"/>
      <c r="J516" s="77"/>
      <c r="K516" s="77"/>
      <c r="L516" s="38"/>
      <c r="M516" s="38"/>
      <c r="N516" s="77"/>
      <c r="O516" s="77"/>
      <c r="P516" s="38"/>
      <c r="Q516" s="38"/>
      <c r="R516" s="77"/>
      <c r="S516" s="64"/>
      <c r="T516" s="77"/>
    </row>
    <row r="517" spans="2:20" x14ac:dyDescent="0.35">
      <c r="B517" s="36"/>
      <c r="C517" s="75"/>
      <c r="D517" s="76"/>
      <c r="E517" s="76"/>
      <c r="F517" s="76"/>
      <c r="G517" s="77"/>
      <c r="H517" s="64"/>
      <c r="I517" s="64"/>
      <c r="J517" s="77"/>
      <c r="K517" s="77"/>
      <c r="L517" s="38"/>
      <c r="M517" s="38"/>
      <c r="N517" s="77"/>
      <c r="O517" s="77"/>
      <c r="P517" s="38"/>
      <c r="Q517" s="38"/>
      <c r="R517" s="77"/>
      <c r="S517" s="64"/>
      <c r="T517" s="77"/>
    </row>
    <row r="518" spans="2:20" x14ac:dyDescent="0.35">
      <c r="B518" s="36"/>
      <c r="C518" s="75"/>
      <c r="D518" s="76"/>
      <c r="E518" s="76"/>
      <c r="F518" s="76"/>
      <c r="G518" s="77"/>
      <c r="H518" s="64"/>
      <c r="I518" s="64"/>
      <c r="J518" s="77"/>
      <c r="K518" s="77"/>
      <c r="L518" s="38"/>
      <c r="M518" s="38"/>
      <c r="N518" s="77"/>
      <c r="O518" s="77"/>
      <c r="P518" s="38"/>
      <c r="Q518" s="38"/>
      <c r="R518" s="77"/>
      <c r="S518" s="64"/>
      <c r="T518" s="77"/>
    </row>
    <row r="519" spans="2:20" x14ac:dyDescent="0.35">
      <c r="B519" s="36"/>
      <c r="C519" s="75"/>
      <c r="D519" s="76"/>
      <c r="E519" s="76"/>
      <c r="F519" s="76"/>
      <c r="G519" s="77"/>
      <c r="H519" s="64"/>
      <c r="I519" s="64"/>
      <c r="J519" s="77"/>
      <c r="K519" s="77"/>
      <c r="L519" s="38"/>
      <c r="M519" s="38"/>
      <c r="N519" s="77"/>
      <c r="O519" s="77"/>
      <c r="P519" s="38"/>
      <c r="Q519" s="38"/>
      <c r="R519" s="77"/>
      <c r="S519" s="64"/>
      <c r="T519" s="77"/>
    </row>
    <row r="520" spans="2:20" x14ac:dyDescent="0.35">
      <c r="B520" s="36"/>
      <c r="C520" s="75"/>
      <c r="D520" s="76"/>
      <c r="E520" s="76"/>
      <c r="F520" s="76"/>
      <c r="G520" s="77"/>
      <c r="H520" s="64"/>
      <c r="I520" s="64"/>
      <c r="J520" s="77"/>
      <c r="K520" s="77"/>
      <c r="L520" s="38"/>
      <c r="M520" s="38"/>
      <c r="N520" s="77"/>
      <c r="O520" s="77"/>
      <c r="P520" s="38"/>
      <c r="Q520" s="38"/>
      <c r="R520" s="77"/>
      <c r="S520" s="64"/>
      <c r="T520" s="77"/>
    </row>
    <row r="521" spans="2:20" x14ac:dyDescent="0.35">
      <c r="B521" s="36"/>
      <c r="C521" s="75"/>
      <c r="D521" s="76"/>
      <c r="E521" s="76"/>
      <c r="F521" s="76"/>
      <c r="G521" s="77"/>
      <c r="H521" s="64"/>
      <c r="I521" s="64"/>
      <c r="J521" s="77"/>
      <c r="K521" s="77"/>
      <c r="L521" s="38"/>
      <c r="M521" s="38"/>
      <c r="N521" s="77"/>
      <c r="O521" s="77"/>
      <c r="P521" s="38"/>
      <c r="Q521" s="38"/>
      <c r="R521" s="77"/>
      <c r="S521" s="64"/>
      <c r="T521" s="77"/>
    </row>
    <row r="522" spans="2:20" x14ac:dyDescent="0.35">
      <c r="B522" s="36"/>
      <c r="C522" s="75"/>
      <c r="D522" s="76"/>
      <c r="E522" s="76"/>
      <c r="F522" s="76"/>
      <c r="G522" s="77"/>
      <c r="H522" s="64"/>
      <c r="I522" s="64"/>
      <c r="J522" s="77"/>
      <c r="K522" s="77"/>
      <c r="L522" s="38"/>
      <c r="M522" s="38"/>
      <c r="N522" s="77"/>
      <c r="O522" s="77"/>
      <c r="P522" s="38"/>
      <c r="Q522" s="38"/>
      <c r="R522" s="77"/>
      <c r="S522" s="64"/>
      <c r="T522" s="77"/>
    </row>
    <row r="523" spans="2:20" x14ac:dyDescent="0.35">
      <c r="B523" s="36"/>
      <c r="C523" s="75"/>
      <c r="D523" s="76"/>
      <c r="E523" s="76"/>
      <c r="F523" s="76"/>
      <c r="G523" s="77"/>
      <c r="H523" s="64"/>
      <c r="I523" s="64"/>
      <c r="J523" s="77"/>
      <c r="K523" s="77"/>
      <c r="L523" s="38"/>
      <c r="M523" s="38"/>
      <c r="N523" s="77"/>
      <c r="O523" s="77"/>
      <c r="P523" s="38"/>
      <c r="Q523" s="38"/>
      <c r="R523" s="77"/>
      <c r="S523" s="64"/>
      <c r="T523" s="77"/>
    </row>
    <row r="524" spans="2:20" x14ac:dyDescent="0.35">
      <c r="B524" s="36"/>
      <c r="C524" s="75"/>
      <c r="D524" s="76"/>
      <c r="E524" s="76"/>
      <c r="F524" s="76"/>
      <c r="G524" s="77"/>
      <c r="H524" s="64"/>
      <c r="I524" s="64"/>
      <c r="J524" s="77"/>
      <c r="K524" s="77"/>
      <c r="L524" s="38"/>
      <c r="M524" s="38"/>
      <c r="N524" s="77"/>
      <c r="O524" s="77"/>
      <c r="P524" s="38"/>
      <c r="Q524" s="38"/>
      <c r="R524" s="77"/>
      <c r="S524" s="64"/>
      <c r="T524" s="77"/>
    </row>
    <row r="525" spans="2:20" x14ac:dyDescent="0.35">
      <c r="B525" s="36"/>
      <c r="C525" s="75"/>
      <c r="D525" s="76"/>
      <c r="E525" s="76"/>
      <c r="F525" s="76"/>
      <c r="G525" s="77"/>
      <c r="H525" s="64"/>
      <c r="I525" s="64"/>
      <c r="J525" s="77"/>
      <c r="K525" s="77"/>
      <c r="L525" s="38"/>
      <c r="M525" s="38"/>
      <c r="N525" s="77"/>
      <c r="O525" s="77"/>
      <c r="P525" s="38"/>
      <c r="Q525" s="38"/>
      <c r="R525" s="77"/>
      <c r="S525" s="64"/>
      <c r="T525" s="77"/>
    </row>
    <row r="526" spans="2:20" x14ac:dyDescent="0.35">
      <c r="B526" s="36"/>
      <c r="C526" s="75"/>
      <c r="D526" s="76"/>
      <c r="E526" s="76"/>
      <c r="F526" s="76"/>
      <c r="G526" s="77"/>
      <c r="H526" s="64"/>
      <c r="I526" s="64"/>
      <c r="J526" s="77"/>
      <c r="K526" s="77"/>
      <c r="L526" s="38"/>
      <c r="M526" s="38"/>
      <c r="N526" s="77"/>
      <c r="O526" s="77"/>
      <c r="P526" s="38"/>
      <c r="Q526" s="38"/>
      <c r="R526" s="77"/>
      <c r="S526" s="64"/>
      <c r="T526" s="77"/>
    </row>
    <row r="527" spans="2:20" x14ac:dyDescent="0.35">
      <c r="B527" s="36"/>
      <c r="C527" s="75"/>
      <c r="D527" s="76"/>
      <c r="E527" s="76"/>
      <c r="F527" s="76"/>
      <c r="G527" s="77"/>
      <c r="H527" s="64"/>
      <c r="I527" s="64"/>
      <c r="J527" s="77"/>
      <c r="K527" s="77"/>
      <c r="L527" s="38"/>
      <c r="M527" s="38"/>
      <c r="N527" s="77"/>
      <c r="O527" s="77"/>
      <c r="P527" s="38"/>
      <c r="Q527" s="38"/>
      <c r="R527" s="77"/>
      <c r="S527" s="64"/>
      <c r="T527" s="77"/>
    </row>
    <row r="528" spans="2:20" x14ac:dyDescent="0.35">
      <c r="B528" s="36"/>
      <c r="C528" s="75"/>
      <c r="D528" s="76"/>
      <c r="E528" s="76"/>
      <c r="F528" s="76"/>
      <c r="G528" s="77"/>
      <c r="H528" s="64"/>
      <c r="I528" s="64"/>
      <c r="J528" s="77"/>
      <c r="K528" s="77"/>
      <c r="L528" s="38"/>
      <c r="M528" s="38"/>
      <c r="N528" s="77"/>
      <c r="O528" s="77"/>
      <c r="P528" s="38"/>
      <c r="Q528" s="38"/>
      <c r="R528" s="77"/>
      <c r="S528" s="64"/>
      <c r="T528" s="77"/>
    </row>
    <row r="529" spans="2:20" x14ac:dyDescent="0.35">
      <c r="B529" s="36"/>
      <c r="C529" s="75"/>
      <c r="D529" s="76"/>
      <c r="E529" s="76"/>
      <c r="F529" s="76"/>
      <c r="G529" s="77"/>
      <c r="H529" s="64"/>
      <c r="I529" s="64"/>
      <c r="J529" s="77"/>
      <c r="K529" s="77"/>
      <c r="L529" s="38"/>
      <c r="M529" s="38"/>
      <c r="N529" s="77"/>
      <c r="O529" s="77"/>
      <c r="P529" s="38"/>
      <c r="Q529" s="38"/>
      <c r="R529" s="77"/>
      <c r="S529" s="64"/>
      <c r="T529" s="77"/>
    </row>
    <row r="530" spans="2:20" x14ac:dyDescent="0.35">
      <c r="B530" s="36"/>
      <c r="C530" s="75"/>
      <c r="D530" s="76"/>
      <c r="E530" s="76"/>
      <c r="F530" s="76"/>
      <c r="G530" s="77"/>
      <c r="H530" s="64"/>
      <c r="I530" s="64"/>
      <c r="J530" s="77"/>
      <c r="K530" s="77"/>
      <c r="L530" s="38"/>
      <c r="M530" s="38"/>
      <c r="N530" s="77"/>
      <c r="O530" s="77"/>
      <c r="P530" s="38"/>
      <c r="Q530" s="38"/>
      <c r="R530" s="77"/>
      <c r="S530" s="64"/>
      <c r="T530" s="77"/>
    </row>
    <row r="531" spans="2:20" x14ac:dyDescent="0.35">
      <c r="B531" s="36"/>
      <c r="C531" s="75"/>
      <c r="D531" s="76"/>
      <c r="E531" s="76"/>
      <c r="F531" s="76"/>
      <c r="G531" s="77"/>
      <c r="H531" s="64"/>
      <c r="I531" s="64"/>
      <c r="J531" s="77"/>
      <c r="K531" s="77"/>
      <c r="L531" s="38"/>
      <c r="M531" s="38"/>
      <c r="N531" s="77"/>
      <c r="O531" s="77"/>
      <c r="P531" s="38"/>
      <c r="Q531" s="38"/>
      <c r="R531" s="77"/>
      <c r="S531" s="64"/>
      <c r="T531" s="77"/>
    </row>
    <row r="532" spans="2:20" x14ac:dyDescent="0.35">
      <c r="B532" s="36"/>
      <c r="C532" s="75"/>
      <c r="D532" s="76"/>
      <c r="E532" s="76"/>
      <c r="F532" s="76"/>
      <c r="G532" s="77"/>
      <c r="H532" s="64"/>
      <c r="I532" s="64"/>
      <c r="J532" s="77"/>
      <c r="K532" s="77"/>
      <c r="L532" s="38"/>
      <c r="M532" s="38"/>
      <c r="N532" s="77"/>
      <c r="O532" s="77"/>
      <c r="P532" s="38"/>
      <c r="Q532" s="38"/>
      <c r="R532" s="77"/>
      <c r="S532" s="64"/>
      <c r="T532" s="77"/>
    </row>
    <row r="533" spans="2:20" x14ac:dyDescent="0.35">
      <c r="B533" s="36"/>
      <c r="C533" s="75"/>
      <c r="D533" s="76"/>
      <c r="E533" s="76"/>
      <c r="F533" s="76"/>
      <c r="G533" s="77"/>
      <c r="H533" s="64"/>
      <c r="I533" s="64"/>
      <c r="J533" s="77"/>
      <c r="K533" s="77"/>
      <c r="L533" s="38"/>
      <c r="M533" s="38"/>
      <c r="N533" s="77"/>
      <c r="O533" s="77"/>
      <c r="P533" s="38"/>
      <c r="Q533" s="38"/>
      <c r="R533" s="77"/>
      <c r="S533" s="64"/>
      <c r="T533" s="77"/>
    </row>
    <row r="534" spans="2:20" x14ac:dyDescent="0.35">
      <c r="B534" s="36"/>
      <c r="C534" s="75"/>
      <c r="D534" s="76"/>
      <c r="E534" s="76"/>
      <c r="F534" s="76"/>
      <c r="G534" s="77"/>
      <c r="H534" s="64"/>
      <c r="I534" s="64"/>
      <c r="J534" s="77"/>
      <c r="K534" s="77"/>
      <c r="L534" s="38"/>
      <c r="M534" s="38"/>
      <c r="N534" s="77"/>
      <c r="O534" s="77"/>
      <c r="P534" s="38"/>
      <c r="Q534" s="38"/>
      <c r="R534" s="77"/>
      <c r="S534" s="64"/>
      <c r="T534" s="77"/>
    </row>
    <row r="535" spans="2:20" x14ac:dyDescent="0.35">
      <c r="B535" s="36"/>
      <c r="C535" s="75"/>
      <c r="D535" s="76"/>
      <c r="E535" s="76"/>
      <c r="F535" s="76"/>
      <c r="G535" s="77"/>
      <c r="H535" s="64"/>
      <c r="I535" s="64"/>
      <c r="J535" s="77"/>
      <c r="K535" s="77"/>
      <c r="L535" s="38"/>
      <c r="M535" s="38"/>
      <c r="N535" s="77"/>
      <c r="O535" s="77"/>
      <c r="P535" s="38"/>
      <c r="Q535" s="38"/>
      <c r="R535" s="77"/>
      <c r="S535" s="64"/>
      <c r="T535" s="77"/>
    </row>
    <row r="536" spans="2:20" x14ac:dyDescent="0.35">
      <c r="B536" s="36"/>
      <c r="C536" s="75"/>
      <c r="D536" s="76"/>
      <c r="E536" s="76"/>
      <c r="F536" s="76"/>
      <c r="G536" s="77"/>
      <c r="H536" s="64"/>
      <c r="I536" s="64"/>
      <c r="J536" s="77"/>
      <c r="K536" s="77"/>
      <c r="L536" s="38"/>
      <c r="M536" s="38"/>
      <c r="N536" s="77"/>
      <c r="O536" s="77"/>
      <c r="P536" s="38"/>
      <c r="Q536" s="38"/>
      <c r="R536" s="77"/>
      <c r="S536" s="64"/>
      <c r="T536" s="77"/>
    </row>
    <row r="537" spans="2:20" x14ac:dyDescent="0.35">
      <c r="B537" s="36"/>
      <c r="C537" s="75"/>
      <c r="D537" s="76"/>
      <c r="E537" s="76"/>
      <c r="F537" s="76"/>
      <c r="G537" s="77"/>
      <c r="H537" s="64"/>
      <c r="I537" s="64"/>
      <c r="J537" s="77"/>
      <c r="K537" s="77"/>
      <c r="L537" s="38"/>
      <c r="M537" s="38"/>
      <c r="N537" s="77"/>
      <c r="O537" s="77"/>
      <c r="P537" s="38"/>
      <c r="Q537" s="38"/>
      <c r="R537" s="77"/>
      <c r="S537" s="64"/>
      <c r="T537" s="77"/>
    </row>
    <row r="538" spans="2:20" x14ac:dyDescent="0.35">
      <c r="B538" s="36"/>
      <c r="C538" s="75"/>
      <c r="D538" s="76"/>
      <c r="E538" s="76"/>
      <c r="F538" s="76"/>
      <c r="G538" s="77"/>
      <c r="H538" s="64"/>
      <c r="I538" s="64"/>
      <c r="J538" s="77"/>
      <c r="K538" s="77"/>
      <c r="L538" s="38"/>
      <c r="M538" s="38"/>
      <c r="N538" s="77"/>
      <c r="O538" s="77"/>
      <c r="P538" s="38"/>
      <c r="Q538" s="38"/>
      <c r="R538" s="77"/>
      <c r="S538" s="64"/>
      <c r="T538" s="77"/>
    </row>
    <row r="539" spans="2:20" x14ac:dyDescent="0.35">
      <c r="B539" s="36"/>
      <c r="C539" s="75"/>
      <c r="D539" s="76"/>
      <c r="E539" s="76"/>
      <c r="F539" s="76"/>
      <c r="G539" s="77"/>
      <c r="H539" s="64"/>
      <c r="I539" s="64"/>
      <c r="J539" s="77"/>
      <c r="K539" s="77"/>
      <c r="L539" s="38"/>
      <c r="M539" s="38"/>
      <c r="N539" s="77"/>
      <c r="O539" s="77"/>
      <c r="P539" s="38"/>
      <c r="Q539" s="38"/>
      <c r="R539" s="77"/>
      <c r="S539" s="64"/>
      <c r="T539" s="77"/>
    </row>
    <row r="540" spans="2:20" x14ac:dyDescent="0.35">
      <c r="B540" s="36"/>
      <c r="C540" s="75"/>
      <c r="D540" s="76"/>
      <c r="E540" s="76"/>
      <c r="F540" s="76"/>
      <c r="G540" s="77"/>
      <c r="H540" s="64"/>
      <c r="I540" s="64"/>
      <c r="J540" s="77"/>
      <c r="K540" s="77"/>
      <c r="L540" s="38"/>
      <c r="M540" s="38"/>
      <c r="N540" s="77"/>
      <c r="O540" s="77"/>
      <c r="P540" s="38"/>
      <c r="Q540" s="38"/>
      <c r="R540" s="77"/>
      <c r="S540" s="64"/>
      <c r="T540" s="77"/>
    </row>
    <row r="541" spans="2:20" x14ac:dyDescent="0.35">
      <c r="B541" s="36"/>
      <c r="C541" s="75"/>
      <c r="D541" s="76"/>
      <c r="E541" s="76"/>
      <c r="F541" s="76"/>
      <c r="G541" s="77"/>
      <c r="H541" s="64"/>
      <c r="I541" s="64"/>
      <c r="J541" s="77"/>
      <c r="K541" s="77"/>
      <c r="L541" s="38"/>
      <c r="M541" s="38"/>
      <c r="N541" s="77"/>
      <c r="O541" s="77"/>
      <c r="P541" s="38"/>
      <c r="Q541" s="38"/>
      <c r="R541" s="77"/>
      <c r="S541" s="64"/>
      <c r="T541" s="77"/>
    </row>
    <row r="542" spans="2:20" x14ac:dyDescent="0.35">
      <c r="B542" s="36"/>
      <c r="C542" s="75"/>
      <c r="D542" s="76"/>
      <c r="E542" s="76"/>
      <c r="F542" s="76"/>
      <c r="G542" s="77"/>
      <c r="H542" s="64"/>
      <c r="I542" s="64"/>
      <c r="J542" s="77"/>
      <c r="K542" s="77"/>
      <c r="L542" s="38"/>
      <c r="M542" s="38"/>
      <c r="N542" s="77"/>
      <c r="O542" s="77"/>
      <c r="P542" s="38"/>
      <c r="Q542" s="38"/>
      <c r="R542" s="77"/>
      <c r="S542" s="64"/>
      <c r="T542" s="77"/>
    </row>
    <row r="543" spans="2:20" x14ac:dyDescent="0.35">
      <c r="B543" s="36"/>
      <c r="C543" s="75"/>
      <c r="D543" s="76"/>
      <c r="E543" s="76"/>
      <c r="F543" s="76"/>
      <c r="G543" s="77"/>
      <c r="H543" s="64"/>
      <c r="I543" s="64"/>
      <c r="J543" s="77"/>
      <c r="K543" s="77"/>
      <c r="L543" s="38"/>
      <c r="M543" s="38"/>
      <c r="N543" s="77"/>
      <c r="O543" s="77"/>
      <c r="P543" s="38"/>
      <c r="Q543" s="38"/>
      <c r="R543" s="77"/>
      <c r="S543" s="64"/>
      <c r="T543" s="77"/>
    </row>
    <row r="544" spans="2:20" x14ac:dyDescent="0.35">
      <c r="B544" s="36"/>
      <c r="C544" s="75"/>
      <c r="D544" s="76"/>
      <c r="E544" s="76"/>
      <c r="F544" s="76"/>
      <c r="G544" s="77"/>
      <c r="H544" s="64"/>
      <c r="I544" s="64"/>
      <c r="J544" s="77"/>
      <c r="K544" s="77"/>
      <c r="L544" s="38"/>
      <c r="M544" s="38"/>
      <c r="N544" s="77"/>
      <c r="O544" s="77"/>
      <c r="P544" s="38"/>
      <c r="Q544" s="38"/>
      <c r="R544" s="77"/>
      <c r="S544" s="64"/>
      <c r="T544" s="77"/>
    </row>
    <row r="545" spans="2:20" x14ac:dyDescent="0.35">
      <c r="B545" s="36"/>
      <c r="C545" s="75"/>
      <c r="D545" s="76"/>
      <c r="E545" s="76"/>
      <c r="F545" s="76"/>
      <c r="G545" s="77"/>
      <c r="H545" s="64"/>
      <c r="I545" s="64"/>
      <c r="J545" s="77"/>
      <c r="K545" s="77"/>
      <c r="L545" s="38"/>
      <c r="M545" s="38"/>
      <c r="N545" s="77"/>
      <c r="O545" s="77"/>
      <c r="P545" s="38"/>
      <c r="Q545" s="38"/>
      <c r="R545" s="77"/>
      <c r="S545" s="64"/>
      <c r="T545" s="77"/>
    </row>
    <row r="546" spans="2:20" x14ac:dyDescent="0.35">
      <c r="B546" s="36"/>
      <c r="C546" s="75"/>
      <c r="D546" s="76"/>
      <c r="E546" s="76"/>
      <c r="F546" s="76"/>
      <c r="G546" s="77"/>
      <c r="H546" s="64"/>
      <c r="I546" s="64"/>
      <c r="J546" s="77"/>
      <c r="K546" s="77"/>
      <c r="L546" s="38"/>
      <c r="M546" s="38"/>
      <c r="N546" s="77"/>
      <c r="O546" s="77"/>
      <c r="P546" s="38"/>
      <c r="Q546" s="38"/>
      <c r="R546" s="77"/>
      <c r="S546" s="64"/>
      <c r="T546" s="77"/>
    </row>
    <row r="547" spans="2:20" x14ac:dyDescent="0.35">
      <c r="B547" s="36"/>
      <c r="C547" s="75"/>
      <c r="D547" s="76"/>
      <c r="E547" s="76"/>
      <c r="F547" s="76"/>
      <c r="G547" s="77"/>
      <c r="H547" s="64"/>
      <c r="I547" s="64"/>
      <c r="J547" s="77"/>
      <c r="K547" s="77"/>
      <c r="L547" s="38"/>
      <c r="M547" s="38"/>
      <c r="N547" s="77"/>
      <c r="O547" s="77"/>
      <c r="P547" s="38"/>
      <c r="Q547" s="38"/>
      <c r="R547" s="77"/>
      <c r="S547" s="64"/>
      <c r="T547" s="77"/>
    </row>
    <row r="548" spans="2:20" x14ac:dyDescent="0.35">
      <c r="B548" s="36"/>
      <c r="C548" s="75"/>
      <c r="D548" s="76"/>
      <c r="E548" s="76"/>
      <c r="F548" s="76"/>
      <c r="G548" s="77"/>
      <c r="H548" s="64"/>
      <c r="I548" s="64"/>
      <c r="J548" s="77"/>
      <c r="K548" s="77"/>
      <c r="L548" s="38"/>
      <c r="M548" s="38"/>
      <c r="N548" s="77"/>
      <c r="O548" s="77"/>
      <c r="P548" s="38"/>
      <c r="Q548" s="38"/>
      <c r="R548" s="77"/>
      <c r="S548" s="64"/>
      <c r="T548" s="77"/>
    </row>
    <row r="549" spans="2:20" x14ac:dyDescent="0.35">
      <c r="B549" s="36"/>
      <c r="C549" s="75"/>
      <c r="D549" s="76"/>
      <c r="E549" s="76"/>
      <c r="F549" s="76"/>
      <c r="G549" s="77"/>
      <c r="H549" s="64"/>
      <c r="I549" s="64"/>
      <c r="J549" s="77"/>
      <c r="K549" s="77"/>
      <c r="L549" s="38"/>
      <c r="M549" s="38"/>
      <c r="N549" s="77"/>
      <c r="O549" s="77"/>
      <c r="P549" s="38"/>
      <c r="Q549" s="38"/>
      <c r="R549" s="77"/>
      <c r="S549" s="64"/>
      <c r="T549" s="77"/>
    </row>
    <row r="550" spans="2:20" x14ac:dyDescent="0.35">
      <c r="B550" s="36"/>
      <c r="C550" s="75"/>
      <c r="D550" s="76"/>
      <c r="E550" s="76"/>
      <c r="F550" s="76"/>
      <c r="G550" s="77"/>
      <c r="H550" s="64"/>
      <c r="I550" s="64"/>
      <c r="J550" s="77"/>
      <c r="K550" s="77"/>
      <c r="L550" s="38"/>
      <c r="M550" s="38"/>
      <c r="N550" s="77"/>
      <c r="O550" s="77"/>
      <c r="P550" s="38"/>
      <c r="Q550" s="38"/>
      <c r="R550" s="77"/>
      <c r="S550" s="64"/>
      <c r="T550" s="77"/>
    </row>
    <row r="551" spans="2:20" x14ac:dyDescent="0.35">
      <c r="B551" s="36"/>
      <c r="C551" s="75"/>
      <c r="D551" s="76"/>
      <c r="E551" s="76"/>
      <c r="F551" s="76"/>
      <c r="G551" s="77"/>
      <c r="H551" s="64"/>
      <c r="I551" s="64"/>
      <c r="J551" s="77"/>
      <c r="K551" s="77"/>
      <c r="L551" s="38"/>
      <c r="M551" s="38"/>
      <c r="N551" s="77"/>
      <c r="O551" s="77"/>
      <c r="P551" s="38"/>
      <c r="Q551" s="38"/>
      <c r="R551" s="77"/>
      <c r="S551" s="64"/>
      <c r="T551" s="77"/>
    </row>
    <row r="552" spans="2:20" x14ac:dyDescent="0.35">
      <c r="B552" s="36"/>
      <c r="C552" s="75"/>
      <c r="D552" s="76"/>
      <c r="E552" s="76"/>
      <c r="F552" s="76"/>
      <c r="G552" s="77"/>
      <c r="H552" s="64"/>
      <c r="I552" s="64"/>
      <c r="J552" s="77"/>
      <c r="K552" s="77"/>
      <c r="L552" s="38"/>
      <c r="M552" s="38"/>
      <c r="N552" s="77"/>
      <c r="O552" s="77"/>
      <c r="P552" s="38"/>
      <c r="Q552" s="38"/>
      <c r="R552" s="77"/>
      <c r="S552" s="64"/>
      <c r="T552" s="77"/>
    </row>
    <row r="553" spans="2:20" x14ac:dyDescent="0.35">
      <c r="B553" s="36"/>
      <c r="C553" s="75"/>
      <c r="D553" s="76"/>
      <c r="E553" s="76"/>
      <c r="F553" s="76"/>
      <c r="G553" s="77"/>
      <c r="H553" s="64"/>
      <c r="I553" s="64"/>
      <c r="J553" s="77"/>
      <c r="K553" s="77"/>
      <c r="L553" s="38"/>
      <c r="M553" s="38"/>
      <c r="N553" s="77"/>
      <c r="O553" s="77"/>
      <c r="P553" s="38"/>
      <c r="Q553" s="38"/>
      <c r="R553" s="77"/>
      <c r="S553" s="64"/>
      <c r="T553" s="77"/>
    </row>
    <row r="554" spans="2:20" x14ac:dyDescent="0.35">
      <c r="B554" s="36"/>
      <c r="C554" s="75"/>
      <c r="D554" s="76"/>
      <c r="E554" s="76"/>
      <c r="F554" s="76"/>
      <c r="G554" s="77"/>
      <c r="H554" s="64"/>
      <c r="I554" s="64"/>
      <c r="J554" s="77"/>
      <c r="K554" s="77"/>
      <c r="L554" s="38"/>
      <c r="M554" s="38"/>
      <c r="N554" s="77"/>
      <c r="O554" s="77"/>
      <c r="P554" s="38"/>
      <c r="Q554" s="38"/>
      <c r="R554" s="77"/>
      <c r="S554" s="64"/>
      <c r="T554" s="77"/>
    </row>
    <row r="555" spans="2:20" x14ac:dyDescent="0.35">
      <c r="B555" s="36"/>
      <c r="C555" s="75"/>
      <c r="D555" s="76"/>
      <c r="E555" s="76"/>
      <c r="F555" s="76"/>
      <c r="G555" s="77"/>
      <c r="H555" s="64"/>
      <c r="I555" s="64"/>
      <c r="J555" s="77"/>
      <c r="K555" s="77"/>
      <c r="L555" s="38"/>
      <c r="M555" s="38"/>
      <c r="N555" s="77"/>
      <c r="O555" s="77"/>
      <c r="P555" s="38"/>
      <c r="Q555" s="38"/>
      <c r="R555" s="77"/>
      <c r="S555" s="64"/>
      <c r="T555" s="77"/>
    </row>
    <row r="556" spans="2:20" x14ac:dyDescent="0.35">
      <c r="B556" s="36"/>
      <c r="C556" s="75"/>
      <c r="D556" s="76"/>
      <c r="E556" s="76"/>
      <c r="F556" s="76"/>
      <c r="G556" s="77"/>
      <c r="H556" s="64"/>
      <c r="I556" s="64"/>
      <c r="J556" s="77"/>
      <c r="K556" s="77"/>
      <c r="L556" s="38"/>
      <c r="M556" s="38"/>
      <c r="N556" s="77"/>
      <c r="O556" s="77"/>
      <c r="P556" s="38"/>
      <c r="Q556" s="38"/>
      <c r="R556" s="77"/>
      <c r="S556" s="64"/>
      <c r="T556" s="77"/>
    </row>
    <row r="557" spans="2:20" x14ac:dyDescent="0.35">
      <c r="B557" s="36"/>
      <c r="C557" s="75"/>
      <c r="D557" s="76"/>
      <c r="E557" s="76"/>
      <c r="F557" s="76"/>
      <c r="G557" s="77"/>
      <c r="H557" s="64"/>
      <c r="I557" s="64"/>
      <c r="J557" s="77"/>
      <c r="K557" s="77"/>
      <c r="L557" s="38"/>
      <c r="M557" s="38"/>
      <c r="N557" s="77"/>
      <c r="O557" s="77"/>
      <c r="P557" s="38"/>
      <c r="Q557" s="38"/>
      <c r="R557" s="77"/>
      <c r="S557" s="64"/>
      <c r="T557" s="77"/>
    </row>
    <row r="558" spans="2:20" x14ac:dyDescent="0.35">
      <c r="B558" s="36"/>
      <c r="C558" s="75"/>
      <c r="D558" s="76"/>
      <c r="E558" s="76"/>
      <c r="F558" s="76"/>
      <c r="G558" s="77"/>
      <c r="H558" s="64"/>
      <c r="I558" s="64"/>
      <c r="J558" s="77"/>
      <c r="K558" s="77"/>
      <c r="L558" s="38"/>
      <c r="M558" s="38"/>
      <c r="N558" s="77"/>
      <c r="O558" s="77"/>
      <c r="P558" s="38"/>
      <c r="Q558" s="38"/>
      <c r="R558" s="77"/>
      <c r="S558" s="64"/>
      <c r="T558" s="77"/>
    </row>
    <row r="559" spans="2:20" x14ac:dyDescent="0.35">
      <c r="B559" s="36"/>
      <c r="C559" s="75"/>
      <c r="D559" s="76"/>
      <c r="E559" s="76"/>
      <c r="F559" s="76"/>
      <c r="G559" s="77"/>
      <c r="H559" s="64"/>
      <c r="I559" s="64"/>
      <c r="J559" s="77"/>
      <c r="K559" s="77"/>
      <c r="L559" s="38"/>
      <c r="M559" s="38"/>
      <c r="N559" s="77"/>
      <c r="O559" s="77"/>
      <c r="P559" s="38"/>
      <c r="Q559" s="38"/>
      <c r="R559" s="77"/>
      <c r="S559" s="64"/>
      <c r="T559" s="77"/>
    </row>
    <row r="560" spans="2:20" x14ac:dyDescent="0.35">
      <c r="B560" s="36"/>
      <c r="C560" s="75"/>
      <c r="D560" s="76"/>
      <c r="E560" s="76"/>
      <c r="F560" s="76"/>
      <c r="G560" s="77"/>
      <c r="H560" s="64"/>
      <c r="I560" s="64"/>
      <c r="J560" s="77"/>
      <c r="K560" s="77"/>
      <c r="L560" s="38"/>
      <c r="M560" s="38"/>
      <c r="N560" s="77"/>
      <c r="O560" s="77"/>
      <c r="P560" s="38"/>
      <c r="Q560" s="38"/>
      <c r="R560" s="77"/>
      <c r="S560" s="64"/>
      <c r="T560" s="77"/>
    </row>
    <row r="561" spans="2:20" x14ac:dyDescent="0.35">
      <c r="B561" s="36"/>
      <c r="C561" s="75"/>
      <c r="D561" s="76"/>
      <c r="E561" s="76"/>
      <c r="F561" s="76"/>
      <c r="G561" s="77"/>
      <c r="H561" s="64"/>
      <c r="I561" s="64"/>
      <c r="J561" s="77"/>
      <c r="K561" s="77"/>
      <c r="L561" s="38"/>
      <c r="M561" s="38"/>
      <c r="N561" s="77"/>
      <c r="O561" s="77"/>
      <c r="P561" s="38"/>
      <c r="Q561" s="38"/>
      <c r="R561" s="77"/>
      <c r="S561" s="64"/>
      <c r="T561" s="77"/>
    </row>
    <row r="562" spans="2:20" x14ac:dyDescent="0.35">
      <c r="B562" s="36"/>
      <c r="C562" s="75"/>
      <c r="D562" s="76"/>
      <c r="E562" s="76"/>
      <c r="F562" s="76"/>
      <c r="G562" s="77"/>
      <c r="H562" s="64"/>
      <c r="I562" s="64"/>
      <c r="J562" s="77"/>
      <c r="K562" s="77"/>
      <c r="L562" s="38"/>
      <c r="M562" s="38"/>
      <c r="N562" s="77"/>
      <c r="O562" s="77"/>
      <c r="P562" s="38"/>
      <c r="Q562" s="38"/>
      <c r="R562" s="77"/>
      <c r="S562" s="64"/>
      <c r="T562" s="77"/>
    </row>
    <row r="563" spans="2:20" x14ac:dyDescent="0.35">
      <c r="B563" s="36"/>
      <c r="C563" s="75"/>
      <c r="D563" s="76"/>
      <c r="E563" s="76"/>
      <c r="F563" s="76"/>
      <c r="G563" s="77"/>
      <c r="H563" s="64"/>
      <c r="I563" s="64"/>
      <c r="J563" s="77"/>
      <c r="K563" s="77"/>
      <c r="L563" s="38"/>
      <c r="M563" s="38"/>
      <c r="N563" s="77"/>
      <c r="O563" s="77"/>
      <c r="P563" s="38"/>
      <c r="Q563" s="38"/>
      <c r="R563" s="77"/>
      <c r="S563" s="64"/>
      <c r="T563" s="77"/>
    </row>
    <row r="564" spans="2:20" x14ac:dyDescent="0.35">
      <c r="B564" s="36"/>
      <c r="C564" s="75"/>
      <c r="D564" s="76"/>
      <c r="E564" s="76"/>
      <c r="F564" s="76"/>
      <c r="G564" s="77"/>
      <c r="H564" s="64"/>
      <c r="I564" s="64"/>
      <c r="J564" s="77"/>
      <c r="K564" s="77"/>
      <c r="L564" s="38"/>
      <c r="M564" s="38"/>
      <c r="N564" s="77"/>
      <c r="O564" s="77"/>
      <c r="P564" s="38"/>
      <c r="Q564" s="38"/>
      <c r="R564" s="77"/>
      <c r="S564" s="64"/>
      <c r="T564" s="77"/>
    </row>
    <row r="565" spans="2:20" x14ac:dyDescent="0.35">
      <c r="B565" s="36"/>
      <c r="C565" s="75"/>
      <c r="D565" s="76"/>
      <c r="E565" s="76"/>
      <c r="F565" s="76"/>
      <c r="G565" s="77"/>
      <c r="H565" s="64"/>
      <c r="I565" s="64"/>
      <c r="J565" s="77"/>
      <c r="K565" s="77"/>
      <c r="L565" s="38"/>
      <c r="M565" s="38"/>
      <c r="N565" s="77"/>
      <c r="O565" s="77"/>
      <c r="P565" s="38"/>
      <c r="Q565" s="38"/>
      <c r="R565" s="77"/>
      <c r="S565" s="64"/>
      <c r="T565" s="77"/>
    </row>
    <row r="566" spans="2:20" x14ac:dyDescent="0.35">
      <c r="B566" s="36"/>
      <c r="C566" s="75"/>
      <c r="D566" s="76"/>
      <c r="E566" s="76"/>
      <c r="F566" s="76"/>
      <c r="G566" s="77"/>
      <c r="H566" s="64"/>
      <c r="I566" s="64"/>
      <c r="J566" s="77"/>
      <c r="K566" s="77"/>
      <c r="L566" s="38"/>
      <c r="M566" s="38"/>
      <c r="N566" s="77"/>
      <c r="O566" s="77"/>
      <c r="P566" s="38"/>
      <c r="Q566" s="38"/>
      <c r="R566" s="77"/>
      <c r="S566" s="64"/>
      <c r="T566" s="77"/>
    </row>
    <row r="567" spans="2:20" x14ac:dyDescent="0.35">
      <c r="B567" s="36"/>
      <c r="C567" s="75"/>
      <c r="D567" s="76"/>
      <c r="E567" s="76"/>
      <c r="F567" s="76"/>
      <c r="G567" s="77"/>
      <c r="H567" s="64"/>
      <c r="I567" s="64"/>
      <c r="J567" s="77"/>
      <c r="K567" s="77"/>
      <c r="L567" s="38"/>
      <c r="M567" s="38"/>
      <c r="N567" s="77"/>
      <c r="O567" s="77"/>
      <c r="P567" s="38"/>
      <c r="Q567" s="38"/>
      <c r="R567" s="77"/>
      <c r="S567" s="64"/>
      <c r="T567" s="77"/>
    </row>
    <row r="568" spans="2:20" x14ac:dyDescent="0.35">
      <c r="B568" s="36"/>
      <c r="C568" s="75"/>
      <c r="D568" s="76"/>
      <c r="E568" s="76"/>
      <c r="F568" s="76"/>
      <c r="G568" s="77"/>
      <c r="H568" s="64"/>
      <c r="I568" s="64"/>
      <c r="J568" s="77"/>
      <c r="K568" s="77"/>
      <c r="L568" s="38"/>
      <c r="M568" s="38"/>
      <c r="N568" s="77"/>
      <c r="O568" s="77"/>
      <c r="P568" s="38"/>
      <c r="Q568" s="38"/>
      <c r="R568" s="77"/>
      <c r="S568" s="64"/>
      <c r="T568" s="77"/>
    </row>
    <row r="569" spans="2:20" x14ac:dyDescent="0.35">
      <c r="B569" s="36"/>
      <c r="C569" s="75"/>
      <c r="D569" s="76"/>
      <c r="E569" s="76"/>
      <c r="F569" s="76"/>
      <c r="G569" s="77"/>
      <c r="H569" s="64"/>
      <c r="I569" s="64"/>
      <c r="J569" s="77"/>
      <c r="K569" s="77"/>
      <c r="L569" s="38"/>
      <c r="M569" s="38"/>
      <c r="N569" s="77"/>
      <c r="O569" s="77"/>
      <c r="P569" s="38"/>
      <c r="Q569" s="38"/>
      <c r="R569" s="77"/>
      <c r="S569" s="64"/>
      <c r="T569" s="77"/>
    </row>
    <row r="570" spans="2:20" x14ac:dyDescent="0.35">
      <c r="B570" s="36"/>
      <c r="C570" s="75"/>
      <c r="D570" s="76"/>
      <c r="E570" s="76"/>
      <c r="F570" s="76"/>
      <c r="G570" s="77"/>
      <c r="H570" s="64"/>
      <c r="I570" s="64"/>
      <c r="J570" s="77"/>
      <c r="K570" s="77"/>
      <c r="L570" s="38"/>
      <c r="M570" s="38"/>
      <c r="N570" s="77"/>
      <c r="O570" s="77"/>
      <c r="P570" s="38"/>
      <c r="Q570" s="38"/>
      <c r="R570" s="77"/>
      <c r="S570" s="64"/>
      <c r="T570" s="77"/>
    </row>
    <row r="571" spans="2:20" x14ac:dyDescent="0.35">
      <c r="B571" s="36"/>
      <c r="C571" s="75"/>
      <c r="D571" s="76"/>
      <c r="E571" s="76"/>
      <c r="F571" s="76"/>
      <c r="G571" s="77"/>
      <c r="H571" s="64"/>
      <c r="I571" s="64"/>
      <c r="J571" s="77"/>
      <c r="K571" s="77"/>
      <c r="L571" s="38"/>
      <c r="M571" s="38"/>
      <c r="N571" s="77"/>
      <c r="O571" s="77"/>
      <c r="P571" s="38"/>
      <c r="Q571" s="38"/>
      <c r="R571" s="77"/>
      <c r="S571" s="64"/>
      <c r="T571" s="77"/>
    </row>
    <row r="572" spans="2:20" x14ac:dyDescent="0.35">
      <c r="B572" s="36"/>
      <c r="C572" s="75"/>
      <c r="D572" s="76"/>
      <c r="E572" s="76"/>
      <c r="F572" s="76"/>
      <c r="G572" s="77"/>
      <c r="H572" s="64"/>
      <c r="I572" s="64"/>
      <c r="J572" s="77"/>
      <c r="K572" s="77"/>
      <c r="L572" s="38"/>
      <c r="M572" s="38"/>
      <c r="N572" s="77"/>
      <c r="O572" s="77"/>
      <c r="P572" s="38"/>
      <c r="Q572" s="38"/>
      <c r="R572" s="77"/>
      <c r="S572" s="64"/>
      <c r="T572" s="77"/>
    </row>
    <row r="573" spans="2:20" x14ac:dyDescent="0.35">
      <c r="B573" s="36"/>
      <c r="C573" s="75"/>
      <c r="D573" s="76"/>
      <c r="E573" s="76"/>
      <c r="F573" s="76"/>
      <c r="G573" s="77"/>
      <c r="H573" s="64"/>
      <c r="I573" s="64"/>
      <c r="J573" s="77"/>
      <c r="K573" s="77"/>
      <c r="L573" s="38"/>
      <c r="M573" s="38"/>
      <c r="N573" s="77"/>
      <c r="O573" s="77"/>
      <c r="P573" s="38"/>
      <c r="Q573" s="38"/>
      <c r="R573" s="77"/>
      <c r="S573" s="64"/>
      <c r="T573" s="77"/>
    </row>
    <row r="574" spans="2:20" x14ac:dyDescent="0.35">
      <c r="B574" s="36"/>
      <c r="C574" s="75"/>
      <c r="D574" s="76"/>
      <c r="E574" s="76"/>
      <c r="F574" s="76"/>
      <c r="G574" s="77"/>
      <c r="H574" s="64"/>
      <c r="I574" s="64"/>
      <c r="J574" s="77"/>
      <c r="K574" s="77"/>
      <c r="L574" s="38"/>
      <c r="M574" s="38"/>
      <c r="N574" s="77"/>
      <c r="O574" s="77"/>
      <c r="P574" s="38"/>
      <c r="Q574" s="38"/>
      <c r="R574" s="77"/>
      <c r="S574" s="64"/>
      <c r="T574" s="77"/>
    </row>
    <row r="575" spans="2:20" x14ac:dyDescent="0.35">
      <c r="B575" s="36"/>
      <c r="C575" s="75"/>
      <c r="D575" s="76"/>
      <c r="E575" s="76"/>
      <c r="F575" s="76"/>
      <c r="G575" s="77"/>
      <c r="H575" s="64"/>
      <c r="I575" s="64"/>
      <c r="J575" s="77"/>
      <c r="K575" s="77"/>
      <c r="L575" s="38"/>
      <c r="M575" s="38"/>
      <c r="N575" s="77"/>
      <c r="O575" s="77"/>
      <c r="P575" s="38"/>
      <c r="Q575" s="38"/>
      <c r="R575" s="77"/>
      <c r="S575" s="64"/>
      <c r="T575" s="77"/>
    </row>
    <row r="576" spans="2:20" x14ac:dyDescent="0.35">
      <c r="B576" s="36"/>
      <c r="C576" s="75"/>
      <c r="D576" s="76"/>
      <c r="E576" s="76"/>
      <c r="F576" s="76"/>
      <c r="G576" s="77"/>
      <c r="H576" s="64"/>
      <c r="I576" s="64"/>
      <c r="J576" s="77"/>
      <c r="K576" s="77"/>
      <c r="L576" s="38"/>
      <c r="M576" s="38"/>
      <c r="N576" s="77"/>
      <c r="O576" s="77"/>
      <c r="P576" s="38"/>
      <c r="Q576" s="38"/>
      <c r="R576" s="77"/>
      <c r="S576" s="64"/>
      <c r="T576" s="77"/>
    </row>
    <row r="577" spans="2:20" x14ac:dyDescent="0.35">
      <c r="B577" s="36"/>
      <c r="C577" s="75"/>
      <c r="D577" s="76"/>
      <c r="E577" s="76"/>
      <c r="F577" s="76"/>
      <c r="G577" s="77"/>
      <c r="H577" s="64"/>
      <c r="I577" s="64"/>
      <c r="J577" s="77"/>
      <c r="K577" s="77"/>
      <c r="L577" s="38"/>
      <c r="M577" s="38"/>
      <c r="N577" s="77"/>
      <c r="O577" s="77"/>
      <c r="P577" s="38"/>
      <c r="Q577" s="38"/>
      <c r="R577" s="77"/>
      <c r="S577" s="64"/>
      <c r="T577" s="77"/>
    </row>
    <row r="578" spans="2:20" x14ac:dyDescent="0.35">
      <c r="B578" s="36"/>
      <c r="C578" s="75"/>
      <c r="D578" s="76"/>
      <c r="E578" s="76"/>
      <c r="F578" s="76"/>
      <c r="G578" s="77"/>
      <c r="H578" s="64"/>
      <c r="I578" s="64"/>
      <c r="J578" s="77"/>
      <c r="K578" s="77"/>
      <c r="L578" s="38"/>
      <c r="M578" s="38"/>
      <c r="N578" s="77"/>
      <c r="O578" s="77"/>
      <c r="P578" s="38"/>
      <c r="Q578" s="38"/>
      <c r="R578" s="77"/>
      <c r="S578" s="64"/>
      <c r="T578" s="77"/>
    </row>
    <row r="579" spans="2:20" x14ac:dyDescent="0.35">
      <c r="B579" s="36"/>
      <c r="C579" s="75"/>
      <c r="D579" s="76"/>
      <c r="E579" s="76"/>
      <c r="F579" s="76"/>
      <c r="G579" s="77"/>
      <c r="H579" s="64"/>
      <c r="I579" s="64"/>
      <c r="J579" s="77"/>
      <c r="K579" s="77"/>
      <c r="L579" s="38"/>
      <c r="M579" s="38"/>
      <c r="N579" s="77"/>
      <c r="O579" s="77"/>
      <c r="P579" s="38"/>
      <c r="Q579" s="38"/>
      <c r="R579" s="77"/>
      <c r="S579" s="64"/>
      <c r="T579" s="77"/>
    </row>
    <row r="580" spans="2:20" x14ac:dyDescent="0.35">
      <c r="B580" s="36"/>
      <c r="C580" s="75"/>
      <c r="D580" s="76"/>
      <c r="E580" s="76"/>
      <c r="F580" s="76"/>
      <c r="G580" s="77"/>
      <c r="H580" s="64"/>
      <c r="I580" s="64"/>
      <c r="J580" s="77"/>
      <c r="K580" s="77"/>
      <c r="L580" s="38"/>
      <c r="M580" s="38"/>
      <c r="N580" s="77"/>
      <c r="O580" s="77"/>
      <c r="P580" s="38"/>
      <c r="Q580" s="38"/>
      <c r="R580" s="77"/>
      <c r="S580" s="64"/>
      <c r="T580" s="77"/>
    </row>
    <row r="581" spans="2:20" x14ac:dyDescent="0.35">
      <c r="B581" s="36"/>
      <c r="C581" s="75"/>
      <c r="D581" s="76"/>
      <c r="E581" s="76"/>
      <c r="F581" s="76"/>
      <c r="G581" s="77"/>
      <c r="H581" s="64"/>
      <c r="I581" s="64"/>
      <c r="J581" s="77"/>
      <c r="K581" s="77"/>
      <c r="L581" s="38"/>
      <c r="M581" s="38"/>
      <c r="N581" s="77"/>
      <c r="O581" s="77"/>
      <c r="P581" s="38"/>
      <c r="Q581" s="38"/>
      <c r="R581" s="77"/>
      <c r="S581" s="64"/>
      <c r="T581" s="77"/>
    </row>
    <row r="582" spans="2:20" x14ac:dyDescent="0.35">
      <c r="B582" s="36"/>
      <c r="C582" s="75"/>
      <c r="D582" s="76"/>
      <c r="E582" s="76"/>
      <c r="F582" s="76"/>
      <c r="G582" s="77"/>
      <c r="H582" s="64"/>
      <c r="I582" s="64"/>
      <c r="J582" s="77"/>
      <c r="K582" s="77"/>
      <c r="L582" s="38"/>
      <c r="M582" s="38"/>
      <c r="N582" s="77"/>
      <c r="O582" s="77"/>
      <c r="P582" s="38"/>
      <c r="Q582" s="38"/>
      <c r="R582" s="77"/>
      <c r="S582" s="64"/>
      <c r="T582" s="77"/>
    </row>
    <row r="583" spans="2:20" x14ac:dyDescent="0.35">
      <c r="B583" s="36"/>
      <c r="C583" s="75"/>
      <c r="D583" s="76"/>
      <c r="E583" s="76"/>
      <c r="F583" s="76"/>
      <c r="G583" s="77"/>
      <c r="H583" s="64"/>
      <c r="I583" s="64"/>
      <c r="J583" s="77"/>
      <c r="K583" s="77"/>
      <c r="L583" s="38"/>
      <c r="M583" s="38"/>
      <c r="N583" s="77"/>
      <c r="O583" s="77"/>
      <c r="P583" s="38"/>
      <c r="Q583" s="38"/>
      <c r="R583" s="77"/>
      <c r="S583" s="64"/>
      <c r="T583" s="77"/>
    </row>
    <row r="584" spans="2:20" x14ac:dyDescent="0.35">
      <c r="B584" s="36"/>
      <c r="C584" s="75"/>
      <c r="D584" s="76"/>
      <c r="E584" s="76"/>
      <c r="F584" s="76"/>
      <c r="G584" s="77"/>
      <c r="H584" s="64"/>
      <c r="I584" s="64"/>
      <c r="J584" s="77"/>
      <c r="K584" s="77"/>
      <c r="L584" s="38"/>
      <c r="M584" s="38"/>
      <c r="N584" s="77"/>
      <c r="O584" s="77"/>
      <c r="P584" s="38"/>
      <c r="Q584" s="38"/>
      <c r="R584" s="77"/>
      <c r="S584" s="64"/>
      <c r="T584" s="77"/>
    </row>
    <row r="585" spans="2:20" x14ac:dyDescent="0.35">
      <c r="B585" s="36"/>
      <c r="C585" s="75"/>
      <c r="D585" s="76"/>
      <c r="E585" s="76"/>
      <c r="F585" s="76"/>
      <c r="G585" s="77"/>
      <c r="H585" s="64"/>
      <c r="I585" s="64"/>
      <c r="J585" s="77"/>
      <c r="K585" s="77"/>
      <c r="L585" s="38"/>
      <c r="M585" s="38"/>
      <c r="N585" s="77"/>
      <c r="O585" s="77"/>
      <c r="P585" s="38"/>
      <c r="Q585" s="38"/>
      <c r="R585" s="77"/>
      <c r="S585" s="64"/>
      <c r="T585" s="77"/>
    </row>
    <row r="586" spans="2:20" x14ac:dyDescent="0.35">
      <c r="B586" s="36"/>
      <c r="C586" s="75"/>
      <c r="D586" s="76"/>
      <c r="E586" s="76"/>
      <c r="F586" s="76"/>
      <c r="G586" s="77"/>
      <c r="H586" s="64"/>
      <c r="I586" s="64"/>
      <c r="J586" s="77"/>
      <c r="K586" s="77"/>
      <c r="L586" s="38"/>
      <c r="M586" s="38"/>
      <c r="N586" s="77"/>
      <c r="O586" s="77"/>
      <c r="P586" s="38"/>
      <c r="Q586" s="38"/>
      <c r="R586" s="77"/>
      <c r="S586" s="64"/>
      <c r="T586" s="77"/>
    </row>
    <row r="587" spans="2:20" x14ac:dyDescent="0.35">
      <c r="B587" s="36"/>
      <c r="C587" s="75"/>
      <c r="D587" s="76"/>
      <c r="E587" s="76"/>
      <c r="F587" s="76"/>
      <c r="G587" s="77"/>
      <c r="H587" s="64"/>
      <c r="I587" s="64"/>
      <c r="J587" s="77"/>
      <c r="K587" s="77"/>
      <c r="L587" s="38"/>
      <c r="M587" s="38"/>
      <c r="N587" s="77"/>
      <c r="O587" s="77"/>
      <c r="P587" s="38"/>
      <c r="Q587" s="38"/>
      <c r="R587" s="77"/>
      <c r="S587" s="64"/>
      <c r="T587" s="77"/>
    </row>
    <row r="588" spans="2:20" x14ac:dyDescent="0.35">
      <c r="B588" s="36"/>
      <c r="C588" s="75"/>
      <c r="D588" s="76"/>
      <c r="E588" s="76"/>
      <c r="F588" s="76"/>
      <c r="G588" s="77"/>
      <c r="H588" s="64"/>
      <c r="I588" s="64"/>
      <c r="J588" s="77"/>
      <c r="K588" s="77"/>
      <c r="L588" s="38"/>
      <c r="M588" s="38"/>
      <c r="N588" s="77"/>
      <c r="O588" s="77"/>
      <c r="P588" s="38"/>
      <c r="Q588" s="38"/>
      <c r="R588" s="77"/>
      <c r="S588" s="64"/>
      <c r="T588" s="77"/>
    </row>
    <row r="589" spans="2:20" x14ac:dyDescent="0.35">
      <c r="B589" s="36"/>
      <c r="C589" s="75"/>
      <c r="D589" s="76"/>
      <c r="E589" s="76"/>
      <c r="F589" s="76"/>
      <c r="G589" s="77"/>
      <c r="H589" s="64"/>
      <c r="I589" s="64"/>
      <c r="J589" s="77"/>
      <c r="K589" s="77"/>
      <c r="L589" s="38"/>
      <c r="M589" s="38"/>
      <c r="N589" s="77"/>
      <c r="O589" s="77"/>
      <c r="P589" s="38"/>
      <c r="Q589" s="38"/>
      <c r="R589" s="77"/>
      <c r="S589" s="64"/>
      <c r="T589" s="77"/>
    </row>
    <row r="590" spans="2:20" x14ac:dyDescent="0.35">
      <c r="B590" s="36"/>
      <c r="C590" s="75"/>
      <c r="D590" s="76"/>
      <c r="E590" s="76"/>
      <c r="F590" s="76"/>
      <c r="G590" s="77"/>
      <c r="H590" s="64"/>
      <c r="I590" s="64"/>
      <c r="J590" s="77"/>
      <c r="K590" s="77"/>
      <c r="L590" s="38"/>
      <c r="M590" s="38"/>
      <c r="N590" s="77"/>
      <c r="O590" s="77"/>
      <c r="P590" s="38"/>
      <c r="Q590" s="38"/>
      <c r="R590" s="77"/>
      <c r="S590" s="64"/>
      <c r="T590" s="77"/>
    </row>
    <row r="591" spans="2:20" x14ac:dyDescent="0.35">
      <c r="B591" s="36"/>
      <c r="C591" s="75"/>
      <c r="D591" s="76"/>
      <c r="E591" s="76"/>
      <c r="F591" s="76"/>
      <c r="G591" s="77"/>
      <c r="H591" s="64"/>
      <c r="I591" s="64"/>
      <c r="J591" s="77"/>
      <c r="K591" s="77"/>
      <c r="L591" s="38"/>
      <c r="M591" s="38"/>
      <c r="N591" s="77"/>
      <c r="O591" s="77"/>
      <c r="P591" s="38"/>
      <c r="Q591" s="38"/>
      <c r="R591" s="77"/>
      <c r="S591" s="64"/>
      <c r="T591" s="77"/>
    </row>
    <row r="592" spans="2:20" x14ac:dyDescent="0.35">
      <c r="B592" s="36"/>
      <c r="C592" s="75"/>
      <c r="D592" s="76"/>
      <c r="E592" s="76"/>
      <c r="F592" s="76"/>
      <c r="G592" s="77"/>
      <c r="H592" s="64"/>
      <c r="I592" s="64"/>
      <c r="J592" s="77"/>
      <c r="K592" s="77"/>
      <c r="L592" s="38"/>
      <c r="M592" s="38"/>
      <c r="N592" s="77"/>
      <c r="O592" s="77"/>
      <c r="P592" s="38"/>
      <c r="Q592" s="38"/>
      <c r="R592" s="77"/>
      <c r="S592" s="64"/>
      <c r="T592" s="77"/>
    </row>
    <row r="593" spans="2:20" x14ac:dyDescent="0.35">
      <c r="B593" s="36"/>
      <c r="C593" s="75"/>
      <c r="D593" s="76"/>
      <c r="E593" s="76"/>
      <c r="F593" s="76"/>
      <c r="G593" s="77"/>
      <c r="H593" s="64"/>
      <c r="I593" s="64"/>
      <c r="J593" s="77"/>
      <c r="K593" s="77"/>
      <c r="L593" s="38"/>
      <c r="M593" s="38"/>
      <c r="N593" s="77"/>
      <c r="O593" s="77"/>
      <c r="P593" s="38"/>
      <c r="Q593" s="38"/>
      <c r="R593" s="77"/>
      <c r="S593" s="64"/>
      <c r="T593" s="77"/>
    </row>
    <row r="594" spans="2:20" x14ac:dyDescent="0.35">
      <c r="B594" s="36"/>
      <c r="C594" s="75"/>
      <c r="D594" s="76"/>
      <c r="E594" s="76"/>
      <c r="F594" s="76"/>
      <c r="G594" s="77"/>
      <c r="H594" s="64"/>
      <c r="I594" s="64"/>
      <c r="J594" s="77"/>
      <c r="K594" s="77"/>
      <c r="L594" s="38"/>
      <c r="M594" s="38"/>
      <c r="N594" s="77"/>
      <c r="O594" s="77"/>
      <c r="P594" s="38"/>
      <c r="Q594" s="38"/>
      <c r="R594" s="77"/>
      <c r="S594" s="64"/>
      <c r="T594" s="77"/>
    </row>
    <row r="595" spans="2:20" x14ac:dyDescent="0.35">
      <c r="B595" s="36"/>
      <c r="C595" s="75"/>
      <c r="D595" s="76"/>
      <c r="E595" s="76"/>
      <c r="F595" s="76"/>
      <c r="G595" s="77"/>
      <c r="H595" s="64"/>
      <c r="I595" s="64"/>
      <c r="J595" s="77"/>
      <c r="K595" s="77"/>
      <c r="L595" s="38"/>
      <c r="M595" s="38"/>
      <c r="N595" s="77"/>
      <c r="O595" s="77"/>
      <c r="P595" s="38"/>
      <c r="Q595" s="38"/>
      <c r="R595" s="77"/>
      <c r="S595" s="64"/>
      <c r="T595" s="77"/>
    </row>
    <row r="596" spans="2:20" x14ac:dyDescent="0.35">
      <c r="B596" s="36"/>
      <c r="C596" s="75"/>
      <c r="D596" s="76"/>
      <c r="E596" s="76"/>
      <c r="F596" s="76"/>
      <c r="G596" s="77"/>
      <c r="H596" s="64"/>
      <c r="I596" s="64"/>
      <c r="J596" s="77"/>
      <c r="K596" s="77"/>
      <c r="L596" s="38"/>
      <c r="M596" s="38"/>
      <c r="N596" s="77"/>
      <c r="O596" s="77"/>
      <c r="P596" s="38"/>
      <c r="Q596" s="38"/>
      <c r="R596" s="77"/>
      <c r="S596" s="64"/>
      <c r="T596" s="77"/>
    </row>
    <row r="597" spans="2:20" x14ac:dyDescent="0.35">
      <c r="B597" s="36"/>
      <c r="C597" s="75"/>
      <c r="D597" s="76"/>
      <c r="E597" s="76"/>
      <c r="F597" s="76"/>
      <c r="G597" s="77"/>
      <c r="H597" s="64"/>
      <c r="I597" s="64"/>
      <c r="J597" s="77"/>
      <c r="K597" s="77"/>
      <c r="L597" s="38"/>
      <c r="M597" s="38"/>
      <c r="N597" s="77"/>
      <c r="O597" s="77"/>
      <c r="P597" s="38"/>
      <c r="Q597" s="38"/>
      <c r="R597" s="77"/>
      <c r="S597" s="64"/>
      <c r="T597" s="77"/>
    </row>
    <row r="598" spans="2:20" x14ac:dyDescent="0.35">
      <c r="B598" s="36"/>
      <c r="C598" s="75"/>
      <c r="D598" s="76"/>
      <c r="E598" s="76"/>
      <c r="F598" s="76"/>
      <c r="G598" s="77"/>
      <c r="H598" s="64"/>
      <c r="I598" s="64"/>
      <c r="J598" s="77"/>
      <c r="K598" s="77"/>
      <c r="L598" s="38"/>
      <c r="M598" s="38"/>
      <c r="N598" s="77"/>
      <c r="O598" s="77"/>
      <c r="P598" s="38"/>
      <c r="Q598" s="38"/>
      <c r="R598" s="77"/>
      <c r="S598" s="64"/>
      <c r="T598" s="77"/>
    </row>
    <row r="599" spans="2:20" x14ac:dyDescent="0.35">
      <c r="B599" s="36"/>
      <c r="C599" s="75"/>
      <c r="D599" s="76"/>
      <c r="E599" s="76"/>
      <c r="F599" s="76"/>
      <c r="G599" s="77"/>
      <c r="H599" s="64"/>
      <c r="I599" s="64"/>
      <c r="J599" s="77"/>
      <c r="K599" s="77"/>
      <c r="L599" s="38"/>
      <c r="M599" s="38"/>
      <c r="N599" s="77"/>
      <c r="O599" s="77"/>
      <c r="P599" s="38"/>
      <c r="Q599" s="38"/>
      <c r="R599" s="77"/>
      <c r="S599" s="64"/>
      <c r="T599" s="77"/>
    </row>
    <row r="600" spans="2:20" x14ac:dyDescent="0.35">
      <c r="B600" s="36"/>
      <c r="C600" s="75"/>
      <c r="D600" s="76"/>
      <c r="E600" s="76"/>
      <c r="F600" s="76"/>
      <c r="G600" s="77"/>
      <c r="H600" s="64"/>
      <c r="I600" s="64"/>
      <c r="J600" s="77"/>
      <c r="K600" s="77"/>
      <c r="L600" s="38"/>
      <c r="M600" s="38"/>
      <c r="N600" s="77"/>
      <c r="O600" s="77"/>
      <c r="P600" s="38"/>
      <c r="Q600" s="38"/>
      <c r="R600" s="77"/>
      <c r="S600" s="64"/>
      <c r="T600" s="77"/>
    </row>
    <row r="601" spans="2:20" x14ac:dyDescent="0.35">
      <c r="B601" s="36"/>
      <c r="C601" s="75"/>
      <c r="D601" s="76"/>
      <c r="E601" s="76"/>
      <c r="F601" s="76"/>
      <c r="G601" s="77"/>
      <c r="H601" s="64"/>
      <c r="I601" s="64"/>
      <c r="J601" s="77"/>
      <c r="K601" s="77"/>
      <c r="L601" s="38"/>
      <c r="M601" s="38"/>
      <c r="N601" s="77"/>
      <c r="O601" s="77"/>
      <c r="P601" s="38"/>
      <c r="Q601" s="38"/>
      <c r="R601" s="77"/>
      <c r="S601" s="64"/>
      <c r="T601" s="77"/>
    </row>
    <row r="602" spans="2:20" x14ac:dyDescent="0.35">
      <c r="B602" s="36"/>
      <c r="C602" s="75"/>
      <c r="D602" s="76"/>
      <c r="E602" s="76"/>
      <c r="F602" s="76"/>
      <c r="G602" s="77"/>
      <c r="H602" s="64"/>
      <c r="I602" s="64"/>
      <c r="J602" s="77"/>
      <c r="K602" s="77"/>
      <c r="L602" s="38"/>
      <c r="M602" s="38"/>
      <c r="N602" s="77"/>
      <c r="O602" s="77"/>
      <c r="P602" s="38"/>
      <c r="Q602" s="38"/>
      <c r="R602" s="77"/>
      <c r="S602" s="64"/>
      <c r="T602" s="77"/>
    </row>
    <row r="603" spans="2:20" x14ac:dyDescent="0.35">
      <c r="B603" s="36"/>
      <c r="C603" s="75"/>
      <c r="D603" s="76"/>
      <c r="E603" s="76"/>
      <c r="F603" s="76"/>
      <c r="G603" s="77"/>
      <c r="H603" s="64"/>
      <c r="I603" s="64"/>
      <c r="J603" s="77"/>
      <c r="K603" s="77"/>
      <c r="L603" s="38"/>
      <c r="M603" s="38"/>
      <c r="N603" s="77"/>
      <c r="O603" s="77"/>
      <c r="P603" s="38"/>
      <c r="Q603" s="38"/>
      <c r="R603" s="77"/>
      <c r="S603" s="64"/>
      <c r="T603" s="77"/>
    </row>
    <row r="604" spans="2:20" x14ac:dyDescent="0.35">
      <c r="B604" s="36"/>
      <c r="C604" s="75"/>
      <c r="D604" s="76"/>
      <c r="E604" s="76"/>
      <c r="F604" s="76"/>
      <c r="G604" s="77"/>
      <c r="H604" s="64"/>
      <c r="I604" s="64"/>
      <c r="J604" s="77"/>
      <c r="K604" s="77"/>
      <c r="L604" s="38"/>
      <c r="M604" s="38"/>
      <c r="N604" s="77"/>
      <c r="O604" s="77"/>
      <c r="P604" s="38"/>
      <c r="Q604" s="38"/>
      <c r="R604" s="77"/>
      <c r="S604" s="64"/>
      <c r="T604" s="77"/>
    </row>
    <row r="605" spans="2:20" x14ac:dyDescent="0.35">
      <c r="B605" s="36"/>
      <c r="C605" s="75"/>
      <c r="D605" s="76"/>
      <c r="E605" s="76"/>
      <c r="F605" s="76"/>
      <c r="G605" s="77"/>
      <c r="H605" s="64"/>
      <c r="I605" s="64"/>
      <c r="J605" s="77"/>
      <c r="K605" s="77"/>
      <c r="L605" s="38"/>
      <c r="M605" s="38"/>
      <c r="N605" s="77"/>
      <c r="O605" s="77"/>
      <c r="P605" s="38"/>
      <c r="Q605" s="38"/>
      <c r="R605" s="77"/>
      <c r="S605" s="64"/>
      <c r="T605" s="77"/>
    </row>
    <row r="606" spans="2:20" x14ac:dyDescent="0.35">
      <c r="B606" s="36"/>
      <c r="C606" s="75"/>
      <c r="D606" s="76"/>
      <c r="E606" s="76"/>
      <c r="F606" s="76"/>
      <c r="G606" s="77"/>
      <c r="H606" s="64"/>
      <c r="I606" s="64"/>
      <c r="J606" s="77"/>
      <c r="K606" s="77"/>
      <c r="L606" s="38"/>
      <c r="M606" s="38"/>
      <c r="N606" s="77"/>
      <c r="O606" s="77"/>
      <c r="P606" s="38"/>
      <c r="Q606" s="38"/>
      <c r="R606" s="77"/>
      <c r="S606" s="64"/>
      <c r="T606" s="77"/>
    </row>
    <row r="607" spans="2:20" x14ac:dyDescent="0.35">
      <c r="B607" s="36"/>
      <c r="C607" s="75"/>
      <c r="D607" s="76"/>
      <c r="E607" s="76"/>
      <c r="F607" s="76"/>
      <c r="G607" s="77"/>
      <c r="H607" s="64"/>
      <c r="I607" s="64"/>
      <c r="J607" s="77"/>
      <c r="K607" s="77"/>
      <c r="L607" s="38"/>
      <c r="M607" s="38"/>
      <c r="N607" s="77"/>
      <c r="O607" s="77"/>
      <c r="P607" s="38"/>
      <c r="Q607" s="38"/>
      <c r="R607" s="77"/>
      <c r="S607" s="64"/>
      <c r="T607" s="77"/>
    </row>
    <row r="608" spans="2:20" x14ac:dyDescent="0.35">
      <c r="B608" s="36"/>
      <c r="C608" s="75"/>
      <c r="D608" s="76"/>
      <c r="E608" s="76"/>
      <c r="F608" s="76"/>
      <c r="G608" s="77"/>
      <c r="H608" s="64"/>
      <c r="I608" s="64"/>
      <c r="J608" s="77"/>
      <c r="K608" s="77"/>
      <c r="L608" s="38"/>
      <c r="M608" s="38"/>
      <c r="N608" s="77"/>
      <c r="O608" s="77"/>
      <c r="P608" s="38"/>
      <c r="Q608" s="38"/>
      <c r="R608" s="77"/>
      <c r="S608" s="64"/>
      <c r="T608" s="77"/>
    </row>
    <row r="609" spans="2:20" x14ac:dyDescent="0.35">
      <c r="B609" s="36"/>
      <c r="C609" s="75"/>
      <c r="D609" s="76"/>
      <c r="E609" s="76"/>
      <c r="F609" s="76"/>
      <c r="G609" s="77"/>
      <c r="H609" s="64"/>
      <c r="I609" s="64"/>
      <c r="J609" s="77"/>
      <c r="K609" s="77"/>
      <c r="L609" s="38"/>
      <c r="M609" s="38"/>
      <c r="N609" s="77"/>
      <c r="O609" s="77"/>
      <c r="P609" s="38"/>
      <c r="Q609" s="38"/>
      <c r="R609" s="77"/>
      <c r="S609" s="64"/>
      <c r="T609" s="77"/>
    </row>
    <row r="610" spans="2:20" x14ac:dyDescent="0.35">
      <c r="B610" s="36"/>
      <c r="C610" s="75"/>
      <c r="D610" s="76"/>
      <c r="E610" s="76"/>
      <c r="F610" s="76"/>
      <c r="G610" s="77"/>
      <c r="H610" s="64"/>
      <c r="I610" s="64"/>
      <c r="J610" s="77"/>
      <c r="K610" s="77"/>
      <c r="L610" s="38"/>
      <c r="M610" s="38"/>
      <c r="N610" s="77"/>
      <c r="O610" s="77"/>
      <c r="P610" s="38"/>
      <c r="Q610" s="38"/>
      <c r="R610" s="77"/>
      <c r="S610" s="64"/>
      <c r="T610" s="77"/>
    </row>
    <row r="611" spans="2:20" x14ac:dyDescent="0.35">
      <c r="B611" s="36"/>
      <c r="C611" s="75"/>
      <c r="D611" s="76"/>
      <c r="E611" s="76"/>
      <c r="F611" s="76"/>
      <c r="G611" s="77"/>
      <c r="H611" s="64"/>
      <c r="I611" s="64"/>
      <c r="J611" s="77"/>
      <c r="K611" s="77"/>
      <c r="L611" s="38"/>
      <c r="M611" s="38"/>
      <c r="N611" s="77"/>
      <c r="O611" s="77"/>
      <c r="P611" s="38"/>
      <c r="Q611" s="38"/>
      <c r="R611" s="77"/>
      <c r="S611" s="64"/>
      <c r="T611" s="77"/>
    </row>
    <row r="612" spans="2:20" x14ac:dyDescent="0.35">
      <c r="B612" s="36"/>
      <c r="C612" s="75"/>
      <c r="D612" s="76"/>
      <c r="E612" s="76"/>
      <c r="F612" s="76"/>
      <c r="G612" s="77"/>
      <c r="H612" s="64"/>
      <c r="I612" s="64"/>
      <c r="J612" s="77"/>
      <c r="K612" s="77"/>
      <c r="L612" s="38"/>
      <c r="M612" s="38"/>
      <c r="N612" s="77"/>
      <c r="O612" s="77"/>
      <c r="P612" s="38"/>
      <c r="Q612" s="38"/>
      <c r="R612" s="77"/>
      <c r="S612" s="64"/>
      <c r="T612" s="77"/>
    </row>
    <row r="613" spans="2:20" x14ac:dyDescent="0.35">
      <c r="B613" s="36"/>
      <c r="C613" s="75"/>
      <c r="D613" s="76"/>
      <c r="E613" s="76"/>
      <c r="F613" s="76"/>
      <c r="G613" s="77"/>
      <c r="H613" s="64"/>
      <c r="I613" s="64"/>
      <c r="J613" s="77"/>
      <c r="K613" s="77"/>
      <c r="L613" s="38"/>
      <c r="M613" s="38"/>
      <c r="N613" s="77"/>
      <c r="O613" s="77"/>
      <c r="P613" s="38"/>
      <c r="Q613" s="38"/>
      <c r="R613" s="77"/>
      <c r="S613" s="64"/>
      <c r="T613" s="77"/>
    </row>
    <row r="614" spans="2:20" x14ac:dyDescent="0.35">
      <c r="B614" s="36"/>
      <c r="C614" s="75"/>
      <c r="D614" s="76"/>
      <c r="E614" s="76"/>
      <c r="F614" s="76"/>
      <c r="G614" s="77"/>
      <c r="H614" s="64"/>
      <c r="I614" s="64"/>
      <c r="J614" s="77"/>
      <c r="K614" s="77"/>
      <c r="L614" s="38"/>
      <c r="M614" s="38"/>
      <c r="N614" s="77"/>
      <c r="O614" s="77"/>
      <c r="P614" s="38"/>
      <c r="Q614" s="38"/>
      <c r="R614" s="77"/>
      <c r="S614" s="64"/>
      <c r="T614" s="77"/>
    </row>
    <row r="615" spans="2:20" x14ac:dyDescent="0.35">
      <c r="B615" s="36"/>
      <c r="C615" s="75"/>
      <c r="D615" s="76"/>
      <c r="E615" s="76"/>
      <c r="F615" s="76"/>
      <c r="G615" s="77"/>
      <c r="H615" s="64"/>
      <c r="I615" s="64"/>
      <c r="J615" s="77"/>
      <c r="K615" s="77"/>
      <c r="L615" s="38"/>
      <c r="M615" s="38"/>
      <c r="N615" s="77"/>
      <c r="O615" s="77"/>
      <c r="P615" s="38"/>
      <c r="Q615" s="38"/>
      <c r="R615" s="77"/>
      <c r="S615" s="64"/>
      <c r="T615" s="77"/>
    </row>
    <row r="616" spans="2:20" x14ac:dyDescent="0.35">
      <c r="B616" s="36"/>
      <c r="C616" s="75"/>
      <c r="D616" s="76"/>
      <c r="E616" s="76"/>
      <c r="F616" s="76"/>
      <c r="G616" s="77"/>
      <c r="H616" s="64"/>
      <c r="I616" s="64"/>
      <c r="J616" s="77"/>
      <c r="K616" s="77"/>
      <c r="L616" s="38"/>
      <c r="M616" s="38"/>
      <c r="N616" s="77"/>
      <c r="O616" s="77"/>
      <c r="P616" s="38"/>
      <c r="Q616" s="38"/>
      <c r="R616" s="77"/>
      <c r="S616" s="64"/>
      <c r="T616" s="77"/>
    </row>
    <row r="617" spans="2:20" x14ac:dyDescent="0.35">
      <c r="B617" s="36"/>
      <c r="C617" s="75"/>
      <c r="D617" s="76"/>
      <c r="E617" s="76"/>
      <c r="F617" s="76"/>
      <c r="G617" s="77"/>
      <c r="H617" s="64"/>
      <c r="I617" s="64"/>
      <c r="J617" s="77"/>
      <c r="K617" s="77"/>
      <c r="L617" s="38"/>
      <c r="M617" s="38"/>
      <c r="N617" s="77"/>
      <c r="O617" s="77"/>
      <c r="P617" s="38"/>
      <c r="Q617" s="38"/>
      <c r="R617" s="77"/>
      <c r="S617" s="64"/>
      <c r="T617" s="77"/>
    </row>
    <row r="618" spans="2:20" x14ac:dyDescent="0.35">
      <c r="B618" s="36"/>
      <c r="C618" s="75"/>
      <c r="D618" s="76"/>
      <c r="E618" s="76"/>
      <c r="F618" s="76"/>
      <c r="G618" s="77"/>
      <c r="H618" s="64"/>
      <c r="I618" s="64"/>
      <c r="J618" s="77"/>
      <c r="K618" s="77"/>
      <c r="L618" s="38"/>
      <c r="M618" s="38"/>
      <c r="N618" s="77"/>
      <c r="O618" s="77"/>
      <c r="P618" s="38"/>
      <c r="Q618" s="38"/>
      <c r="R618" s="77"/>
      <c r="S618" s="64"/>
      <c r="T618" s="77"/>
    </row>
    <row r="619" spans="2:20" x14ac:dyDescent="0.35">
      <c r="B619" s="36"/>
      <c r="C619" s="75"/>
      <c r="D619" s="76"/>
      <c r="E619" s="76"/>
      <c r="F619" s="76"/>
      <c r="G619" s="77"/>
      <c r="H619" s="64"/>
      <c r="I619" s="64"/>
      <c r="J619" s="77"/>
      <c r="K619" s="77"/>
      <c r="L619" s="38"/>
      <c r="M619" s="38"/>
      <c r="N619" s="77"/>
      <c r="O619" s="77"/>
      <c r="P619" s="38"/>
      <c r="Q619" s="38"/>
      <c r="R619" s="77"/>
      <c r="S619" s="64"/>
      <c r="T619" s="77"/>
    </row>
    <row r="620" spans="2:20" x14ac:dyDescent="0.35">
      <c r="B620" s="36"/>
      <c r="C620" s="75"/>
      <c r="D620" s="76"/>
      <c r="E620" s="76"/>
      <c r="F620" s="76"/>
      <c r="G620" s="77"/>
      <c r="H620" s="64"/>
      <c r="I620" s="64"/>
      <c r="J620" s="77"/>
      <c r="K620" s="77"/>
      <c r="L620" s="38"/>
      <c r="M620" s="38"/>
      <c r="N620" s="77"/>
      <c r="O620" s="77"/>
      <c r="P620" s="38"/>
      <c r="Q620" s="38"/>
      <c r="R620" s="77"/>
      <c r="S620" s="64"/>
      <c r="T620" s="77"/>
    </row>
    <row r="621" spans="2:20" x14ac:dyDescent="0.35">
      <c r="B621" s="36"/>
      <c r="C621" s="75"/>
      <c r="D621" s="76"/>
      <c r="E621" s="76"/>
      <c r="F621" s="76"/>
      <c r="G621" s="77"/>
      <c r="H621" s="64"/>
      <c r="I621" s="64"/>
      <c r="J621" s="77"/>
      <c r="K621" s="77"/>
      <c r="L621" s="38"/>
      <c r="M621" s="38"/>
      <c r="N621" s="77"/>
      <c r="O621" s="77"/>
      <c r="P621" s="38"/>
      <c r="Q621" s="38"/>
      <c r="R621" s="77"/>
      <c r="S621" s="64"/>
      <c r="T621" s="77"/>
    </row>
    <row r="622" spans="2:20" x14ac:dyDescent="0.35">
      <c r="B622" s="36"/>
      <c r="C622" s="75"/>
      <c r="D622" s="76"/>
      <c r="E622" s="76"/>
      <c r="F622" s="76"/>
      <c r="G622" s="77"/>
      <c r="H622" s="64"/>
      <c r="I622" s="64"/>
      <c r="J622" s="77"/>
      <c r="K622" s="77"/>
      <c r="L622" s="38"/>
      <c r="M622" s="38"/>
      <c r="N622" s="77"/>
      <c r="O622" s="77"/>
      <c r="P622" s="38"/>
      <c r="Q622" s="38"/>
      <c r="R622" s="77"/>
      <c r="S622" s="64"/>
      <c r="T622" s="77"/>
    </row>
    <row r="623" spans="2:20" x14ac:dyDescent="0.35">
      <c r="B623" s="36"/>
      <c r="C623" s="75"/>
      <c r="D623" s="76"/>
      <c r="E623" s="76"/>
      <c r="F623" s="76"/>
      <c r="G623" s="77"/>
      <c r="H623" s="64"/>
      <c r="I623" s="64"/>
      <c r="J623" s="77"/>
      <c r="K623" s="77"/>
      <c r="L623" s="38"/>
      <c r="M623" s="38"/>
      <c r="N623" s="77"/>
      <c r="O623" s="77"/>
      <c r="P623" s="38"/>
      <c r="Q623" s="38"/>
      <c r="R623" s="77"/>
      <c r="S623" s="64"/>
      <c r="T623" s="77"/>
    </row>
    <row r="624" spans="2:20" x14ac:dyDescent="0.35">
      <c r="B624" s="36"/>
      <c r="C624" s="75"/>
      <c r="D624" s="76"/>
      <c r="E624" s="76"/>
      <c r="F624" s="76"/>
      <c r="G624" s="77"/>
      <c r="H624" s="64"/>
      <c r="I624" s="64"/>
      <c r="J624" s="77"/>
      <c r="K624" s="77"/>
      <c r="L624" s="38"/>
      <c r="M624" s="38"/>
      <c r="N624" s="77"/>
      <c r="O624" s="77"/>
      <c r="P624" s="38"/>
      <c r="Q624" s="38"/>
      <c r="R624" s="77"/>
      <c r="S624" s="64"/>
      <c r="T624" s="77"/>
    </row>
    <row r="625" spans="2:20" x14ac:dyDescent="0.35">
      <c r="B625" s="36"/>
      <c r="C625" s="75"/>
      <c r="D625" s="76"/>
      <c r="E625" s="76"/>
      <c r="F625" s="76"/>
      <c r="G625" s="77"/>
      <c r="H625" s="64"/>
      <c r="I625" s="64"/>
      <c r="J625" s="77"/>
      <c r="K625" s="77"/>
      <c r="L625" s="38"/>
      <c r="M625" s="38"/>
      <c r="N625" s="77"/>
      <c r="O625" s="77"/>
      <c r="P625" s="38"/>
      <c r="Q625" s="38"/>
      <c r="R625" s="77"/>
      <c r="S625" s="64"/>
      <c r="T625" s="77"/>
    </row>
    <row r="626" spans="2:20" x14ac:dyDescent="0.35">
      <c r="B626" s="36"/>
      <c r="C626" s="75"/>
      <c r="D626" s="76"/>
      <c r="E626" s="76"/>
      <c r="F626" s="76"/>
      <c r="G626" s="77"/>
      <c r="H626" s="64"/>
      <c r="I626" s="64"/>
      <c r="J626" s="77"/>
      <c r="K626" s="77"/>
      <c r="L626" s="38"/>
      <c r="M626" s="38"/>
      <c r="N626" s="77"/>
      <c r="O626" s="77"/>
      <c r="P626" s="38"/>
      <c r="Q626" s="38"/>
      <c r="R626" s="77"/>
      <c r="S626" s="64"/>
      <c r="T626" s="77"/>
    </row>
    <row r="627" spans="2:20" x14ac:dyDescent="0.35">
      <c r="B627" s="36"/>
      <c r="C627" s="75"/>
      <c r="D627" s="76"/>
      <c r="E627" s="76"/>
      <c r="F627" s="76"/>
      <c r="G627" s="77"/>
      <c r="H627" s="64"/>
      <c r="I627" s="64"/>
      <c r="J627" s="77"/>
      <c r="K627" s="77"/>
      <c r="L627" s="38"/>
      <c r="M627" s="38"/>
      <c r="N627" s="77"/>
      <c r="O627" s="77"/>
      <c r="P627" s="38"/>
      <c r="Q627" s="38"/>
      <c r="R627" s="77"/>
      <c r="S627" s="64"/>
      <c r="T627" s="77"/>
    </row>
    <row r="628" spans="2:20" x14ac:dyDescent="0.35">
      <c r="B628" s="36"/>
      <c r="C628" s="75"/>
      <c r="D628" s="76"/>
      <c r="E628" s="76"/>
      <c r="F628" s="76"/>
      <c r="G628" s="77"/>
      <c r="H628" s="64"/>
      <c r="I628" s="64"/>
      <c r="J628" s="77"/>
      <c r="K628" s="77"/>
      <c r="L628" s="38"/>
      <c r="M628" s="38"/>
      <c r="N628" s="77"/>
      <c r="O628" s="77"/>
      <c r="P628" s="38"/>
      <c r="Q628" s="38"/>
      <c r="R628" s="77"/>
      <c r="S628" s="64"/>
      <c r="T628" s="77"/>
    </row>
    <row r="629" spans="2:20" x14ac:dyDescent="0.35">
      <c r="B629" s="36"/>
      <c r="C629" s="75"/>
      <c r="D629" s="76"/>
      <c r="E629" s="76"/>
      <c r="F629" s="76"/>
      <c r="G629" s="77"/>
      <c r="H629" s="64"/>
      <c r="I629" s="64"/>
      <c r="J629" s="77"/>
      <c r="K629" s="77"/>
      <c r="L629" s="38"/>
      <c r="M629" s="38"/>
      <c r="N629" s="77"/>
      <c r="O629" s="77"/>
      <c r="P629" s="38"/>
      <c r="Q629" s="38"/>
      <c r="R629" s="77"/>
      <c r="S629" s="64"/>
      <c r="T629" s="77"/>
    </row>
    <row r="630" spans="2:20" x14ac:dyDescent="0.35">
      <c r="B630" s="36"/>
      <c r="C630" s="75"/>
      <c r="D630" s="76"/>
      <c r="E630" s="76"/>
      <c r="F630" s="76"/>
      <c r="G630" s="77"/>
      <c r="H630" s="64"/>
      <c r="I630" s="64"/>
      <c r="J630" s="77"/>
      <c r="K630" s="77"/>
      <c r="L630" s="38"/>
      <c r="M630" s="38"/>
      <c r="N630" s="77"/>
      <c r="O630" s="77"/>
      <c r="P630" s="38"/>
      <c r="Q630" s="38"/>
      <c r="R630" s="77"/>
      <c r="S630" s="64"/>
      <c r="T630" s="77"/>
    </row>
    <row r="631" spans="2:20" x14ac:dyDescent="0.35">
      <c r="B631" s="36"/>
      <c r="C631" s="75"/>
      <c r="D631" s="76"/>
      <c r="E631" s="76"/>
      <c r="F631" s="76"/>
      <c r="G631" s="77"/>
      <c r="H631" s="64"/>
      <c r="I631" s="64"/>
      <c r="J631" s="77"/>
      <c r="K631" s="77"/>
      <c r="L631" s="38"/>
      <c r="M631" s="38"/>
      <c r="N631" s="77"/>
      <c r="O631" s="77"/>
      <c r="P631" s="38"/>
      <c r="Q631" s="38"/>
      <c r="R631" s="77"/>
      <c r="S631" s="64"/>
      <c r="T631" s="77"/>
    </row>
    <row r="632" spans="2:20" x14ac:dyDescent="0.35">
      <c r="B632" s="36"/>
      <c r="C632" s="75"/>
      <c r="D632" s="76"/>
      <c r="E632" s="76"/>
      <c r="F632" s="76"/>
      <c r="G632" s="77"/>
      <c r="H632" s="64"/>
      <c r="I632" s="64"/>
      <c r="J632" s="77"/>
      <c r="K632" s="77"/>
      <c r="L632" s="38"/>
      <c r="M632" s="38"/>
      <c r="N632" s="77"/>
      <c r="O632" s="77"/>
      <c r="P632" s="38"/>
      <c r="Q632" s="38"/>
      <c r="R632" s="77"/>
      <c r="S632" s="64"/>
      <c r="T632" s="77"/>
    </row>
    <row r="633" spans="2:20" x14ac:dyDescent="0.35">
      <c r="B633" s="36"/>
      <c r="C633" s="75"/>
      <c r="D633" s="76"/>
      <c r="E633" s="76"/>
      <c r="F633" s="76"/>
      <c r="G633" s="77"/>
      <c r="H633" s="64"/>
      <c r="I633" s="64"/>
      <c r="J633" s="77"/>
      <c r="K633" s="77"/>
      <c r="L633" s="38"/>
      <c r="M633" s="38"/>
      <c r="N633" s="77"/>
      <c r="O633" s="77"/>
      <c r="P633" s="38"/>
      <c r="Q633" s="38"/>
      <c r="R633" s="77"/>
      <c r="S633" s="64"/>
      <c r="T633" s="77"/>
    </row>
    <row r="634" spans="2:20" x14ac:dyDescent="0.35">
      <c r="B634" s="36"/>
      <c r="C634" s="75"/>
      <c r="D634" s="76"/>
      <c r="E634" s="76"/>
      <c r="F634" s="76"/>
      <c r="G634" s="77"/>
      <c r="H634" s="64"/>
      <c r="I634" s="64"/>
      <c r="J634" s="77"/>
      <c r="K634" s="77"/>
      <c r="L634" s="38"/>
      <c r="M634" s="38"/>
      <c r="N634" s="77"/>
      <c r="O634" s="77"/>
      <c r="P634" s="38"/>
      <c r="Q634" s="38"/>
      <c r="R634" s="77"/>
      <c r="S634" s="64"/>
      <c r="T634" s="77"/>
    </row>
    <row r="635" spans="2:20" x14ac:dyDescent="0.35">
      <c r="B635" s="36"/>
      <c r="C635" s="75"/>
      <c r="D635" s="76"/>
      <c r="E635" s="76"/>
      <c r="F635" s="76"/>
      <c r="G635" s="77"/>
      <c r="H635" s="64"/>
      <c r="I635" s="64"/>
      <c r="J635" s="77"/>
      <c r="K635" s="77"/>
      <c r="L635" s="38"/>
      <c r="M635" s="38"/>
      <c r="N635" s="77"/>
      <c r="O635" s="77"/>
      <c r="P635" s="38"/>
      <c r="Q635" s="38"/>
      <c r="R635" s="77"/>
      <c r="S635" s="64"/>
      <c r="T635" s="77"/>
    </row>
    <row r="636" spans="2:20" x14ac:dyDescent="0.35">
      <c r="B636" s="36"/>
      <c r="C636" s="75"/>
      <c r="D636" s="76"/>
      <c r="E636" s="76"/>
      <c r="F636" s="76"/>
      <c r="G636" s="77"/>
      <c r="H636" s="64"/>
      <c r="I636" s="64"/>
      <c r="J636" s="77"/>
      <c r="K636" s="77"/>
      <c r="L636" s="38"/>
      <c r="M636" s="38"/>
      <c r="N636" s="77"/>
      <c r="O636" s="77"/>
      <c r="P636" s="38"/>
      <c r="Q636" s="38"/>
      <c r="R636" s="77"/>
      <c r="S636" s="64"/>
      <c r="T636" s="77"/>
    </row>
    <row r="637" spans="2:20" x14ac:dyDescent="0.35">
      <c r="B637" s="36"/>
      <c r="C637" s="75"/>
      <c r="D637" s="76"/>
      <c r="E637" s="76"/>
      <c r="F637" s="76"/>
      <c r="G637" s="77"/>
      <c r="H637" s="64"/>
      <c r="I637" s="64"/>
      <c r="J637" s="77"/>
      <c r="K637" s="77"/>
      <c r="L637" s="38"/>
      <c r="M637" s="38"/>
      <c r="N637" s="77"/>
      <c r="O637" s="77"/>
      <c r="P637" s="38"/>
      <c r="Q637" s="38"/>
      <c r="R637" s="77"/>
      <c r="S637" s="64"/>
      <c r="T637" s="77"/>
    </row>
    <row r="638" spans="2:20" x14ac:dyDescent="0.35">
      <c r="B638" s="36"/>
      <c r="C638" s="75"/>
      <c r="D638" s="76"/>
      <c r="E638" s="76"/>
      <c r="F638" s="76"/>
      <c r="G638" s="77"/>
      <c r="H638" s="64"/>
      <c r="I638" s="64"/>
      <c r="J638" s="77"/>
      <c r="K638" s="77"/>
      <c r="L638" s="38"/>
      <c r="M638" s="38"/>
      <c r="N638" s="77"/>
      <c r="O638" s="77"/>
      <c r="P638" s="38"/>
      <c r="Q638" s="38"/>
      <c r="R638" s="77"/>
      <c r="S638" s="64"/>
      <c r="T638" s="77"/>
    </row>
    <row r="639" spans="2:20" x14ac:dyDescent="0.35">
      <c r="B639" s="36"/>
      <c r="C639" s="75"/>
      <c r="D639" s="76"/>
      <c r="E639" s="76"/>
      <c r="F639" s="76"/>
      <c r="G639" s="77"/>
      <c r="H639" s="64"/>
      <c r="I639" s="64"/>
      <c r="J639" s="77"/>
      <c r="K639" s="77"/>
      <c r="L639" s="38"/>
      <c r="M639" s="38"/>
      <c r="N639" s="77"/>
      <c r="O639" s="77"/>
      <c r="P639" s="38"/>
      <c r="Q639" s="38"/>
      <c r="R639" s="77"/>
      <c r="S639" s="64"/>
      <c r="T639" s="77"/>
    </row>
    <row r="640" spans="2:20" x14ac:dyDescent="0.35">
      <c r="B640" s="36"/>
      <c r="C640" s="75"/>
      <c r="D640" s="76"/>
      <c r="E640" s="76"/>
      <c r="F640" s="76"/>
      <c r="G640" s="77"/>
      <c r="H640" s="64"/>
      <c r="I640" s="64"/>
      <c r="J640" s="77"/>
      <c r="K640" s="77"/>
      <c r="L640" s="38"/>
      <c r="M640" s="38"/>
      <c r="N640" s="77"/>
      <c r="O640" s="77"/>
      <c r="P640" s="38"/>
      <c r="Q640" s="38"/>
      <c r="R640" s="77"/>
      <c r="S640" s="64"/>
      <c r="T640" s="77"/>
    </row>
    <row r="641" spans="2:20" x14ac:dyDescent="0.35">
      <c r="B641" s="36"/>
      <c r="C641" s="75"/>
      <c r="D641" s="76"/>
      <c r="E641" s="76"/>
      <c r="F641" s="76"/>
      <c r="G641" s="77"/>
      <c r="H641" s="64"/>
      <c r="I641" s="64"/>
      <c r="J641" s="77"/>
      <c r="K641" s="77"/>
      <c r="L641" s="38"/>
      <c r="M641" s="38"/>
      <c r="N641" s="77"/>
      <c r="O641" s="77"/>
      <c r="P641" s="38"/>
      <c r="Q641" s="38"/>
      <c r="R641" s="77"/>
      <c r="S641" s="64"/>
      <c r="T641" s="77"/>
    </row>
    <row r="642" spans="2:20" x14ac:dyDescent="0.35">
      <c r="B642" s="36"/>
      <c r="C642" s="75"/>
      <c r="D642" s="76"/>
      <c r="E642" s="76"/>
      <c r="F642" s="76"/>
      <c r="G642" s="77"/>
      <c r="H642" s="64"/>
      <c r="I642" s="64"/>
      <c r="J642" s="77"/>
      <c r="K642" s="77"/>
      <c r="L642" s="38"/>
      <c r="M642" s="38"/>
      <c r="N642" s="77"/>
      <c r="O642" s="77"/>
      <c r="P642" s="38"/>
      <c r="Q642" s="38"/>
      <c r="R642" s="77"/>
      <c r="S642" s="64"/>
      <c r="T642" s="77"/>
    </row>
    <row r="643" spans="2:20" x14ac:dyDescent="0.35">
      <c r="B643" s="36"/>
      <c r="C643" s="75"/>
      <c r="D643" s="76"/>
      <c r="E643" s="76"/>
      <c r="F643" s="76"/>
      <c r="G643" s="77"/>
      <c r="H643" s="64"/>
      <c r="I643" s="64"/>
      <c r="J643" s="77"/>
      <c r="K643" s="77"/>
      <c r="L643" s="38"/>
      <c r="M643" s="38"/>
      <c r="N643" s="77"/>
      <c r="O643" s="77"/>
      <c r="P643" s="38"/>
      <c r="Q643" s="38"/>
      <c r="R643" s="77"/>
      <c r="S643" s="64"/>
      <c r="T643" s="77"/>
    </row>
    <row r="644" spans="2:20" x14ac:dyDescent="0.35">
      <c r="B644" s="36"/>
      <c r="C644" s="75"/>
      <c r="D644" s="76"/>
      <c r="E644" s="76"/>
      <c r="F644" s="76"/>
      <c r="G644" s="77"/>
      <c r="H644" s="64"/>
      <c r="I644" s="64"/>
      <c r="J644" s="77"/>
      <c r="K644" s="77"/>
      <c r="L644" s="38"/>
      <c r="M644" s="38"/>
      <c r="N644" s="77"/>
      <c r="O644" s="77"/>
      <c r="P644" s="38"/>
      <c r="Q644" s="38"/>
      <c r="R644" s="77"/>
      <c r="S644" s="64"/>
      <c r="T644" s="77"/>
    </row>
    <row r="645" spans="2:20" x14ac:dyDescent="0.35">
      <c r="B645" s="36"/>
      <c r="C645" s="75"/>
      <c r="D645" s="76"/>
      <c r="E645" s="76"/>
      <c r="F645" s="76"/>
      <c r="G645" s="77"/>
      <c r="H645" s="64"/>
      <c r="I645" s="64"/>
      <c r="J645" s="77"/>
      <c r="K645" s="77"/>
      <c r="L645" s="38"/>
      <c r="M645" s="38"/>
      <c r="N645" s="77"/>
      <c r="O645" s="77"/>
      <c r="P645" s="38"/>
      <c r="Q645" s="38"/>
      <c r="R645" s="77"/>
      <c r="S645" s="64"/>
      <c r="T645" s="77"/>
    </row>
    <row r="646" spans="2:20" x14ac:dyDescent="0.35">
      <c r="B646" s="36"/>
      <c r="C646" s="75"/>
      <c r="D646" s="76"/>
      <c r="E646" s="76"/>
      <c r="F646" s="76"/>
      <c r="G646" s="77"/>
      <c r="H646" s="64"/>
      <c r="I646" s="64"/>
      <c r="J646" s="77"/>
      <c r="K646" s="77"/>
      <c r="L646" s="38"/>
      <c r="M646" s="38"/>
      <c r="N646" s="77"/>
      <c r="O646" s="77"/>
      <c r="P646" s="38"/>
      <c r="Q646" s="38"/>
      <c r="R646" s="77"/>
      <c r="S646" s="64"/>
      <c r="T646" s="77"/>
    </row>
    <row r="647" spans="2:20" x14ac:dyDescent="0.35">
      <c r="B647" s="36"/>
      <c r="C647" s="75"/>
      <c r="D647" s="76"/>
      <c r="E647" s="76"/>
      <c r="F647" s="76"/>
      <c r="G647" s="77"/>
      <c r="H647" s="64"/>
      <c r="I647" s="64"/>
      <c r="J647" s="77"/>
      <c r="K647" s="77"/>
      <c r="L647" s="38"/>
      <c r="M647" s="38"/>
      <c r="N647" s="77"/>
      <c r="O647" s="77"/>
      <c r="P647" s="38"/>
      <c r="Q647" s="38"/>
      <c r="R647" s="77"/>
      <c r="S647" s="64"/>
      <c r="T647" s="77"/>
    </row>
    <row r="648" spans="2:20" x14ac:dyDescent="0.35">
      <c r="B648" s="36"/>
      <c r="C648" s="75"/>
      <c r="D648" s="76"/>
      <c r="E648" s="76"/>
      <c r="F648" s="76"/>
      <c r="G648" s="77"/>
      <c r="H648" s="64"/>
      <c r="I648" s="64"/>
      <c r="J648" s="77"/>
      <c r="K648" s="77"/>
      <c r="L648" s="38"/>
      <c r="M648" s="38"/>
      <c r="N648" s="77"/>
      <c r="O648" s="77"/>
      <c r="P648" s="38"/>
      <c r="Q648" s="38"/>
      <c r="R648" s="77"/>
      <c r="S648" s="64"/>
      <c r="T648" s="77"/>
    </row>
    <row r="649" spans="2:20" x14ac:dyDescent="0.35">
      <c r="B649" s="36"/>
      <c r="C649" s="75"/>
      <c r="D649" s="76"/>
      <c r="E649" s="76"/>
      <c r="F649" s="76"/>
      <c r="G649" s="77"/>
      <c r="H649" s="64"/>
      <c r="I649" s="64"/>
      <c r="J649" s="77"/>
      <c r="K649" s="77"/>
      <c r="L649" s="38"/>
      <c r="M649" s="38"/>
      <c r="N649" s="77"/>
      <c r="O649" s="77"/>
      <c r="P649" s="38"/>
      <c r="Q649" s="38"/>
      <c r="R649" s="77"/>
      <c r="S649" s="64"/>
      <c r="T649" s="77"/>
    </row>
    <row r="650" spans="2:20" x14ac:dyDescent="0.35">
      <c r="B650" s="36"/>
      <c r="C650" s="75"/>
      <c r="D650" s="76"/>
      <c r="E650" s="76"/>
      <c r="F650" s="76"/>
      <c r="G650" s="77"/>
      <c r="H650" s="64"/>
      <c r="I650" s="64"/>
      <c r="J650" s="77"/>
      <c r="K650" s="77"/>
      <c r="L650" s="38"/>
      <c r="M650" s="38"/>
      <c r="N650" s="77"/>
      <c r="O650" s="77"/>
      <c r="P650" s="38"/>
      <c r="Q650" s="38"/>
      <c r="R650" s="77"/>
      <c r="S650" s="64"/>
      <c r="T650" s="77"/>
    </row>
    <row r="651" spans="2:20" x14ac:dyDescent="0.35">
      <c r="B651" s="36"/>
      <c r="C651" s="75"/>
      <c r="D651" s="76"/>
      <c r="E651" s="76"/>
      <c r="F651" s="76"/>
      <c r="G651" s="77"/>
      <c r="H651" s="64"/>
      <c r="I651" s="64"/>
      <c r="J651" s="77"/>
      <c r="K651" s="77"/>
      <c r="L651" s="38"/>
      <c r="M651" s="38"/>
      <c r="N651" s="77"/>
      <c r="O651" s="77"/>
      <c r="P651" s="38"/>
      <c r="Q651" s="38"/>
      <c r="R651" s="77"/>
      <c r="S651" s="64"/>
      <c r="T651" s="77"/>
    </row>
    <row r="652" spans="2:20" x14ac:dyDescent="0.35">
      <c r="B652" s="36"/>
      <c r="C652" s="75"/>
      <c r="D652" s="76"/>
      <c r="E652" s="76"/>
      <c r="F652" s="76"/>
      <c r="G652" s="77"/>
      <c r="H652" s="64"/>
      <c r="I652" s="64"/>
      <c r="J652" s="77"/>
      <c r="K652" s="77"/>
      <c r="L652" s="38"/>
      <c r="M652" s="38"/>
      <c r="N652" s="77"/>
      <c r="O652" s="77"/>
      <c r="P652" s="38"/>
      <c r="Q652" s="38"/>
      <c r="R652" s="77"/>
      <c r="S652" s="64"/>
      <c r="T652" s="77"/>
    </row>
    <row r="653" spans="2:20" x14ac:dyDescent="0.35">
      <c r="B653" s="36"/>
      <c r="C653" s="75"/>
      <c r="D653" s="76"/>
      <c r="E653" s="76"/>
      <c r="F653" s="76"/>
      <c r="G653" s="77"/>
      <c r="H653" s="64"/>
      <c r="I653" s="64"/>
      <c r="J653" s="77"/>
      <c r="K653" s="77"/>
      <c r="L653" s="38"/>
      <c r="M653" s="38"/>
      <c r="N653" s="77"/>
      <c r="O653" s="77"/>
      <c r="P653" s="38"/>
      <c r="Q653" s="38"/>
      <c r="R653" s="77"/>
      <c r="S653" s="64"/>
      <c r="T653" s="77"/>
    </row>
    <row r="654" spans="2:20" x14ac:dyDescent="0.35">
      <c r="B654" s="36"/>
      <c r="C654" s="75"/>
      <c r="D654" s="76"/>
      <c r="E654" s="76"/>
      <c r="F654" s="76"/>
      <c r="G654" s="77"/>
      <c r="H654" s="64"/>
      <c r="I654" s="64"/>
      <c r="J654" s="77"/>
      <c r="K654" s="77"/>
      <c r="L654" s="38"/>
      <c r="M654" s="38"/>
      <c r="N654" s="77"/>
      <c r="O654" s="77"/>
      <c r="P654" s="38"/>
      <c r="Q654" s="38"/>
      <c r="R654" s="77"/>
      <c r="S654" s="64"/>
      <c r="T654" s="77"/>
    </row>
    <row r="655" spans="2:20" x14ac:dyDescent="0.35">
      <c r="B655" s="36"/>
      <c r="C655" s="75"/>
      <c r="D655" s="76"/>
      <c r="E655" s="76"/>
      <c r="F655" s="76"/>
      <c r="G655" s="77"/>
      <c r="H655" s="64"/>
      <c r="I655" s="64"/>
      <c r="J655" s="77"/>
      <c r="K655" s="77"/>
      <c r="L655" s="38"/>
      <c r="M655" s="38"/>
      <c r="N655" s="77"/>
      <c r="O655" s="77"/>
      <c r="P655" s="38"/>
      <c r="Q655" s="38"/>
      <c r="R655" s="77"/>
      <c r="S655" s="64"/>
      <c r="T655" s="77"/>
    </row>
    <row r="656" spans="2:20" x14ac:dyDescent="0.35">
      <c r="B656" s="36"/>
      <c r="C656" s="75"/>
      <c r="D656" s="76"/>
      <c r="E656" s="76"/>
      <c r="F656" s="76"/>
      <c r="G656" s="77"/>
      <c r="H656" s="64"/>
      <c r="I656" s="64"/>
      <c r="J656" s="77"/>
      <c r="K656" s="77"/>
      <c r="L656" s="38"/>
      <c r="M656" s="38"/>
      <c r="N656" s="77"/>
      <c r="O656" s="77"/>
      <c r="P656" s="38"/>
      <c r="Q656" s="38"/>
      <c r="R656" s="77"/>
      <c r="S656" s="64"/>
      <c r="T656" s="77"/>
    </row>
    <row r="657" spans="2:20" x14ac:dyDescent="0.35">
      <c r="B657" s="36"/>
      <c r="C657" s="75"/>
      <c r="D657" s="76"/>
      <c r="E657" s="76"/>
      <c r="F657" s="76"/>
      <c r="G657" s="77"/>
      <c r="H657" s="64"/>
      <c r="I657" s="64"/>
      <c r="J657" s="77"/>
      <c r="K657" s="77"/>
      <c r="L657" s="38"/>
      <c r="M657" s="38"/>
      <c r="N657" s="77"/>
      <c r="O657" s="77"/>
      <c r="P657" s="38"/>
      <c r="Q657" s="38"/>
      <c r="R657" s="77"/>
      <c r="S657" s="64"/>
      <c r="T657" s="77"/>
    </row>
    <row r="658" spans="2:20" x14ac:dyDescent="0.35">
      <c r="B658" s="36"/>
      <c r="C658" s="75"/>
      <c r="D658" s="76"/>
      <c r="E658" s="76"/>
      <c r="F658" s="76"/>
      <c r="G658" s="77"/>
      <c r="H658" s="64"/>
      <c r="I658" s="64"/>
      <c r="J658" s="77"/>
      <c r="K658" s="77"/>
      <c r="L658" s="38"/>
      <c r="M658" s="38"/>
      <c r="N658" s="77"/>
      <c r="O658" s="77"/>
      <c r="P658" s="38"/>
      <c r="Q658" s="38"/>
      <c r="R658" s="77"/>
      <c r="S658" s="64"/>
      <c r="T658" s="77"/>
    </row>
    <row r="659" spans="2:20" x14ac:dyDescent="0.35">
      <c r="B659" s="36"/>
      <c r="C659" s="75"/>
      <c r="D659" s="76"/>
      <c r="E659" s="76"/>
      <c r="F659" s="76"/>
      <c r="G659" s="77"/>
      <c r="H659" s="64"/>
      <c r="I659" s="64"/>
      <c r="J659" s="77"/>
      <c r="K659" s="77"/>
      <c r="L659" s="38"/>
      <c r="M659" s="38"/>
      <c r="N659" s="77"/>
      <c r="O659" s="77"/>
      <c r="P659" s="38"/>
      <c r="Q659" s="38"/>
      <c r="R659" s="77"/>
      <c r="S659" s="64"/>
      <c r="T659" s="77"/>
    </row>
    <row r="660" spans="2:20" x14ac:dyDescent="0.35">
      <c r="B660" s="36"/>
      <c r="C660" s="75"/>
      <c r="D660" s="76"/>
      <c r="E660" s="76"/>
      <c r="F660" s="76"/>
      <c r="G660" s="77"/>
      <c r="H660" s="64"/>
      <c r="I660" s="64"/>
      <c r="J660" s="77"/>
      <c r="K660" s="77"/>
      <c r="L660" s="38"/>
      <c r="M660" s="38"/>
      <c r="N660" s="77"/>
      <c r="O660" s="77"/>
      <c r="P660" s="38"/>
      <c r="Q660" s="38"/>
      <c r="R660" s="77"/>
      <c r="S660" s="64"/>
      <c r="T660" s="77"/>
    </row>
    <row r="661" spans="2:20" x14ac:dyDescent="0.35">
      <c r="B661" s="36"/>
      <c r="C661" s="75"/>
      <c r="D661" s="76"/>
      <c r="E661" s="76"/>
      <c r="F661" s="76"/>
      <c r="G661" s="77"/>
      <c r="H661" s="64"/>
      <c r="I661" s="64"/>
      <c r="J661" s="77"/>
      <c r="K661" s="77"/>
      <c r="L661" s="38"/>
      <c r="M661" s="38"/>
      <c r="N661" s="77"/>
      <c r="O661" s="77"/>
      <c r="P661" s="38"/>
      <c r="Q661" s="38"/>
      <c r="R661" s="77"/>
      <c r="S661" s="64"/>
      <c r="T661" s="77"/>
    </row>
    <row r="662" spans="2:20" x14ac:dyDescent="0.35">
      <c r="B662" s="36"/>
      <c r="C662" s="75"/>
      <c r="D662" s="76"/>
      <c r="E662" s="76"/>
      <c r="F662" s="76"/>
      <c r="G662" s="77"/>
      <c r="H662" s="64"/>
      <c r="I662" s="64"/>
      <c r="J662" s="77"/>
      <c r="K662" s="77"/>
      <c r="L662" s="38"/>
      <c r="M662" s="38"/>
      <c r="N662" s="77"/>
      <c r="O662" s="77"/>
      <c r="P662" s="38"/>
      <c r="Q662" s="38"/>
      <c r="R662" s="77"/>
      <c r="S662" s="64"/>
      <c r="T662" s="77"/>
    </row>
    <row r="663" spans="2:20" x14ac:dyDescent="0.35">
      <c r="B663" s="36"/>
      <c r="C663" s="75"/>
      <c r="D663" s="76"/>
      <c r="E663" s="76"/>
      <c r="F663" s="76"/>
      <c r="G663" s="77"/>
      <c r="H663" s="64"/>
      <c r="I663" s="64"/>
      <c r="J663" s="77"/>
      <c r="K663" s="77"/>
      <c r="L663" s="38"/>
      <c r="M663" s="38"/>
      <c r="N663" s="77"/>
      <c r="O663" s="77"/>
      <c r="P663" s="38"/>
      <c r="Q663" s="38"/>
      <c r="R663" s="77"/>
      <c r="S663" s="64"/>
      <c r="T663" s="77"/>
    </row>
    <row r="664" spans="2:20" x14ac:dyDescent="0.35">
      <c r="B664" s="36"/>
      <c r="C664" s="75"/>
      <c r="D664" s="76"/>
      <c r="E664" s="76"/>
      <c r="F664" s="76"/>
      <c r="G664" s="77"/>
      <c r="H664" s="64"/>
      <c r="I664" s="64"/>
      <c r="J664" s="77"/>
      <c r="K664" s="77"/>
      <c r="L664" s="38"/>
      <c r="M664" s="38"/>
      <c r="N664" s="77"/>
      <c r="O664" s="77"/>
      <c r="P664" s="38"/>
      <c r="Q664" s="38"/>
      <c r="R664" s="77"/>
      <c r="S664" s="64"/>
      <c r="T664" s="77"/>
    </row>
    <row r="665" spans="2:20" x14ac:dyDescent="0.35">
      <c r="B665" s="36"/>
      <c r="C665" s="75"/>
      <c r="D665" s="76"/>
      <c r="E665" s="76"/>
      <c r="F665" s="76"/>
      <c r="G665" s="77"/>
      <c r="H665" s="64"/>
      <c r="I665" s="64"/>
      <c r="J665" s="77"/>
      <c r="K665" s="77"/>
      <c r="L665" s="38"/>
      <c r="M665" s="38"/>
      <c r="N665" s="77"/>
      <c r="O665" s="77"/>
      <c r="P665" s="38"/>
      <c r="Q665" s="38"/>
      <c r="R665" s="77"/>
      <c r="S665" s="64"/>
      <c r="T665" s="77"/>
    </row>
    <row r="666" spans="2:20" x14ac:dyDescent="0.35">
      <c r="B666" s="36"/>
      <c r="C666" s="75"/>
      <c r="D666" s="76"/>
      <c r="E666" s="76"/>
      <c r="F666" s="76"/>
      <c r="G666" s="77"/>
      <c r="H666" s="64"/>
      <c r="I666" s="64"/>
      <c r="J666" s="77"/>
      <c r="K666" s="77"/>
      <c r="L666" s="38"/>
      <c r="M666" s="38"/>
      <c r="N666" s="77"/>
      <c r="O666" s="77"/>
      <c r="P666" s="38"/>
      <c r="Q666" s="38"/>
      <c r="R666" s="77"/>
      <c r="S666" s="64"/>
      <c r="T666" s="77"/>
    </row>
    <row r="667" spans="2:20" x14ac:dyDescent="0.35">
      <c r="B667" s="36"/>
      <c r="C667" s="75"/>
      <c r="D667" s="76"/>
      <c r="E667" s="76"/>
      <c r="F667" s="76"/>
      <c r="G667" s="77"/>
      <c r="H667" s="64"/>
      <c r="I667" s="64"/>
      <c r="J667" s="77"/>
      <c r="K667" s="77"/>
      <c r="L667" s="38"/>
      <c r="M667" s="38"/>
      <c r="N667" s="77"/>
      <c r="O667" s="77"/>
      <c r="P667" s="38"/>
      <c r="Q667" s="38"/>
      <c r="R667" s="77"/>
      <c r="S667" s="64"/>
      <c r="T667" s="77"/>
    </row>
    <row r="668" spans="2:20" x14ac:dyDescent="0.35">
      <c r="B668" s="36"/>
      <c r="C668" s="75"/>
      <c r="D668" s="76"/>
      <c r="E668" s="76"/>
      <c r="F668" s="76"/>
      <c r="G668" s="77"/>
      <c r="H668" s="64"/>
      <c r="I668" s="64"/>
      <c r="J668" s="77"/>
      <c r="K668" s="77"/>
      <c r="L668" s="38"/>
      <c r="M668" s="38"/>
      <c r="N668" s="77"/>
      <c r="O668" s="77"/>
      <c r="P668" s="38"/>
      <c r="Q668" s="38"/>
      <c r="R668" s="77"/>
      <c r="S668" s="64"/>
      <c r="T668" s="77"/>
    </row>
    <row r="669" spans="2:20" x14ac:dyDescent="0.35">
      <c r="B669" s="36"/>
      <c r="C669" s="75"/>
      <c r="D669" s="76"/>
      <c r="E669" s="76"/>
      <c r="F669" s="76"/>
      <c r="G669" s="77"/>
      <c r="H669" s="64"/>
      <c r="I669" s="64"/>
      <c r="J669" s="77"/>
      <c r="K669" s="77"/>
      <c r="L669" s="38"/>
      <c r="M669" s="38"/>
      <c r="N669" s="77"/>
      <c r="O669" s="77"/>
      <c r="P669" s="38"/>
      <c r="Q669" s="38"/>
      <c r="R669" s="77"/>
      <c r="S669" s="64"/>
      <c r="T669" s="77"/>
    </row>
    <row r="670" spans="2:20" x14ac:dyDescent="0.35">
      <c r="B670" s="36"/>
      <c r="C670" s="75"/>
      <c r="D670" s="76"/>
      <c r="E670" s="76"/>
      <c r="F670" s="76"/>
      <c r="G670" s="77"/>
      <c r="H670" s="64"/>
      <c r="I670" s="64"/>
      <c r="J670" s="77"/>
      <c r="K670" s="77"/>
      <c r="L670" s="38"/>
      <c r="M670" s="38"/>
      <c r="N670" s="77"/>
      <c r="O670" s="77"/>
      <c r="P670" s="38"/>
      <c r="Q670" s="38"/>
      <c r="R670" s="77"/>
      <c r="S670" s="64"/>
      <c r="T670" s="77"/>
    </row>
    <row r="671" spans="2:20" x14ac:dyDescent="0.35">
      <c r="B671" s="36"/>
      <c r="C671" s="75"/>
      <c r="D671" s="76"/>
      <c r="E671" s="76"/>
      <c r="F671" s="76"/>
      <c r="G671" s="77"/>
      <c r="H671" s="64"/>
      <c r="I671" s="64"/>
      <c r="J671" s="77"/>
      <c r="K671" s="77"/>
      <c r="L671" s="38"/>
      <c r="M671" s="38"/>
      <c r="N671" s="77"/>
      <c r="O671" s="77"/>
      <c r="P671" s="38"/>
      <c r="Q671" s="38"/>
      <c r="R671" s="77"/>
      <c r="S671" s="64"/>
      <c r="T671" s="77"/>
    </row>
    <row r="672" spans="2:20" x14ac:dyDescent="0.35">
      <c r="B672" s="36"/>
      <c r="C672" s="75"/>
      <c r="D672" s="76"/>
      <c r="E672" s="76"/>
      <c r="F672" s="76"/>
      <c r="G672" s="77"/>
      <c r="H672" s="64"/>
      <c r="I672" s="64"/>
      <c r="J672" s="77"/>
      <c r="K672" s="77"/>
      <c r="L672" s="38"/>
      <c r="M672" s="38"/>
      <c r="N672" s="77"/>
      <c r="O672" s="77"/>
      <c r="P672" s="38"/>
      <c r="Q672" s="38"/>
      <c r="R672" s="77"/>
      <c r="S672" s="64"/>
      <c r="T672" s="77"/>
    </row>
    <row r="673" spans="2:20" x14ac:dyDescent="0.35">
      <c r="B673" s="36"/>
      <c r="C673" s="75"/>
      <c r="D673" s="76"/>
      <c r="E673" s="76"/>
      <c r="F673" s="76"/>
      <c r="G673" s="77"/>
      <c r="H673" s="64"/>
      <c r="I673" s="64"/>
      <c r="J673" s="77"/>
      <c r="K673" s="77"/>
      <c r="L673" s="38"/>
      <c r="M673" s="38"/>
      <c r="N673" s="77"/>
      <c r="O673" s="77"/>
      <c r="P673" s="38"/>
      <c r="Q673" s="38"/>
      <c r="R673" s="77"/>
      <c r="S673" s="64"/>
      <c r="T673" s="77"/>
    </row>
    <row r="674" spans="2:20" x14ac:dyDescent="0.35">
      <c r="B674" s="36"/>
      <c r="C674" s="75"/>
      <c r="D674" s="76"/>
      <c r="E674" s="76"/>
      <c r="F674" s="76"/>
      <c r="G674" s="77"/>
      <c r="H674" s="64"/>
      <c r="I674" s="64"/>
      <c r="J674" s="77"/>
      <c r="K674" s="77"/>
      <c r="L674" s="38"/>
      <c r="M674" s="38"/>
      <c r="N674" s="77"/>
      <c r="O674" s="77"/>
      <c r="P674" s="38"/>
      <c r="Q674" s="38"/>
      <c r="R674" s="77"/>
      <c r="S674" s="64"/>
      <c r="T674" s="77"/>
    </row>
    <row r="675" spans="2:20" x14ac:dyDescent="0.35">
      <c r="B675" s="36"/>
      <c r="C675" s="75"/>
      <c r="D675" s="76"/>
      <c r="E675" s="76"/>
      <c r="F675" s="76"/>
      <c r="G675" s="77"/>
      <c r="H675" s="64"/>
      <c r="I675" s="64"/>
      <c r="J675" s="77"/>
      <c r="K675" s="77"/>
      <c r="L675" s="38"/>
      <c r="M675" s="38"/>
      <c r="N675" s="77"/>
      <c r="O675" s="77"/>
      <c r="P675" s="38"/>
      <c r="Q675" s="38"/>
      <c r="R675" s="77"/>
      <c r="S675" s="64"/>
      <c r="T675" s="77"/>
    </row>
    <row r="676" spans="2:20" x14ac:dyDescent="0.35">
      <c r="B676" s="36"/>
      <c r="C676" s="75"/>
      <c r="D676" s="76"/>
      <c r="E676" s="76"/>
      <c r="F676" s="76"/>
      <c r="G676" s="77"/>
      <c r="H676" s="64"/>
      <c r="I676" s="64"/>
      <c r="J676" s="77"/>
      <c r="K676" s="77"/>
      <c r="L676" s="38"/>
      <c r="M676" s="38"/>
      <c r="N676" s="77"/>
      <c r="O676" s="77"/>
      <c r="P676" s="38"/>
      <c r="Q676" s="38"/>
      <c r="R676" s="77"/>
      <c r="S676" s="64"/>
      <c r="T676" s="77"/>
    </row>
    <row r="677" spans="2:20" x14ac:dyDescent="0.35">
      <c r="B677" s="36"/>
      <c r="C677" s="75"/>
      <c r="D677" s="76"/>
      <c r="E677" s="76"/>
      <c r="F677" s="76"/>
      <c r="G677" s="77"/>
      <c r="H677" s="64"/>
      <c r="I677" s="64"/>
      <c r="J677" s="77"/>
      <c r="K677" s="77"/>
      <c r="L677" s="38"/>
      <c r="M677" s="38"/>
      <c r="N677" s="77"/>
      <c r="O677" s="77"/>
      <c r="P677" s="38"/>
      <c r="Q677" s="38"/>
      <c r="R677" s="77"/>
      <c r="S677" s="64"/>
      <c r="T677" s="77"/>
    </row>
    <row r="678" spans="2:20" x14ac:dyDescent="0.35">
      <c r="B678" s="36"/>
      <c r="C678" s="75"/>
      <c r="D678" s="76"/>
      <c r="E678" s="76"/>
      <c r="F678" s="76"/>
      <c r="G678" s="77"/>
      <c r="H678" s="64"/>
      <c r="I678" s="64"/>
      <c r="J678" s="77"/>
      <c r="K678" s="77"/>
      <c r="L678" s="38"/>
      <c r="M678" s="38"/>
      <c r="N678" s="77"/>
      <c r="O678" s="77"/>
      <c r="P678" s="38"/>
      <c r="Q678" s="38"/>
      <c r="R678" s="77"/>
      <c r="S678" s="64"/>
      <c r="T678" s="77"/>
    </row>
    <row r="679" spans="2:20" x14ac:dyDescent="0.35">
      <c r="B679" s="36"/>
      <c r="C679" s="75"/>
      <c r="D679" s="76"/>
      <c r="E679" s="76"/>
      <c r="F679" s="76"/>
      <c r="G679" s="77"/>
      <c r="H679" s="64"/>
      <c r="I679" s="64"/>
      <c r="J679" s="77"/>
      <c r="K679" s="77"/>
      <c r="L679" s="38"/>
      <c r="M679" s="38"/>
      <c r="N679" s="77"/>
      <c r="O679" s="77"/>
      <c r="P679" s="38"/>
      <c r="Q679" s="38"/>
      <c r="R679" s="77"/>
      <c r="S679" s="64"/>
      <c r="T679" s="77"/>
    </row>
    <row r="680" spans="2:20" x14ac:dyDescent="0.35">
      <c r="B680" s="36"/>
      <c r="C680" s="75"/>
      <c r="D680" s="76"/>
      <c r="E680" s="76"/>
      <c r="F680" s="76"/>
      <c r="G680" s="77"/>
      <c r="H680" s="64"/>
      <c r="I680" s="64"/>
      <c r="J680" s="77"/>
      <c r="K680" s="77"/>
      <c r="L680" s="38"/>
      <c r="M680" s="38"/>
      <c r="N680" s="77"/>
      <c r="O680" s="77"/>
      <c r="P680" s="38"/>
      <c r="Q680" s="38"/>
      <c r="R680" s="77"/>
      <c r="S680" s="64"/>
      <c r="T680" s="77"/>
    </row>
    <row r="681" spans="2:20" x14ac:dyDescent="0.35">
      <c r="B681" s="36"/>
      <c r="C681" s="75"/>
      <c r="D681" s="76"/>
      <c r="E681" s="76"/>
      <c r="F681" s="76"/>
      <c r="G681" s="77"/>
      <c r="H681" s="64"/>
      <c r="I681" s="64"/>
      <c r="J681" s="77"/>
      <c r="K681" s="77"/>
      <c r="L681" s="38"/>
      <c r="M681" s="38"/>
      <c r="N681" s="77"/>
      <c r="O681" s="77"/>
      <c r="P681" s="38"/>
      <c r="Q681" s="38"/>
      <c r="R681" s="77"/>
      <c r="S681" s="64"/>
      <c r="T681" s="77"/>
    </row>
    <row r="682" spans="2:20" x14ac:dyDescent="0.35">
      <c r="B682" s="36"/>
      <c r="C682" s="75"/>
      <c r="D682" s="76"/>
      <c r="E682" s="76"/>
      <c r="F682" s="76"/>
      <c r="G682" s="77"/>
      <c r="H682" s="64"/>
      <c r="I682" s="64"/>
      <c r="J682" s="77"/>
      <c r="K682" s="77"/>
      <c r="L682" s="38"/>
      <c r="M682" s="38"/>
      <c r="N682" s="77"/>
      <c r="O682" s="77"/>
      <c r="P682" s="38"/>
      <c r="Q682" s="38"/>
      <c r="R682" s="77"/>
      <c r="S682" s="64"/>
      <c r="T682" s="77"/>
    </row>
    <row r="683" spans="2:20" x14ac:dyDescent="0.35">
      <c r="B683" s="36"/>
      <c r="C683" s="75"/>
      <c r="D683" s="76"/>
      <c r="E683" s="76"/>
      <c r="F683" s="76"/>
      <c r="G683" s="77"/>
      <c r="H683" s="64"/>
      <c r="I683" s="64"/>
      <c r="J683" s="77"/>
      <c r="K683" s="77"/>
      <c r="L683" s="38"/>
      <c r="M683" s="38"/>
      <c r="N683" s="77"/>
      <c r="O683" s="77"/>
      <c r="P683" s="38"/>
      <c r="Q683" s="38"/>
      <c r="R683" s="77"/>
      <c r="S683" s="64"/>
      <c r="T683" s="77"/>
    </row>
    <row r="684" spans="2:20" x14ac:dyDescent="0.35">
      <c r="B684" s="36"/>
      <c r="C684" s="75"/>
      <c r="D684" s="76"/>
      <c r="E684" s="76"/>
      <c r="F684" s="76"/>
      <c r="G684" s="77"/>
      <c r="H684" s="64"/>
      <c r="I684" s="64"/>
      <c r="J684" s="77"/>
      <c r="K684" s="77"/>
      <c r="L684" s="38"/>
      <c r="M684" s="38"/>
      <c r="N684" s="77"/>
      <c r="O684" s="77"/>
      <c r="P684" s="38"/>
      <c r="Q684" s="38"/>
      <c r="R684" s="77"/>
      <c r="S684" s="64"/>
      <c r="T684" s="77"/>
    </row>
    <row r="685" spans="2:20" x14ac:dyDescent="0.35">
      <c r="B685" s="36"/>
      <c r="C685" s="75"/>
      <c r="D685" s="76"/>
      <c r="E685" s="76"/>
      <c r="F685" s="76"/>
      <c r="G685" s="77"/>
      <c r="H685" s="64"/>
      <c r="I685" s="64"/>
      <c r="J685" s="77"/>
      <c r="K685" s="77"/>
      <c r="L685" s="38"/>
      <c r="M685" s="38"/>
      <c r="N685" s="77"/>
      <c r="O685" s="77"/>
      <c r="P685" s="38"/>
      <c r="Q685" s="38"/>
      <c r="R685" s="77"/>
      <c r="S685" s="64"/>
      <c r="T685" s="77"/>
    </row>
    <row r="686" spans="2:20" x14ac:dyDescent="0.35">
      <c r="B686" s="36"/>
      <c r="C686" s="75"/>
      <c r="D686" s="76"/>
      <c r="E686" s="76"/>
      <c r="F686" s="76"/>
      <c r="G686" s="77"/>
      <c r="H686" s="64"/>
      <c r="I686" s="64"/>
      <c r="J686" s="77"/>
      <c r="K686" s="77"/>
      <c r="L686" s="38"/>
      <c r="M686" s="38"/>
      <c r="N686" s="77"/>
      <c r="O686" s="77"/>
      <c r="P686" s="38"/>
      <c r="Q686" s="38"/>
      <c r="R686" s="77"/>
      <c r="S686" s="64"/>
      <c r="T686" s="77"/>
    </row>
    <row r="687" spans="2:20" x14ac:dyDescent="0.35">
      <c r="B687" s="36"/>
      <c r="C687" s="75"/>
      <c r="D687" s="76"/>
      <c r="E687" s="76"/>
      <c r="F687" s="76"/>
      <c r="G687" s="77"/>
      <c r="H687" s="64"/>
      <c r="I687" s="64"/>
      <c r="J687" s="77"/>
      <c r="K687" s="77"/>
      <c r="L687" s="38"/>
      <c r="M687" s="38"/>
      <c r="N687" s="77"/>
      <c r="O687" s="77"/>
      <c r="P687" s="38"/>
      <c r="Q687" s="38"/>
      <c r="R687" s="77"/>
      <c r="S687" s="64"/>
      <c r="T687" s="77"/>
    </row>
    <row r="688" spans="2:20" x14ac:dyDescent="0.35">
      <c r="B688" s="36"/>
      <c r="C688" s="75"/>
      <c r="D688" s="76"/>
      <c r="E688" s="76"/>
      <c r="F688" s="76"/>
      <c r="G688" s="77"/>
      <c r="H688" s="64"/>
      <c r="I688" s="64"/>
      <c r="J688" s="77"/>
      <c r="K688" s="77"/>
      <c r="L688" s="38"/>
      <c r="M688" s="38"/>
      <c r="N688" s="77"/>
      <c r="O688" s="77"/>
      <c r="P688" s="38"/>
      <c r="Q688" s="38"/>
      <c r="R688" s="77"/>
      <c r="S688" s="64"/>
      <c r="T688" s="77"/>
    </row>
    <row r="689" spans="2:20" x14ac:dyDescent="0.35">
      <c r="B689" s="36"/>
      <c r="C689" s="75"/>
      <c r="D689" s="76"/>
      <c r="E689" s="76"/>
      <c r="F689" s="76"/>
      <c r="G689" s="77"/>
      <c r="H689" s="64"/>
      <c r="I689" s="64"/>
      <c r="J689" s="77"/>
      <c r="K689" s="77"/>
      <c r="L689" s="38"/>
      <c r="M689" s="38"/>
      <c r="N689" s="77"/>
      <c r="O689" s="77"/>
      <c r="P689" s="38"/>
      <c r="Q689" s="38"/>
      <c r="R689" s="77"/>
      <c r="S689" s="64"/>
      <c r="T689" s="77"/>
    </row>
    <row r="690" spans="2:20" x14ac:dyDescent="0.35">
      <c r="B690" s="36"/>
      <c r="C690" s="75"/>
      <c r="D690" s="76"/>
      <c r="E690" s="76"/>
      <c r="F690" s="76"/>
      <c r="G690" s="77"/>
      <c r="H690" s="64"/>
      <c r="I690" s="64"/>
      <c r="J690" s="77"/>
      <c r="K690" s="77"/>
      <c r="L690" s="38"/>
      <c r="M690" s="38"/>
      <c r="N690" s="77"/>
      <c r="O690" s="77"/>
      <c r="P690" s="38"/>
      <c r="Q690" s="38"/>
      <c r="R690" s="77"/>
      <c r="S690" s="64"/>
      <c r="T690" s="77"/>
    </row>
    <row r="691" spans="2:20" x14ac:dyDescent="0.35">
      <c r="B691" s="36"/>
      <c r="C691" s="75"/>
      <c r="D691" s="76"/>
      <c r="E691" s="76"/>
      <c r="F691" s="76"/>
      <c r="G691" s="77"/>
      <c r="H691" s="64"/>
      <c r="I691" s="64"/>
      <c r="J691" s="77"/>
      <c r="K691" s="77"/>
      <c r="L691" s="38"/>
      <c r="M691" s="38"/>
      <c r="N691" s="77"/>
      <c r="O691" s="77"/>
      <c r="P691" s="38"/>
      <c r="Q691" s="38"/>
      <c r="R691" s="77"/>
      <c r="S691" s="64"/>
      <c r="T691" s="77"/>
    </row>
    <row r="692" spans="2:20" x14ac:dyDescent="0.35">
      <c r="B692" s="36"/>
      <c r="C692" s="75"/>
      <c r="D692" s="76"/>
      <c r="E692" s="76"/>
      <c r="F692" s="76"/>
      <c r="G692" s="77"/>
      <c r="H692" s="64"/>
      <c r="I692" s="64"/>
      <c r="J692" s="77"/>
      <c r="K692" s="77"/>
      <c r="L692" s="38"/>
      <c r="M692" s="38"/>
      <c r="N692" s="77"/>
      <c r="O692" s="77"/>
      <c r="P692" s="38"/>
      <c r="Q692" s="38"/>
      <c r="R692" s="77"/>
      <c r="S692" s="64"/>
      <c r="T692" s="77"/>
    </row>
    <row r="693" spans="2:20" x14ac:dyDescent="0.35">
      <c r="B693" s="36"/>
      <c r="C693" s="75"/>
      <c r="D693" s="76"/>
      <c r="E693" s="76"/>
      <c r="F693" s="76"/>
      <c r="G693" s="77"/>
      <c r="H693" s="64"/>
      <c r="I693" s="64"/>
      <c r="J693" s="77"/>
      <c r="K693" s="77"/>
      <c r="L693" s="38"/>
      <c r="M693" s="38"/>
      <c r="N693" s="77"/>
      <c r="O693" s="77"/>
      <c r="P693" s="38"/>
      <c r="Q693" s="38"/>
      <c r="R693" s="77"/>
      <c r="S693" s="64"/>
      <c r="T693" s="77"/>
    </row>
    <row r="694" spans="2:20" x14ac:dyDescent="0.35">
      <c r="B694" s="36"/>
      <c r="C694" s="75"/>
      <c r="D694" s="76"/>
      <c r="E694" s="76"/>
      <c r="F694" s="76"/>
      <c r="G694" s="77"/>
      <c r="H694" s="64"/>
      <c r="I694" s="64"/>
      <c r="J694" s="77"/>
      <c r="K694" s="77"/>
      <c r="L694" s="38"/>
      <c r="M694" s="38"/>
      <c r="N694" s="77"/>
      <c r="O694" s="77"/>
      <c r="P694" s="38"/>
      <c r="Q694" s="38"/>
      <c r="R694" s="77"/>
      <c r="S694" s="64"/>
      <c r="T694" s="77"/>
    </row>
    <row r="695" spans="2:20" x14ac:dyDescent="0.35">
      <c r="B695" s="36"/>
      <c r="C695" s="75"/>
      <c r="D695" s="76"/>
      <c r="E695" s="76"/>
      <c r="F695" s="76"/>
      <c r="G695" s="77"/>
      <c r="H695" s="64"/>
      <c r="I695" s="64"/>
      <c r="J695" s="77"/>
      <c r="K695" s="77"/>
      <c r="L695" s="38"/>
      <c r="M695" s="38"/>
      <c r="N695" s="77"/>
      <c r="O695" s="77"/>
      <c r="P695" s="38"/>
      <c r="Q695" s="38"/>
      <c r="R695" s="77"/>
      <c r="S695" s="64"/>
      <c r="T695" s="77"/>
    </row>
    <row r="696" spans="2:20" x14ac:dyDescent="0.35">
      <c r="B696" s="36"/>
      <c r="C696" s="75"/>
      <c r="D696" s="76"/>
      <c r="E696" s="76"/>
      <c r="F696" s="76"/>
      <c r="G696" s="77"/>
      <c r="H696" s="64"/>
      <c r="I696" s="64"/>
      <c r="J696" s="77"/>
      <c r="K696" s="77"/>
      <c r="L696" s="38"/>
      <c r="M696" s="38"/>
      <c r="N696" s="77"/>
      <c r="O696" s="77"/>
      <c r="P696" s="38"/>
      <c r="Q696" s="38"/>
      <c r="R696" s="77"/>
      <c r="S696" s="64"/>
      <c r="T696" s="77"/>
    </row>
    <row r="697" spans="2:20" x14ac:dyDescent="0.35">
      <c r="B697" s="36"/>
      <c r="C697" s="75"/>
      <c r="D697" s="76"/>
      <c r="E697" s="76"/>
      <c r="F697" s="76"/>
      <c r="G697" s="77"/>
      <c r="H697" s="64"/>
      <c r="I697" s="64"/>
      <c r="J697" s="77"/>
      <c r="K697" s="77"/>
      <c r="L697" s="38"/>
      <c r="M697" s="38"/>
      <c r="N697" s="77"/>
      <c r="O697" s="77"/>
      <c r="P697" s="38"/>
      <c r="Q697" s="38"/>
      <c r="R697" s="77"/>
      <c r="S697" s="64"/>
      <c r="T697" s="77"/>
    </row>
    <row r="698" spans="2:20" x14ac:dyDescent="0.35">
      <c r="B698" s="36"/>
      <c r="C698" s="75"/>
      <c r="D698" s="76"/>
      <c r="E698" s="76"/>
      <c r="F698" s="76"/>
      <c r="G698" s="77"/>
      <c r="H698" s="64"/>
      <c r="I698" s="64"/>
      <c r="J698" s="77"/>
      <c r="K698" s="77"/>
      <c r="L698" s="38"/>
      <c r="M698" s="38"/>
      <c r="N698" s="77"/>
      <c r="O698" s="77"/>
      <c r="P698" s="38"/>
      <c r="Q698" s="38"/>
      <c r="R698" s="77"/>
      <c r="S698" s="64"/>
      <c r="T698" s="77"/>
    </row>
    <row r="699" spans="2:20" x14ac:dyDescent="0.35">
      <c r="B699" s="36"/>
      <c r="C699" s="75"/>
      <c r="D699" s="76"/>
      <c r="E699" s="76"/>
      <c r="F699" s="76"/>
      <c r="G699" s="77"/>
      <c r="H699" s="64"/>
      <c r="I699" s="64"/>
      <c r="J699" s="77"/>
      <c r="K699" s="77"/>
      <c r="L699" s="38"/>
      <c r="M699" s="38"/>
      <c r="N699" s="77"/>
      <c r="O699" s="77"/>
      <c r="P699" s="38"/>
      <c r="Q699" s="38"/>
      <c r="R699" s="77"/>
      <c r="S699" s="64"/>
      <c r="T699" s="77"/>
    </row>
    <row r="700" spans="2:20" x14ac:dyDescent="0.35">
      <c r="B700" s="36"/>
      <c r="C700" s="75"/>
      <c r="D700" s="76"/>
      <c r="E700" s="76"/>
      <c r="F700" s="76"/>
      <c r="G700" s="77"/>
      <c r="H700" s="64"/>
      <c r="I700" s="64"/>
      <c r="J700" s="77"/>
      <c r="K700" s="77"/>
      <c r="L700" s="38"/>
      <c r="M700" s="38"/>
      <c r="N700" s="77"/>
      <c r="O700" s="77"/>
      <c r="P700" s="38"/>
      <c r="Q700" s="38"/>
      <c r="R700" s="77"/>
      <c r="S700" s="64"/>
      <c r="T700" s="77"/>
    </row>
    <row r="701" spans="2:20" x14ac:dyDescent="0.35">
      <c r="B701" s="36"/>
      <c r="C701" s="75"/>
      <c r="D701" s="76"/>
      <c r="E701" s="76"/>
      <c r="F701" s="76"/>
      <c r="G701" s="77"/>
      <c r="H701" s="64"/>
      <c r="I701" s="64"/>
      <c r="J701" s="77"/>
      <c r="K701" s="77"/>
      <c r="L701" s="38"/>
      <c r="M701" s="38"/>
      <c r="N701" s="77"/>
      <c r="O701" s="77"/>
      <c r="P701" s="38"/>
      <c r="Q701" s="38"/>
      <c r="R701" s="77"/>
      <c r="S701" s="64"/>
      <c r="T701" s="77"/>
    </row>
    <row r="702" spans="2:20" x14ac:dyDescent="0.35">
      <c r="B702" s="36"/>
      <c r="C702" s="75"/>
      <c r="D702" s="76"/>
      <c r="E702" s="76"/>
      <c r="F702" s="76"/>
      <c r="G702" s="77"/>
      <c r="H702" s="64"/>
      <c r="I702" s="64"/>
      <c r="J702" s="77"/>
      <c r="K702" s="77"/>
      <c r="L702" s="38"/>
      <c r="M702" s="38"/>
      <c r="N702" s="77"/>
      <c r="O702" s="77"/>
      <c r="P702" s="38"/>
      <c r="Q702" s="38"/>
      <c r="R702" s="77"/>
      <c r="S702" s="64"/>
      <c r="T702" s="77"/>
    </row>
    <row r="703" spans="2:20" x14ac:dyDescent="0.35">
      <c r="B703" s="36"/>
      <c r="C703" s="75"/>
      <c r="D703" s="76"/>
      <c r="E703" s="76"/>
      <c r="F703" s="76"/>
      <c r="G703" s="77"/>
      <c r="H703" s="64"/>
      <c r="I703" s="64"/>
      <c r="J703" s="77"/>
      <c r="K703" s="77"/>
      <c r="L703" s="38"/>
      <c r="M703" s="38"/>
      <c r="N703" s="77"/>
      <c r="O703" s="77"/>
      <c r="P703" s="38"/>
      <c r="Q703" s="38"/>
      <c r="R703" s="77"/>
      <c r="S703" s="64"/>
      <c r="T703" s="77"/>
    </row>
    <row r="704" spans="2:20" x14ac:dyDescent="0.35">
      <c r="B704" s="36"/>
      <c r="C704" s="75"/>
      <c r="D704" s="76"/>
      <c r="E704" s="76"/>
      <c r="F704" s="76"/>
      <c r="G704" s="77"/>
      <c r="H704" s="64"/>
      <c r="I704" s="64"/>
      <c r="J704" s="77"/>
      <c r="K704" s="77"/>
      <c r="L704" s="38"/>
      <c r="M704" s="38"/>
      <c r="N704" s="77"/>
      <c r="O704" s="77"/>
      <c r="P704" s="38"/>
      <c r="Q704" s="38"/>
      <c r="R704" s="77"/>
      <c r="S704" s="64"/>
      <c r="T704" s="77"/>
    </row>
    <row r="705" spans="2:20" x14ac:dyDescent="0.35">
      <c r="B705" s="36"/>
      <c r="C705" s="75"/>
      <c r="D705" s="76"/>
      <c r="E705" s="76"/>
      <c r="F705" s="76"/>
      <c r="G705" s="77"/>
      <c r="H705" s="64"/>
      <c r="I705" s="64"/>
      <c r="J705" s="77"/>
      <c r="K705" s="77"/>
      <c r="L705" s="38"/>
      <c r="M705" s="38"/>
      <c r="N705" s="77"/>
      <c r="O705" s="77"/>
      <c r="P705" s="38"/>
      <c r="Q705" s="38"/>
      <c r="R705" s="77"/>
      <c r="S705" s="64"/>
      <c r="T705" s="77"/>
    </row>
    <row r="706" spans="2:20" x14ac:dyDescent="0.35">
      <c r="B706" s="36"/>
      <c r="C706" s="75"/>
      <c r="D706" s="76"/>
      <c r="E706" s="76"/>
      <c r="F706" s="76"/>
      <c r="G706" s="77"/>
      <c r="H706" s="64"/>
      <c r="I706" s="64"/>
      <c r="J706" s="77"/>
      <c r="K706" s="77"/>
      <c r="L706" s="38"/>
      <c r="M706" s="38"/>
      <c r="N706" s="77"/>
      <c r="O706" s="77"/>
      <c r="P706" s="38"/>
      <c r="Q706" s="38"/>
      <c r="R706" s="77"/>
      <c r="S706" s="64"/>
      <c r="T706" s="77"/>
    </row>
    <row r="707" spans="2:20" x14ac:dyDescent="0.35">
      <c r="B707" s="36"/>
      <c r="C707" s="75"/>
      <c r="D707" s="76"/>
      <c r="E707" s="76"/>
      <c r="F707" s="76"/>
      <c r="G707" s="77"/>
      <c r="H707" s="64"/>
      <c r="I707" s="64"/>
      <c r="J707" s="77"/>
      <c r="K707" s="77"/>
      <c r="L707" s="38"/>
      <c r="M707" s="38"/>
      <c r="N707" s="77"/>
      <c r="O707" s="77"/>
      <c r="P707" s="38"/>
      <c r="Q707" s="38"/>
      <c r="R707" s="77"/>
      <c r="S707" s="64"/>
      <c r="T707" s="77"/>
    </row>
    <row r="708" spans="2:20" x14ac:dyDescent="0.35">
      <c r="B708" s="36"/>
      <c r="C708" s="75"/>
      <c r="D708" s="76"/>
      <c r="E708" s="76"/>
      <c r="F708" s="76"/>
      <c r="G708" s="77"/>
      <c r="H708" s="64"/>
      <c r="I708" s="64"/>
      <c r="J708" s="77"/>
      <c r="K708" s="77"/>
      <c r="L708" s="38"/>
      <c r="M708" s="38"/>
      <c r="N708" s="77"/>
      <c r="O708" s="77"/>
      <c r="P708" s="38"/>
      <c r="Q708" s="38"/>
      <c r="R708" s="77"/>
      <c r="S708" s="64"/>
      <c r="T708" s="77"/>
    </row>
    <row r="709" spans="2:20" x14ac:dyDescent="0.35">
      <c r="B709" s="36"/>
      <c r="C709" s="75"/>
      <c r="D709" s="76"/>
      <c r="E709" s="76"/>
      <c r="F709" s="76"/>
      <c r="G709" s="77"/>
      <c r="H709" s="64"/>
      <c r="I709" s="64"/>
      <c r="J709" s="77"/>
      <c r="K709" s="77"/>
      <c r="L709" s="38"/>
      <c r="M709" s="38"/>
      <c r="N709" s="77"/>
      <c r="O709" s="77"/>
      <c r="P709" s="38"/>
      <c r="Q709" s="38"/>
      <c r="R709" s="77"/>
      <c r="S709" s="64"/>
      <c r="T709" s="77"/>
    </row>
    <row r="710" spans="2:20" x14ac:dyDescent="0.35">
      <c r="B710" s="36"/>
      <c r="C710" s="75"/>
      <c r="D710" s="76"/>
      <c r="E710" s="76"/>
      <c r="F710" s="76"/>
      <c r="G710" s="77"/>
      <c r="H710" s="64"/>
      <c r="I710" s="64"/>
      <c r="J710" s="77"/>
      <c r="K710" s="77"/>
      <c r="L710" s="38"/>
      <c r="M710" s="38"/>
      <c r="N710" s="77"/>
      <c r="O710" s="77"/>
      <c r="P710" s="38"/>
      <c r="Q710" s="38"/>
      <c r="R710" s="77"/>
      <c r="S710" s="64"/>
      <c r="T710" s="77"/>
    </row>
    <row r="711" spans="2:20" x14ac:dyDescent="0.35">
      <c r="B711" s="36"/>
      <c r="C711" s="75"/>
      <c r="D711" s="76"/>
      <c r="E711" s="76"/>
      <c r="F711" s="76"/>
      <c r="G711" s="77"/>
      <c r="H711" s="64"/>
      <c r="I711" s="64"/>
      <c r="J711" s="77"/>
      <c r="K711" s="77"/>
      <c r="L711" s="38"/>
      <c r="M711" s="38"/>
      <c r="N711" s="77"/>
      <c r="O711" s="77"/>
      <c r="P711" s="38"/>
      <c r="Q711" s="38"/>
      <c r="R711" s="77"/>
      <c r="S711" s="64"/>
      <c r="T711" s="77"/>
    </row>
    <row r="712" spans="2:20" x14ac:dyDescent="0.35">
      <c r="B712" s="36"/>
      <c r="C712" s="75"/>
      <c r="D712" s="76"/>
      <c r="E712" s="76"/>
      <c r="F712" s="76"/>
      <c r="G712" s="77"/>
      <c r="H712" s="64"/>
      <c r="I712" s="64"/>
      <c r="J712" s="77"/>
      <c r="K712" s="77"/>
      <c r="L712" s="38"/>
      <c r="M712" s="38"/>
      <c r="N712" s="77"/>
      <c r="O712" s="77"/>
      <c r="P712" s="38"/>
      <c r="Q712" s="38"/>
      <c r="R712" s="77"/>
      <c r="S712" s="64"/>
      <c r="T712" s="77"/>
    </row>
    <row r="713" spans="2:20" x14ac:dyDescent="0.35">
      <c r="B713" s="36"/>
      <c r="C713" s="75"/>
      <c r="D713" s="76"/>
      <c r="E713" s="76"/>
      <c r="F713" s="76"/>
      <c r="G713" s="77"/>
      <c r="H713" s="64"/>
      <c r="I713" s="64"/>
      <c r="J713" s="77"/>
      <c r="K713" s="77"/>
      <c r="L713" s="38"/>
      <c r="M713" s="38"/>
      <c r="N713" s="77"/>
      <c r="O713" s="77"/>
      <c r="P713" s="38"/>
      <c r="Q713" s="38"/>
      <c r="R713" s="77"/>
      <c r="S713" s="64"/>
      <c r="T713" s="77"/>
    </row>
    <row r="714" spans="2:20" x14ac:dyDescent="0.35">
      <c r="B714" s="36"/>
      <c r="C714" s="75"/>
      <c r="D714" s="76"/>
      <c r="E714" s="76"/>
      <c r="F714" s="76"/>
      <c r="G714" s="77"/>
      <c r="H714" s="64"/>
      <c r="I714" s="64"/>
      <c r="J714" s="77"/>
      <c r="K714" s="77"/>
      <c r="L714" s="38"/>
      <c r="M714" s="38"/>
      <c r="N714" s="77"/>
      <c r="O714" s="77"/>
      <c r="P714" s="38"/>
      <c r="Q714" s="38"/>
      <c r="R714" s="77"/>
      <c r="S714" s="64"/>
      <c r="T714" s="77"/>
    </row>
    <row r="715" spans="2:20" x14ac:dyDescent="0.35">
      <c r="B715" s="36"/>
      <c r="C715" s="75"/>
      <c r="D715" s="76"/>
      <c r="E715" s="76"/>
      <c r="F715" s="76"/>
      <c r="G715" s="77"/>
      <c r="H715" s="64"/>
      <c r="I715" s="64"/>
      <c r="J715" s="77"/>
      <c r="K715" s="77"/>
      <c r="L715" s="38"/>
      <c r="M715" s="38"/>
      <c r="N715" s="77"/>
      <c r="O715" s="77"/>
      <c r="P715" s="38"/>
      <c r="Q715" s="38"/>
      <c r="R715" s="77"/>
      <c r="S715" s="64"/>
      <c r="T715" s="77"/>
    </row>
    <row r="716" spans="2:20" x14ac:dyDescent="0.35">
      <c r="B716" s="36"/>
      <c r="C716" s="75"/>
      <c r="D716" s="76"/>
      <c r="E716" s="76"/>
      <c r="F716" s="76"/>
      <c r="G716" s="77"/>
      <c r="H716" s="64"/>
      <c r="I716" s="64"/>
      <c r="J716" s="77"/>
      <c r="K716" s="77"/>
      <c r="L716" s="38"/>
      <c r="M716" s="38"/>
      <c r="N716" s="77"/>
      <c r="O716" s="77"/>
      <c r="P716" s="38"/>
      <c r="Q716" s="38"/>
      <c r="R716" s="77"/>
      <c r="S716" s="64"/>
      <c r="T716" s="77"/>
    </row>
    <row r="717" spans="2:20" x14ac:dyDescent="0.35">
      <c r="B717" s="36"/>
      <c r="C717" s="75"/>
      <c r="D717" s="76"/>
      <c r="E717" s="76"/>
      <c r="F717" s="76"/>
      <c r="G717" s="77"/>
      <c r="H717" s="64"/>
      <c r="I717" s="64"/>
      <c r="J717" s="77"/>
      <c r="K717" s="77"/>
      <c r="L717" s="38"/>
      <c r="M717" s="38"/>
      <c r="N717" s="77"/>
      <c r="O717" s="77"/>
      <c r="P717" s="38"/>
      <c r="Q717" s="38"/>
      <c r="R717" s="77"/>
      <c r="S717" s="64"/>
      <c r="T717" s="77"/>
    </row>
    <row r="718" spans="2:20" x14ac:dyDescent="0.35">
      <c r="B718" s="36"/>
      <c r="C718" s="75"/>
      <c r="D718" s="76"/>
      <c r="E718" s="76"/>
      <c r="F718" s="76"/>
      <c r="G718" s="77"/>
      <c r="H718" s="64"/>
      <c r="I718" s="64"/>
      <c r="J718" s="77"/>
      <c r="K718" s="77"/>
      <c r="L718" s="38"/>
      <c r="M718" s="38"/>
      <c r="N718" s="77"/>
      <c r="O718" s="77"/>
      <c r="P718" s="38"/>
      <c r="Q718" s="38"/>
      <c r="R718" s="77"/>
      <c r="S718" s="64"/>
      <c r="T718" s="77"/>
    </row>
    <row r="719" spans="2:20" x14ac:dyDescent="0.35">
      <c r="B719" s="36"/>
      <c r="C719" s="75"/>
      <c r="D719" s="76"/>
      <c r="E719" s="76"/>
      <c r="F719" s="76"/>
      <c r="G719" s="77"/>
      <c r="H719" s="64"/>
      <c r="I719" s="64"/>
      <c r="J719" s="77"/>
      <c r="K719" s="77"/>
      <c r="L719" s="38"/>
      <c r="M719" s="38"/>
      <c r="N719" s="77"/>
      <c r="O719" s="77"/>
      <c r="P719" s="38"/>
      <c r="Q719" s="38"/>
      <c r="R719" s="77"/>
      <c r="S719" s="64"/>
      <c r="T719" s="77"/>
    </row>
    <row r="720" spans="2:20" x14ac:dyDescent="0.35">
      <c r="B720" s="36"/>
      <c r="C720" s="75"/>
      <c r="D720" s="76"/>
      <c r="E720" s="76"/>
      <c r="F720" s="76"/>
      <c r="G720" s="77"/>
      <c r="H720" s="64"/>
      <c r="I720" s="64"/>
      <c r="J720" s="77"/>
      <c r="K720" s="77"/>
      <c r="L720" s="38"/>
      <c r="M720" s="38"/>
      <c r="N720" s="77"/>
      <c r="O720" s="77"/>
      <c r="P720" s="38"/>
      <c r="Q720" s="38"/>
      <c r="R720" s="77"/>
      <c r="S720" s="64"/>
      <c r="T720" s="77"/>
    </row>
    <row r="721" spans="2:20" x14ac:dyDescent="0.35">
      <c r="B721" s="36"/>
      <c r="C721" s="75"/>
      <c r="D721" s="76"/>
      <c r="E721" s="76"/>
      <c r="F721" s="76"/>
      <c r="G721" s="77"/>
      <c r="H721" s="64"/>
      <c r="I721" s="64"/>
      <c r="J721" s="77"/>
      <c r="K721" s="77"/>
      <c r="L721" s="38"/>
      <c r="M721" s="38"/>
      <c r="N721" s="77"/>
      <c r="O721" s="77"/>
      <c r="P721" s="38"/>
      <c r="Q721" s="38"/>
      <c r="R721" s="77"/>
      <c r="S721" s="64"/>
      <c r="T721" s="77"/>
    </row>
    <row r="722" spans="2:20" x14ac:dyDescent="0.35">
      <c r="B722" s="36"/>
      <c r="C722" s="75"/>
      <c r="D722" s="76"/>
      <c r="E722" s="76"/>
      <c r="F722" s="76"/>
      <c r="G722" s="77"/>
      <c r="H722" s="64"/>
      <c r="I722" s="64"/>
      <c r="J722" s="77"/>
      <c r="K722" s="77"/>
      <c r="L722" s="38"/>
      <c r="M722" s="38"/>
      <c r="N722" s="77"/>
      <c r="O722" s="77"/>
      <c r="P722" s="38"/>
      <c r="Q722" s="38"/>
      <c r="R722" s="77"/>
      <c r="S722" s="64"/>
      <c r="T722" s="77"/>
    </row>
    <row r="723" spans="2:20" x14ac:dyDescent="0.35">
      <c r="B723" s="36"/>
      <c r="C723" s="75"/>
      <c r="D723" s="76"/>
      <c r="E723" s="76"/>
      <c r="F723" s="76"/>
      <c r="G723" s="77"/>
      <c r="H723" s="64"/>
      <c r="I723" s="64"/>
      <c r="J723" s="77"/>
      <c r="K723" s="77"/>
      <c r="L723" s="38"/>
      <c r="M723" s="38"/>
      <c r="N723" s="77"/>
      <c r="O723" s="77"/>
      <c r="P723" s="38"/>
      <c r="Q723" s="38"/>
      <c r="R723" s="77"/>
      <c r="S723" s="64"/>
      <c r="T723" s="77"/>
    </row>
    <row r="724" spans="2:20" x14ac:dyDescent="0.35">
      <c r="B724" s="36"/>
      <c r="C724" s="75"/>
      <c r="D724" s="76"/>
      <c r="E724" s="76"/>
      <c r="F724" s="76"/>
      <c r="G724" s="77"/>
      <c r="H724" s="64"/>
      <c r="I724" s="64"/>
      <c r="J724" s="77"/>
      <c r="K724" s="77"/>
      <c r="L724" s="38"/>
      <c r="M724" s="38"/>
      <c r="N724" s="77"/>
      <c r="O724" s="77"/>
      <c r="P724" s="38"/>
      <c r="Q724" s="38"/>
      <c r="R724" s="77"/>
      <c r="S724" s="64"/>
      <c r="T724" s="77"/>
    </row>
    <row r="725" spans="2:20" x14ac:dyDescent="0.35">
      <c r="B725" s="36"/>
      <c r="C725" s="75"/>
      <c r="D725" s="76"/>
      <c r="E725" s="76"/>
      <c r="F725" s="76"/>
      <c r="G725" s="77"/>
      <c r="H725" s="64"/>
      <c r="I725" s="64"/>
      <c r="J725" s="77"/>
      <c r="K725" s="77"/>
      <c r="L725" s="38"/>
      <c r="M725" s="38"/>
      <c r="N725" s="77"/>
      <c r="O725" s="77"/>
      <c r="P725" s="38"/>
      <c r="Q725" s="38"/>
      <c r="R725" s="77"/>
      <c r="S725" s="64"/>
      <c r="T725" s="77"/>
    </row>
    <row r="726" spans="2:20" x14ac:dyDescent="0.35">
      <c r="B726" s="36"/>
      <c r="C726" s="75"/>
      <c r="D726" s="76"/>
      <c r="E726" s="76"/>
      <c r="F726" s="76"/>
      <c r="G726" s="77"/>
      <c r="H726" s="64"/>
      <c r="I726" s="64"/>
      <c r="J726" s="77"/>
      <c r="K726" s="77"/>
      <c r="L726" s="38"/>
      <c r="M726" s="38"/>
      <c r="N726" s="77"/>
      <c r="O726" s="77"/>
      <c r="P726" s="38"/>
      <c r="Q726" s="38"/>
      <c r="R726" s="77"/>
      <c r="S726" s="64"/>
      <c r="T726" s="77"/>
    </row>
    <row r="727" spans="2:20" x14ac:dyDescent="0.35">
      <c r="B727" s="36"/>
      <c r="C727" s="75"/>
      <c r="D727" s="76"/>
      <c r="E727" s="76"/>
      <c r="F727" s="76"/>
      <c r="G727" s="77"/>
      <c r="H727" s="64"/>
      <c r="I727" s="64"/>
      <c r="J727" s="77"/>
      <c r="K727" s="77"/>
      <c r="L727" s="38"/>
      <c r="M727" s="38"/>
      <c r="N727" s="77"/>
      <c r="O727" s="77"/>
      <c r="P727" s="38"/>
      <c r="Q727" s="38"/>
      <c r="R727" s="77"/>
      <c r="S727" s="64"/>
      <c r="T727" s="77"/>
    </row>
    <row r="728" spans="2:20" x14ac:dyDescent="0.35">
      <c r="B728" s="36"/>
      <c r="C728" s="75"/>
      <c r="D728" s="76"/>
      <c r="E728" s="76"/>
      <c r="F728" s="76"/>
      <c r="G728" s="77"/>
      <c r="H728" s="64"/>
      <c r="I728" s="64"/>
      <c r="J728" s="77"/>
      <c r="K728" s="77"/>
      <c r="L728" s="38"/>
      <c r="M728" s="38"/>
      <c r="N728" s="77"/>
      <c r="O728" s="77"/>
      <c r="P728" s="38"/>
      <c r="Q728" s="38"/>
      <c r="R728" s="77"/>
      <c r="S728" s="64"/>
      <c r="T728" s="77"/>
    </row>
    <row r="729" spans="2:20" x14ac:dyDescent="0.35">
      <c r="B729" s="36"/>
      <c r="C729" s="75"/>
      <c r="D729" s="76"/>
      <c r="E729" s="76"/>
      <c r="F729" s="76"/>
      <c r="G729" s="77"/>
      <c r="H729" s="64"/>
      <c r="I729" s="64"/>
      <c r="J729" s="77"/>
      <c r="K729" s="77"/>
      <c r="L729" s="38"/>
      <c r="M729" s="38"/>
      <c r="N729" s="77"/>
      <c r="O729" s="77"/>
      <c r="P729" s="38"/>
      <c r="Q729" s="38"/>
      <c r="R729" s="77"/>
      <c r="S729" s="64"/>
      <c r="T729" s="77"/>
    </row>
    <row r="730" spans="2:20" x14ac:dyDescent="0.35">
      <c r="B730" s="36"/>
      <c r="C730" s="75"/>
      <c r="D730" s="76"/>
      <c r="E730" s="76"/>
      <c r="F730" s="76"/>
      <c r="G730" s="77"/>
      <c r="H730" s="64"/>
      <c r="I730" s="64"/>
      <c r="J730" s="77"/>
      <c r="K730" s="77"/>
      <c r="L730" s="38"/>
      <c r="M730" s="38"/>
      <c r="N730" s="77"/>
      <c r="O730" s="77"/>
      <c r="P730" s="38"/>
      <c r="Q730" s="38"/>
      <c r="R730" s="77"/>
      <c r="S730" s="64"/>
      <c r="T730" s="77"/>
    </row>
    <row r="731" spans="2:20" x14ac:dyDescent="0.35">
      <c r="B731" s="36"/>
      <c r="C731" s="75"/>
      <c r="D731" s="76"/>
      <c r="E731" s="76"/>
      <c r="F731" s="76"/>
      <c r="G731" s="77"/>
      <c r="H731" s="64"/>
      <c r="I731" s="64"/>
      <c r="J731" s="77"/>
      <c r="K731" s="77"/>
      <c r="L731" s="38"/>
      <c r="M731" s="38"/>
      <c r="N731" s="77"/>
      <c r="O731" s="77"/>
      <c r="P731" s="38"/>
      <c r="Q731" s="38"/>
      <c r="R731" s="77"/>
      <c r="S731" s="64"/>
      <c r="T731" s="77"/>
    </row>
    <row r="732" spans="2:20" x14ac:dyDescent="0.35">
      <c r="B732" s="36"/>
      <c r="C732" s="75"/>
      <c r="D732" s="76"/>
      <c r="E732" s="76"/>
      <c r="F732" s="76"/>
      <c r="G732" s="77"/>
      <c r="H732" s="64"/>
      <c r="I732" s="64"/>
      <c r="J732" s="77"/>
      <c r="K732" s="77"/>
      <c r="L732" s="38"/>
      <c r="M732" s="38"/>
      <c r="N732" s="77"/>
      <c r="O732" s="77"/>
      <c r="P732" s="38"/>
      <c r="Q732" s="38"/>
      <c r="R732" s="77"/>
      <c r="S732" s="64"/>
      <c r="T732" s="77"/>
    </row>
    <row r="733" spans="2:20" x14ac:dyDescent="0.35">
      <c r="B733" s="36"/>
      <c r="C733" s="75"/>
      <c r="D733" s="76"/>
      <c r="E733" s="76"/>
      <c r="F733" s="76"/>
      <c r="G733" s="77"/>
      <c r="H733" s="64"/>
      <c r="I733" s="64"/>
      <c r="J733" s="77"/>
      <c r="K733" s="77"/>
      <c r="L733" s="38"/>
      <c r="M733" s="38"/>
      <c r="N733" s="77"/>
      <c r="O733" s="77"/>
      <c r="P733" s="38"/>
      <c r="Q733" s="38"/>
      <c r="R733" s="77"/>
      <c r="S733" s="64"/>
      <c r="T733" s="77"/>
    </row>
    <row r="734" spans="2:20" x14ac:dyDescent="0.35">
      <c r="B734" s="36"/>
      <c r="C734" s="75"/>
      <c r="D734" s="76"/>
      <c r="E734" s="76"/>
      <c r="F734" s="76"/>
      <c r="G734" s="77"/>
      <c r="H734" s="64"/>
      <c r="I734" s="64"/>
      <c r="J734" s="77"/>
      <c r="K734" s="77"/>
      <c r="L734" s="38"/>
      <c r="M734" s="38"/>
      <c r="N734" s="77"/>
      <c r="O734" s="77"/>
      <c r="P734" s="38"/>
      <c r="Q734" s="38"/>
      <c r="R734" s="77"/>
      <c r="S734" s="64"/>
      <c r="T734" s="77"/>
    </row>
    <row r="735" spans="2:20" x14ac:dyDescent="0.35">
      <c r="B735" s="36"/>
      <c r="C735" s="75"/>
      <c r="D735" s="76"/>
      <c r="E735" s="76"/>
      <c r="F735" s="76"/>
      <c r="G735" s="77"/>
      <c r="H735" s="64"/>
      <c r="I735" s="64"/>
      <c r="J735" s="77"/>
      <c r="K735" s="77"/>
      <c r="L735" s="38"/>
      <c r="M735" s="38"/>
      <c r="N735" s="77"/>
      <c r="O735" s="77"/>
      <c r="P735" s="38"/>
      <c r="Q735" s="38"/>
      <c r="R735" s="77"/>
      <c r="S735" s="64"/>
      <c r="T735" s="77"/>
    </row>
    <row r="736" spans="2:20" x14ac:dyDescent="0.35">
      <c r="B736" s="36"/>
      <c r="C736" s="75"/>
      <c r="D736" s="76"/>
      <c r="E736" s="76"/>
      <c r="F736" s="76"/>
      <c r="G736" s="77"/>
      <c r="H736" s="64"/>
      <c r="I736" s="64"/>
      <c r="J736" s="77"/>
      <c r="K736" s="77"/>
      <c r="L736" s="38"/>
      <c r="M736" s="38"/>
      <c r="N736" s="77"/>
      <c r="O736" s="77"/>
      <c r="P736" s="38"/>
      <c r="Q736" s="38"/>
      <c r="R736" s="77"/>
      <c r="S736" s="64"/>
      <c r="T736" s="77"/>
    </row>
    <row r="737" spans="2:20" x14ac:dyDescent="0.35">
      <c r="B737" s="36"/>
      <c r="C737" s="75"/>
      <c r="D737" s="76"/>
      <c r="E737" s="76"/>
      <c r="F737" s="76"/>
      <c r="G737" s="77"/>
      <c r="H737" s="64"/>
      <c r="I737" s="64"/>
      <c r="J737" s="77"/>
      <c r="K737" s="77"/>
      <c r="L737" s="38"/>
      <c r="M737" s="38"/>
      <c r="N737" s="77"/>
      <c r="O737" s="77"/>
      <c r="P737" s="38"/>
      <c r="Q737" s="38"/>
      <c r="R737" s="77"/>
      <c r="S737" s="64"/>
      <c r="T737" s="77"/>
    </row>
    <row r="738" spans="2:20" x14ac:dyDescent="0.35">
      <c r="B738" s="36"/>
      <c r="C738" s="75"/>
      <c r="D738" s="76"/>
      <c r="E738" s="76"/>
      <c r="F738" s="76"/>
      <c r="G738" s="77"/>
      <c r="H738" s="64"/>
      <c r="I738" s="64"/>
      <c r="J738" s="77"/>
      <c r="K738" s="77"/>
      <c r="L738" s="38"/>
      <c r="M738" s="38"/>
      <c r="N738" s="77"/>
      <c r="O738" s="77"/>
      <c r="P738" s="38"/>
      <c r="Q738" s="38"/>
      <c r="R738" s="77"/>
      <c r="S738" s="64"/>
      <c r="T738" s="77"/>
    </row>
    <row r="739" spans="2:20" x14ac:dyDescent="0.35">
      <c r="B739" s="36"/>
      <c r="C739" s="75"/>
      <c r="D739" s="76"/>
      <c r="E739" s="76"/>
      <c r="F739" s="76"/>
      <c r="G739" s="77"/>
      <c r="H739" s="64"/>
      <c r="I739" s="64"/>
      <c r="J739" s="77"/>
      <c r="K739" s="77"/>
      <c r="L739" s="38"/>
      <c r="M739" s="38"/>
      <c r="N739" s="77"/>
      <c r="O739" s="77"/>
      <c r="P739" s="38"/>
      <c r="Q739" s="38"/>
      <c r="R739" s="77"/>
      <c r="S739" s="64"/>
      <c r="T739" s="77"/>
    </row>
    <row r="740" spans="2:20" x14ac:dyDescent="0.35">
      <c r="B740" s="36"/>
      <c r="C740" s="75"/>
      <c r="D740" s="76"/>
      <c r="E740" s="76"/>
      <c r="F740" s="76"/>
      <c r="G740" s="77"/>
      <c r="H740" s="64"/>
      <c r="I740" s="64"/>
      <c r="J740" s="77"/>
      <c r="K740" s="77"/>
      <c r="L740" s="38"/>
      <c r="M740" s="38"/>
      <c r="N740" s="77"/>
      <c r="O740" s="77"/>
      <c r="P740" s="38"/>
      <c r="Q740" s="38"/>
      <c r="R740" s="77"/>
      <c r="S740" s="64"/>
      <c r="T740" s="77"/>
    </row>
    <row r="741" spans="2:20" x14ac:dyDescent="0.35">
      <c r="B741" s="36"/>
      <c r="C741" s="75"/>
      <c r="D741" s="76"/>
      <c r="E741" s="76"/>
      <c r="F741" s="76"/>
      <c r="G741" s="77"/>
      <c r="H741" s="64"/>
      <c r="I741" s="64"/>
      <c r="J741" s="77"/>
      <c r="K741" s="77"/>
      <c r="L741" s="38"/>
      <c r="M741" s="38"/>
      <c r="N741" s="77"/>
      <c r="O741" s="77"/>
      <c r="P741" s="38"/>
      <c r="Q741" s="38"/>
      <c r="R741" s="77"/>
      <c r="S741" s="64"/>
      <c r="T741" s="77"/>
    </row>
    <row r="742" spans="2:20" x14ac:dyDescent="0.35">
      <c r="B742" s="36"/>
      <c r="C742" s="75"/>
      <c r="D742" s="76"/>
      <c r="E742" s="76"/>
      <c r="F742" s="76"/>
      <c r="G742" s="77"/>
      <c r="H742" s="64"/>
      <c r="I742" s="64"/>
      <c r="J742" s="77"/>
      <c r="K742" s="77"/>
      <c r="L742" s="38"/>
      <c r="M742" s="38"/>
      <c r="N742" s="77"/>
      <c r="O742" s="77"/>
      <c r="P742" s="38"/>
      <c r="Q742" s="38"/>
      <c r="R742" s="77"/>
      <c r="S742" s="64"/>
      <c r="T742" s="77"/>
    </row>
    <row r="743" spans="2:20" x14ac:dyDescent="0.35">
      <c r="B743" s="36"/>
      <c r="C743" s="75"/>
      <c r="D743" s="76"/>
      <c r="E743" s="76"/>
      <c r="F743" s="76"/>
      <c r="G743" s="77"/>
      <c r="H743" s="64"/>
      <c r="I743" s="64"/>
      <c r="J743" s="77"/>
      <c r="K743" s="77"/>
      <c r="L743" s="38"/>
      <c r="M743" s="38"/>
      <c r="N743" s="77"/>
      <c r="O743" s="77"/>
      <c r="P743" s="38"/>
      <c r="Q743" s="38"/>
      <c r="R743" s="77"/>
      <c r="S743" s="64"/>
      <c r="T743" s="77"/>
    </row>
    <row r="744" spans="2:20" x14ac:dyDescent="0.35">
      <c r="B744" s="36"/>
      <c r="C744" s="75"/>
      <c r="D744" s="76"/>
      <c r="E744" s="76"/>
      <c r="F744" s="76"/>
      <c r="G744" s="77"/>
      <c r="H744" s="64"/>
      <c r="I744" s="64"/>
      <c r="J744" s="77"/>
      <c r="K744" s="77"/>
      <c r="L744" s="38"/>
      <c r="M744" s="38"/>
      <c r="N744" s="77"/>
      <c r="O744" s="77"/>
      <c r="P744" s="38"/>
      <c r="Q744" s="38"/>
      <c r="R744" s="77"/>
      <c r="S744" s="64"/>
      <c r="T744" s="77"/>
    </row>
    <row r="745" spans="2:20" x14ac:dyDescent="0.35">
      <c r="B745" s="36"/>
      <c r="C745" s="75"/>
      <c r="D745" s="76"/>
      <c r="E745" s="76"/>
      <c r="F745" s="76"/>
      <c r="G745" s="77"/>
      <c r="H745" s="64"/>
      <c r="I745" s="64"/>
      <c r="J745" s="77"/>
      <c r="K745" s="77"/>
      <c r="L745" s="38"/>
      <c r="M745" s="38"/>
      <c r="N745" s="77"/>
      <c r="O745" s="77"/>
      <c r="P745" s="38"/>
      <c r="Q745" s="38"/>
      <c r="R745" s="77"/>
      <c r="S745" s="64"/>
      <c r="T745" s="77"/>
    </row>
    <row r="746" spans="2:20" x14ac:dyDescent="0.35">
      <c r="B746" s="36"/>
      <c r="C746" s="75"/>
      <c r="D746" s="76"/>
      <c r="E746" s="76"/>
      <c r="F746" s="76"/>
      <c r="G746" s="77"/>
      <c r="H746" s="64"/>
      <c r="I746" s="64"/>
      <c r="J746" s="77"/>
      <c r="K746" s="77"/>
      <c r="L746" s="38"/>
      <c r="M746" s="38"/>
      <c r="N746" s="77"/>
      <c r="O746" s="77"/>
      <c r="P746" s="38"/>
      <c r="Q746" s="38"/>
      <c r="R746" s="77"/>
      <c r="S746" s="64"/>
      <c r="T746" s="77"/>
    </row>
    <row r="747" spans="2:20" x14ac:dyDescent="0.35">
      <c r="B747" s="36"/>
      <c r="C747" s="75"/>
      <c r="D747" s="76"/>
      <c r="E747" s="76"/>
      <c r="F747" s="76"/>
      <c r="G747" s="77"/>
      <c r="H747" s="64"/>
      <c r="I747" s="64"/>
      <c r="J747" s="77"/>
      <c r="K747" s="77"/>
      <c r="L747" s="38"/>
      <c r="M747" s="38"/>
      <c r="N747" s="77"/>
      <c r="O747" s="77"/>
      <c r="P747" s="38"/>
      <c r="Q747" s="38"/>
      <c r="R747" s="77"/>
      <c r="S747" s="64"/>
      <c r="T747" s="77"/>
    </row>
    <row r="748" spans="2:20" x14ac:dyDescent="0.35">
      <c r="B748" s="36"/>
      <c r="C748" s="75"/>
      <c r="D748" s="76"/>
      <c r="E748" s="76"/>
      <c r="F748" s="76"/>
      <c r="G748" s="77"/>
      <c r="H748" s="64"/>
      <c r="I748" s="64"/>
      <c r="J748" s="77"/>
      <c r="K748" s="77"/>
      <c r="L748" s="38"/>
      <c r="M748" s="38"/>
      <c r="N748" s="77"/>
      <c r="O748" s="77"/>
      <c r="P748" s="38"/>
      <c r="Q748" s="38"/>
      <c r="R748" s="77"/>
      <c r="S748" s="64"/>
      <c r="T748" s="77"/>
    </row>
    <row r="749" spans="2:20" x14ac:dyDescent="0.35">
      <c r="B749" s="36"/>
      <c r="C749" s="75"/>
      <c r="D749" s="76"/>
      <c r="E749" s="76"/>
      <c r="F749" s="76"/>
      <c r="G749" s="77"/>
      <c r="H749" s="64"/>
      <c r="I749" s="64"/>
      <c r="J749" s="77"/>
      <c r="K749" s="77"/>
      <c r="L749" s="38"/>
      <c r="M749" s="38"/>
      <c r="N749" s="77"/>
      <c r="O749" s="77"/>
      <c r="P749" s="38"/>
      <c r="Q749" s="38"/>
      <c r="R749" s="77"/>
      <c r="S749" s="64"/>
      <c r="T749" s="77"/>
    </row>
    <row r="750" spans="2:20" x14ac:dyDescent="0.35">
      <c r="B750" s="36"/>
      <c r="C750" s="75"/>
      <c r="D750" s="76"/>
      <c r="E750" s="76"/>
      <c r="F750" s="76"/>
      <c r="G750" s="77"/>
      <c r="H750" s="64"/>
      <c r="I750" s="64"/>
      <c r="J750" s="77"/>
      <c r="K750" s="77"/>
      <c r="L750" s="38"/>
      <c r="M750" s="38"/>
      <c r="N750" s="77"/>
      <c r="O750" s="77"/>
      <c r="P750" s="38"/>
      <c r="Q750" s="38"/>
      <c r="R750" s="77"/>
      <c r="S750" s="64"/>
      <c r="T750" s="77"/>
    </row>
    <row r="751" spans="2:20" x14ac:dyDescent="0.35">
      <c r="B751" s="36"/>
      <c r="C751" s="75"/>
      <c r="D751" s="76"/>
      <c r="E751" s="76"/>
      <c r="F751" s="76"/>
      <c r="G751" s="77"/>
      <c r="H751" s="64"/>
      <c r="I751" s="64"/>
      <c r="J751" s="77"/>
      <c r="K751" s="77"/>
      <c r="L751" s="38"/>
      <c r="M751" s="38"/>
      <c r="N751" s="77"/>
      <c r="O751" s="77"/>
      <c r="P751" s="38"/>
      <c r="Q751" s="38"/>
      <c r="R751" s="77"/>
      <c r="S751" s="64"/>
      <c r="T751" s="77"/>
    </row>
    <row r="752" spans="2:20" x14ac:dyDescent="0.35">
      <c r="B752" s="36"/>
      <c r="C752" s="75"/>
      <c r="D752" s="76"/>
      <c r="E752" s="76"/>
      <c r="F752" s="76"/>
      <c r="G752" s="77"/>
      <c r="H752" s="64"/>
      <c r="I752" s="64"/>
      <c r="J752" s="77"/>
      <c r="K752" s="77"/>
      <c r="L752" s="38"/>
      <c r="M752" s="38"/>
      <c r="N752" s="77"/>
      <c r="O752" s="77"/>
      <c r="P752" s="38"/>
      <c r="Q752" s="38"/>
      <c r="R752" s="77"/>
      <c r="S752" s="64"/>
      <c r="T752" s="77"/>
    </row>
    <row r="753" spans="2:20" x14ac:dyDescent="0.35">
      <c r="B753" s="36"/>
      <c r="C753" s="75"/>
      <c r="D753" s="76"/>
      <c r="E753" s="76"/>
      <c r="F753" s="76"/>
      <c r="G753" s="77"/>
      <c r="H753" s="64"/>
      <c r="I753" s="64"/>
      <c r="J753" s="77"/>
      <c r="K753" s="77"/>
      <c r="L753" s="38"/>
      <c r="M753" s="38"/>
      <c r="N753" s="77"/>
      <c r="O753" s="77"/>
      <c r="P753" s="38"/>
      <c r="Q753" s="38"/>
      <c r="R753" s="77"/>
      <c r="S753" s="64"/>
      <c r="T753" s="77"/>
    </row>
    <row r="754" spans="2:20" x14ac:dyDescent="0.35">
      <c r="B754" s="36"/>
      <c r="C754" s="75"/>
      <c r="D754" s="76"/>
      <c r="E754" s="76"/>
      <c r="F754" s="76"/>
      <c r="G754" s="77"/>
      <c r="H754" s="64"/>
      <c r="I754" s="64"/>
      <c r="J754" s="77"/>
      <c r="K754" s="77"/>
      <c r="L754" s="38"/>
      <c r="M754" s="38"/>
      <c r="N754" s="77"/>
      <c r="O754" s="77"/>
      <c r="P754" s="38"/>
      <c r="Q754" s="38"/>
      <c r="R754" s="77"/>
      <c r="S754" s="64"/>
      <c r="T754" s="77"/>
    </row>
    <row r="755" spans="2:20" x14ac:dyDescent="0.35">
      <c r="B755" s="36"/>
      <c r="C755" s="75"/>
      <c r="D755" s="76"/>
      <c r="E755" s="76"/>
      <c r="F755" s="76"/>
      <c r="G755" s="77"/>
      <c r="H755" s="64"/>
      <c r="I755" s="64"/>
      <c r="J755" s="77"/>
      <c r="K755" s="77"/>
      <c r="L755" s="38"/>
      <c r="M755" s="38"/>
      <c r="N755" s="77"/>
      <c r="O755" s="77"/>
      <c r="P755" s="38"/>
      <c r="Q755" s="38"/>
      <c r="R755" s="77"/>
      <c r="S755" s="64"/>
      <c r="T755" s="77"/>
    </row>
    <row r="756" spans="2:20" x14ac:dyDescent="0.35">
      <c r="B756" s="36"/>
      <c r="C756" s="75"/>
      <c r="D756" s="76"/>
      <c r="E756" s="76"/>
      <c r="F756" s="76"/>
      <c r="G756" s="77"/>
      <c r="H756" s="64"/>
      <c r="I756" s="64"/>
      <c r="J756" s="77"/>
      <c r="K756" s="77"/>
      <c r="L756" s="38"/>
      <c r="M756" s="38"/>
      <c r="N756" s="77"/>
      <c r="O756" s="77"/>
      <c r="P756" s="38"/>
      <c r="Q756" s="38"/>
      <c r="R756" s="77"/>
      <c r="S756" s="64"/>
      <c r="T756" s="77"/>
    </row>
    <row r="757" spans="2:20" x14ac:dyDescent="0.35">
      <c r="B757" s="36"/>
      <c r="C757" s="75"/>
      <c r="D757" s="76"/>
      <c r="E757" s="76"/>
      <c r="F757" s="76"/>
      <c r="G757" s="77"/>
      <c r="H757" s="64"/>
      <c r="I757" s="64"/>
      <c r="J757" s="77"/>
      <c r="K757" s="77"/>
      <c r="L757" s="38"/>
      <c r="M757" s="38"/>
      <c r="N757" s="77"/>
      <c r="O757" s="77"/>
      <c r="P757" s="38"/>
      <c r="Q757" s="38"/>
      <c r="R757" s="77"/>
      <c r="S757" s="64"/>
      <c r="T757" s="77"/>
    </row>
    <row r="758" spans="2:20" x14ac:dyDescent="0.35">
      <c r="B758" s="36"/>
      <c r="C758" s="75"/>
      <c r="D758" s="76"/>
      <c r="E758" s="76"/>
      <c r="F758" s="76"/>
      <c r="G758" s="77"/>
      <c r="H758" s="64"/>
      <c r="I758" s="64"/>
      <c r="J758" s="77"/>
      <c r="K758" s="77"/>
      <c r="L758" s="38"/>
      <c r="M758" s="38"/>
      <c r="N758" s="77"/>
      <c r="O758" s="77"/>
      <c r="P758" s="38"/>
      <c r="Q758" s="38"/>
      <c r="R758" s="77"/>
      <c r="S758" s="64"/>
      <c r="T758" s="77"/>
    </row>
    <row r="759" spans="2:20" x14ac:dyDescent="0.35">
      <c r="B759" s="36"/>
      <c r="C759" s="75"/>
      <c r="D759" s="76"/>
      <c r="E759" s="76"/>
      <c r="F759" s="76"/>
      <c r="G759" s="77"/>
      <c r="H759" s="64"/>
      <c r="I759" s="64"/>
      <c r="J759" s="77"/>
      <c r="K759" s="77"/>
      <c r="L759" s="38"/>
      <c r="M759" s="38"/>
      <c r="N759" s="77"/>
      <c r="O759" s="77"/>
      <c r="P759" s="38"/>
      <c r="Q759" s="38"/>
      <c r="R759" s="77"/>
      <c r="S759" s="64"/>
      <c r="T759" s="77"/>
    </row>
    <row r="760" spans="2:20" x14ac:dyDescent="0.35">
      <c r="B760" s="36"/>
      <c r="C760" s="75"/>
      <c r="D760" s="76"/>
      <c r="E760" s="76"/>
      <c r="F760" s="76"/>
      <c r="G760" s="77"/>
      <c r="H760" s="64"/>
      <c r="I760" s="64"/>
      <c r="J760" s="77"/>
      <c r="K760" s="77"/>
      <c r="L760" s="38"/>
      <c r="M760" s="38"/>
      <c r="N760" s="77"/>
      <c r="O760" s="77"/>
      <c r="P760" s="38"/>
      <c r="Q760" s="38"/>
      <c r="R760" s="77"/>
      <c r="S760" s="64"/>
      <c r="T760" s="77"/>
    </row>
    <row r="761" spans="2:20" x14ac:dyDescent="0.35">
      <c r="B761" s="36"/>
      <c r="C761" s="75"/>
      <c r="D761" s="76"/>
      <c r="E761" s="76"/>
      <c r="F761" s="76"/>
      <c r="G761" s="77"/>
      <c r="H761" s="64"/>
      <c r="I761" s="64"/>
      <c r="J761" s="77"/>
      <c r="K761" s="77"/>
      <c r="L761" s="38"/>
      <c r="M761" s="38"/>
      <c r="N761" s="77"/>
      <c r="O761" s="77"/>
      <c r="P761" s="38"/>
      <c r="Q761" s="38"/>
      <c r="R761" s="77"/>
      <c r="S761" s="64"/>
      <c r="T761" s="77"/>
    </row>
    <row r="762" spans="2:20" x14ac:dyDescent="0.35">
      <c r="B762" s="36"/>
      <c r="C762" s="75"/>
      <c r="D762" s="76"/>
      <c r="E762" s="76"/>
      <c r="F762" s="76"/>
      <c r="G762" s="77"/>
      <c r="H762" s="64"/>
      <c r="I762" s="64"/>
      <c r="J762" s="77"/>
      <c r="K762" s="77"/>
      <c r="L762" s="38"/>
      <c r="M762" s="38"/>
      <c r="N762" s="77"/>
      <c r="O762" s="77"/>
      <c r="P762" s="38"/>
      <c r="Q762" s="38"/>
      <c r="R762" s="77"/>
      <c r="S762" s="64"/>
      <c r="T762" s="77"/>
    </row>
    <row r="763" spans="2:20" x14ac:dyDescent="0.35">
      <c r="B763" s="36"/>
      <c r="C763" s="75"/>
      <c r="D763" s="76"/>
      <c r="E763" s="76"/>
      <c r="F763" s="76"/>
      <c r="G763" s="77"/>
      <c r="H763" s="64"/>
      <c r="I763" s="64"/>
      <c r="J763" s="77"/>
      <c r="K763" s="77"/>
      <c r="L763" s="38"/>
      <c r="M763" s="38"/>
      <c r="N763" s="77"/>
      <c r="O763" s="77"/>
      <c r="P763" s="38"/>
      <c r="Q763" s="38"/>
      <c r="R763" s="77"/>
      <c r="S763" s="64"/>
      <c r="T763" s="77"/>
    </row>
    <row r="764" spans="2:20" x14ac:dyDescent="0.35">
      <c r="B764" s="36"/>
      <c r="C764" s="75"/>
      <c r="D764" s="76"/>
      <c r="E764" s="76"/>
      <c r="F764" s="76"/>
      <c r="G764" s="77"/>
      <c r="H764" s="64"/>
      <c r="I764" s="64"/>
      <c r="J764" s="77"/>
      <c r="K764" s="77"/>
      <c r="L764" s="38"/>
      <c r="M764" s="38"/>
      <c r="N764" s="77"/>
      <c r="O764" s="77"/>
      <c r="P764" s="38"/>
      <c r="Q764" s="38"/>
      <c r="R764" s="77"/>
      <c r="S764" s="64"/>
      <c r="T764" s="77"/>
    </row>
    <row r="765" spans="2:20" x14ac:dyDescent="0.35">
      <c r="B765" s="36"/>
      <c r="C765" s="75"/>
      <c r="D765" s="76"/>
      <c r="E765" s="76"/>
      <c r="F765" s="76"/>
      <c r="G765" s="77"/>
      <c r="H765" s="64"/>
      <c r="I765" s="64"/>
      <c r="J765" s="77"/>
      <c r="K765" s="77"/>
      <c r="L765" s="38"/>
      <c r="M765" s="38"/>
      <c r="N765" s="77"/>
      <c r="O765" s="77"/>
      <c r="P765" s="38"/>
      <c r="Q765" s="38"/>
      <c r="R765" s="77"/>
      <c r="S765" s="64"/>
      <c r="T765" s="77"/>
    </row>
    <row r="766" spans="2:20" x14ac:dyDescent="0.35">
      <c r="B766" s="36"/>
      <c r="C766" s="75"/>
      <c r="D766" s="76"/>
      <c r="E766" s="76"/>
      <c r="F766" s="76"/>
      <c r="G766" s="77"/>
      <c r="H766" s="64"/>
      <c r="I766" s="64"/>
      <c r="J766" s="77"/>
      <c r="K766" s="77"/>
      <c r="L766" s="38"/>
      <c r="M766" s="38"/>
      <c r="N766" s="77"/>
      <c r="O766" s="77"/>
      <c r="P766" s="38"/>
      <c r="Q766" s="38"/>
      <c r="R766" s="77"/>
      <c r="S766" s="64"/>
      <c r="T766" s="77"/>
    </row>
    <row r="767" spans="2:20" x14ac:dyDescent="0.35">
      <c r="B767" s="36"/>
      <c r="C767" s="75"/>
      <c r="D767" s="76"/>
      <c r="E767" s="76"/>
      <c r="F767" s="76"/>
      <c r="G767" s="77"/>
      <c r="H767" s="64"/>
      <c r="I767" s="64"/>
      <c r="J767" s="77"/>
      <c r="K767" s="77"/>
      <c r="L767" s="38"/>
      <c r="M767" s="38"/>
      <c r="N767" s="77"/>
      <c r="O767" s="77"/>
      <c r="P767" s="38"/>
      <c r="Q767" s="38"/>
      <c r="R767" s="77"/>
      <c r="S767" s="64"/>
      <c r="T767" s="77"/>
    </row>
    <row r="768" spans="2:20" x14ac:dyDescent="0.35">
      <c r="B768" s="36"/>
      <c r="C768" s="75"/>
      <c r="D768" s="76"/>
      <c r="E768" s="76"/>
      <c r="F768" s="76"/>
      <c r="G768" s="77"/>
      <c r="H768" s="64"/>
      <c r="I768" s="64"/>
      <c r="J768" s="77"/>
      <c r="K768" s="77"/>
      <c r="L768" s="38"/>
      <c r="M768" s="38"/>
      <c r="N768" s="77"/>
      <c r="O768" s="77"/>
      <c r="P768" s="38"/>
      <c r="Q768" s="38"/>
      <c r="R768" s="77"/>
      <c r="S768" s="64"/>
      <c r="T768" s="77"/>
    </row>
    <row r="769" spans="2:20" x14ac:dyDescent="0.35">
      <c r="B769" s="36"/>
      <c r="C769" s="75"/>
      <c r="D769" s="76"/>
      <c r="E769" s="76"/>
      <c r="F769" s="76"/>
      <c r="G769" s="77"/>
      <c r="H769" s="64"/>
      <c r="I769" s="64"/>
      <c r="J769" s="77"/>
      <c r="K769" s="77"/>
      <c r="L769" s="38"/>
      <c r="M769" s="38"/>
      <c r="N769" s="77"/>
      <c r="O769" s="77"/>
      <c r="P769" s="38"/>
      <c r="Q769" s="38"/>
      <c r="R769" s="77"/>
      <c r="S769" s="64"/>
      <c r="T769" s="77"/>
    </row>
    <row r="770" spans="2:20" x14ac:dyDescent="0.35">
      <c r="B770" s="36"/>
      <c r="C770" s="75"/>
      <c r="D770" s="76"/>
      <c r="E770" s="76"/>
      <c r="F770" s="76"/>
      <c r="G770" s="77"/>
      <c r="H770" s="64"/>
      <c r="I770" s="64"/>
      <c r="J770" s="77"/>
      <c r="K770" s="77"/>
      <c r="L770" s="38"/>
      <c r="M770" s="38"/>
      <c r="N770" s="77"/>
      <c r="O770" s="77"/>
      <c r="P770" s="38"/>
      <c r="Q770" s="38"/>
      <c r="R770" s="77"/>
      <c r="S770" s="64"/>
      <c r="T770" s="77"/>
    </row>
    <row r="771" spans="2:20" x14ac:dyDescent="0.35">
      <c r="B771" s="36"/>
      <c r="C771" s="75"/>
      <c r="D771" s="76"/>
      <c r="E771" s="76"/>
      <c r="F771" s="76"/>
      <c r="G771" s="77"/>
      <c r="H771" s="64"/>
      <c r="I771" s="64"/>
      <c r="J771" s="77"/>
      <c r="K771" s="77"/>
      <c r="L771" s="38"/>
      <c r="M771" s="38"/>
      <c r="N771" s="77"/>
      <c r="O771" s="77"/>
      <c r="P771" s="38"/>
      <c r="Q771" s="38"/>
      <c r="R771" s="77"/>
      <c r="S771" s="64"/>
      <c r="T771" s="77"/>
    </row>
    <row r="772" spans="2:20" x14ac:dyDescent="0.35">
      <c r="B772" s="36"/>
      <c r="C772" s="75"/>
      <c r="D772" s="76"/>
      <c r="E772" s="76"/>
      <c r="F772" s="76"/>
      <c r="G772" s="77"/>
      <c r="H772" s="64"/>
      <c r="I772" s="64"/>
      <c r="J772" s="77"/>
      <c r="K772" s="77"/>
      <c r="L772" s="38"/>
      <c r="M772" s="38"/>
      <c r="N772" s="77"/>
      <c r="O772" s="77"/>
      <c r="P772" s="38"/>
      <c r="Q772" s="38"/>
      <c r="R772" s="77"/>
      <c r="S772" s="64"/>
      <c r="T772" s="77"/>
    </row>
    <row r="773" spans="2:20" x14ac:dyDescent="0.35">
      <c r="B773" s="36"/>
      <c r="C773" s="75"/>
      <c r="D773" s="76"/>
      <c r="E773" s="76"/>
      <c r="F773" s="76"/>
      <c r="G773" s="77"/>
      <c r="H773" s="64"/>
      <c r="I773" s="64"/>
      <c r="J773" s="77"/>
      <c r="K773" s="77"/>
      <c r="L773" s="38"/>
      <c r="M773" s="38"/>
      <c r="N773" s="77"/>
      <c r="O773" s="77"/>
      <c r="P773" s="38"/>
      <c r="Q773" s="38"/>
      <c r="R773" s="77"/>
      <c r="S773" s="64"/>
      <c r="T773" s="77"/>
    </row>
    <row r="774" spans="2:20" x14ac:dyDescent="0.35">
      <c r="B774" s="36"/>
      <c r="C774" s="75"/>
      <c r="D774" s="76"/>
      <c r="E774" s="76"/>
      <c r="F774" s="76"/>
      <c r="G774" s="77"/>
      <c r="H774" s="64"/>
      <c r="I774" s="64"/>
      <c r="J774" s="77"/>
      <c r="K774" s="77"/>
      <c r="L774" s="38"/>
      <c r="M774" s="38"/>
      <c r="N774" s="77"/>
      <c r="O774" s="77"/>
      <c r="P774" s="38"/>
      <c r="Q774" s="38"/>
      <c r="R774" s="77"/>
      <c r="S774" s="64"/>
      <c r="T774" s="77"/>
    </row>
    <row r="775" spans="2:20" x14ac:dyDescent="0.35">
      <c r="B775" s="36"/>
      <c r="C775" s="75"/>
      <c r="D775" s="76"/>
      <c r="E775" s="76"/>
      <c r="F775" s="76"/>
      <c r="G775" s="77"/>
      <c r="H775" s="64"/>
      <c r="I775" s="64"/>
      <c r="J775" s="77"/>
      <c r="K775" s="77"/>
      <c r="L775" s="38"/>
      <c r="M775" s="38"/>
      <c r="N775" s="77"/>
      <c r="O775" s="77"/>
      <c r="P775" s="38"/>
      <c r="Q775" s="38"/>
      <c r="R775" s="77"/>
      <c r="S775" s="64"/>
      <c r="T775" s="77"/>
    </row>
    <row r="776" spans="2:20" x14ac:dyDescent="0.35">
      <c r="B776" s="36"/>
      <c r="C776" s="75"/>
      <c r="D776" s="76"/>
      <c r="E776" s="76"/>
      <c r="F776" s="76"/>
      <c r="G776" s="77"/>
      <c r="H776" s="64"/>
      <c r="I776" s="64"/>
      <c r="J776" s="77"/>
      <c r="K776" s="77"/>
      <c r="L776" s="38"/>
      <c r="M776" s="38"/>
      <c r="N776" s="77"/>
      <c r="O776" s="77"/>
      <c r="P776" s="38"/>
      <c r="Q776" s="38"/>
      <c r="R776" s="77"/>
      <c r="S776" s="64"/>
      <c r="T776" s="77"/>
    </row>
    <row r="777" spans="2:20" x14ac:dyDescent="0.35">
      <c r="B777" s="36"/>
      <c r="C777" s="75"/>
      <c r="D777" s="76"/>
      <c r="E777" s="76"/>
      <c r="F777" s="76"/>
      <c r="G777" s="77"/>
      <c r="H777" s="64"/>
      <c r="I777" s="64"/>
      <c r="J777" s="77"/>
      <c r="K777" s="77"/>
      <c r="L777" s="38"/>
      <c r="M777" s="38"/>
      <c r="N777" s="77"/>
      <c r="O777" s="77"/>
      <c r="P777" s="38"/>
      <c r="Q777" s="38"/>
      <c r="R777" s="77"/>
      <c r="S777" s="64"/>
      <c r="T777" s="77"/>
    </row>
    <row r="778" spans="2:20" x14ac:dyDescent="0.35">
      <c r="B778" s="36"/>
      <c r="C778" s="75"/>
      <c r="D778" s="76"/>
      <c r="E778" s="76"/>
      <c r="F778" s="76"/>
      <c r="G778" s="77"/>
      <c r="H778" s="64"/>
      <c r="I778" s="64"/>
      <c r="J778" s="77"/>
      <c r="K778" s="77"/>
      <c r="L778" s="38"/>
      <c r="M778" s="38"/>
      <c r="N778" s="77"/>
      <c r="O778" s="77"/>
      <c r="P778" s="38"/>
      <c r="Q778" s="38"/>
      <c r="R778" s="77"/>
      <c r="S778" s="64"/>
      <c r="T778" s="77"/>
    </row>
    <row r="779" spans="2:20" x14ac:dyDescent="0.35">
      <c r="B779" s="36"/>
      <c r="C779" s="75"/>
      <c r="D779" s="76"/>
      <c r="E779" s="76"/>
      <c r="F779" s="76"/>
      <c r="G779" s="77"/>
      <c r="H779" s="64"/>
      <c r="I779" s="64"/>
      <c r="J779" s="77"/>
      <c r="K779" s="77"/>
      <c r="L779" s="38"/>
      <c r="M779" s="38"/>
      <c r="N779" s="77"/>
      <c r="O779" s="77"/>
      <c r="P779" s="38"/>
      <c r="Q779" s="38"/>
      <c r="R779" s="77"/>
      <c r="S779" s="64"/>
      <c r="T779" s="77"/>
    </row>
    <row r="780" spans="2:20" x14ac:dyDescent="0.35">
      <c r="B780" s="36"/>
      <c r="C780" s="75"/>
      <c r="D780" s="76"/>
      <c r="E780" s="76"/>
      <c r="F780" s="76"/>
      <c r="G780" s="77"/>
      <c r="H780" s="64"/>
      <c r="I780" s="64"/>
      <c r="J780" s="77"/>
      <c r="K780" s="77"/>
      <c r="L780" s="38"/>
      <c r="M780" s="38"/>
      <c r="N780" s="77"/>
      <c r="O780" s="77"/>
      <c r="P780" s="38"/>
      <c r="Q780" s="38"/>
      <c r="R780" s="77"/>
      <c r="S780" s="64"/>
      <c r="T780" s="77"/>
    </row>
    <row r="781" spans="2:20" x14ac:dyDescent="0.35">
      <c r="B781" s="36"/>
      <c r="C781" s="75"/>
      <c r="D781" s="76"/>
      <c r="E781" s="76"/>
      <c r="F781" s="76"/>
      <c r="G781" s="77"/>
      <c r="H781" s="64"/>
      <c r="I781" s="64"/>
      <c r="J781" s="77"/>
      <c r="K781" s="77"/>
      <c r="L781" s="38"/>
      <c r="M781" s="38"/>
      <c r="N781" s="77"/>
      <c r="O781" s="77"/>
      <c r="P781" s="38"/>
      <c r="Q781" s="38"/>
      <c r="R781" s="77"/>
      <c r="S781" s="64"/>
      <c r="T781" s="77"/>
    </row>
    <row r="782" spans="2:20" x14ac:dyDescent="0.35">
      <c r="B782" s="36"/>
      <c r="C782" s="75"/>
      <c r="D782" s="76"/>
      <c r="E782" s="76"/>
      <c r="F782" s="76"/>
      <c r="G782" s="77"/>
      <c r="H782" s="64"/>
      <c r="I782" s="64"/>
      <c r="J782" s="77"/>
      <c r="K782" s="77"/>
      <c r="L782" s="38"/>
      <c r="M782" s="38"/>
      <c r="N782" s="77"/>
      <c r="O782" s="77"/>
      <c r="P782" s="38"/>
      <c r="Q782" s="38"/>
      <c r="R782" s="77"/>
      <c r="S782" s="64"/>
      <c r="T782" s="77"/>
    </row>
    <row r="783" spans="2:20" x14ac:dyDescent="0.35">
      <c r="B783" s="36"/>
      <c r="C783" s="75"/>
      <c r="D783" s="76"/>
      <c r="E783" s="76"/>
      <c r="F783" s="76"/>
      <c r="G783" s="77"/>
      <c r="H783" s="64"/>
      <c r="I783" s="64"/>
      <c r="J783" s="77"/>
      <c r="K783" s="77"/>
      <c r="L783" s="38"/>
      <c r="M783" s="38"/>
      <c r="N783" s="77"/>
      <c r="O783" s="77"/>
      <c r="P783" s="38"/>
      <c r="Q783" s="38"/>
      <c r="R783" s="77"/>
      <c r="S783" s="64"/>
      <c r="T783" s="77"/>
    </row>
    <row r="784" spans="2:20" x14ac:dyDescent="0.35">
      <c r="B784" s="36"/>
      <c r="C784" s="75"/>
      <c r="D784" s="76"/>
      <c r="E784" s="76"/>
      <c r="F784" s="76"/>
      <c r="G784" s="77"/>
      <c r="H784" s="64"/>
      <c r="I784" s="64"/>
      <c r="J784" s="77"/>
      <c r="K784" s="77"/>
      <c r="L784" s="38"/>
      <c r="M784" s="38"/>
      <c r="N784" s="77"/>
      <c r="O784" s="77"/>
      <c r="P784" s="38"/>
      <c r="Q784" s="38"/>
      <c r="R784" s="77"/>
      <c r="S784" s="64"/>
      <c r="T784" s="77"/>
    </row>
    <row r="785" spans="2:20" x14ac:dyDescent="0.35">
      <c r="B785" s="36"/>
      <c r="C785" s="75"/>
      <c r="D785" s="76"/>
      <c r="E785" s="76"/>
      <c r="F785" s="76"/>
      <c r="G785" s="77"/>
      <c r="H785" s="64"/>
      <c r="I785" s="64"/>
      <c r="J785" s="77"/>
      <c r="K785" s="77"/>
      <c r="L785" s="38"/>
      <c r="M785" s="38"/>
      <c r="N785" s="77"/>
      <c r="O785" s="77"/>
      <c r="P785" s="38"/>
      <c r="Q785" s="38"/>
      <c r="R785" s="77"/>
      <c r="S785" s="64"/>
      <c r="T785" s="77"/>
    </row>
    <row r="786" spans="2:20" x14ac:dyDescent="0.35">
      <c r="B786" s="36"/>
      <c r="C786" s="75"/>
      <c r="D786" s="76"/>
      <c r="E786" s="76"/>
      <c r="F786" s="76"/>
      <c r="G786" s="77"/>
      <c r="H786" s="64"/>
      <c r="I786" s="64"/>
      <c r="J786" s="77"/>
      <c r="K786" s="77"/>
      <c r="L786" s="38"/>
      <c r="M786" s="38"/>
      <c r="N786" s="77"/>
      <c r="O786" s="77"/>
      <c r="P786" s="38"/>
      <c r="Q786" s="38"/>
      <c r="R786" s="77"/>
      <c r="S786" s="64"/>
      <c r="T786" s="77"/>
    </row>
    <row r="787" spans="2:20" x14ac:dyDescent="0.35">
      <c r="B787" s="36"/>
      <c r="C787" s="75"/>
      <c r="D787" s="76"/>
      <c r="E787" s="76"/>
      <c r="F787" s="76"/>
      <c r="G787" s="77"/>
      <c r="H787" s="64"/>
      <c r="I787" s="64"/>
      <c r="J787" s="77"/>
      <c r="K787" s="77"/>
      <c r="L787" s="38"/>
      <c r="M787" s="38"/>
      <c r="N787" s="77"/>
      <c r="O787" s="77"/>
      <c r="P787" s="38"/>
      <c r="Q787" s="38"/>
      <c r="R787" s="77"/>
      <c r="S787" s="64"/>
      <c r="T787" s="77"/>
    </row>
    <row r="788" spans="2:20" x14ac:dyDescent="0.35">
      <c r="B788" s="36"/>
      <c r="C788" s="75"/>
      <c r="D788" s="76"/>
      <c r="E788" s="76"/>
      <c r="F788" s="76"/>
      <c r="G788" s="77"/>
      <c r="H788" s="64"/>
      <c r="I788" s="64"/>
      <c r="J788" s="77"/>
      <c r="K788" s="77"/>
      <c r="L788" s="38"/>
      <c r="M788" s="38"/>
      <c r="N788" s="77"/>
      <c r="O788" s="77"/>
      <c r="P788" s="38"/>
      <c r="Q788" s="38"/>
      <c r="R788" s="77"/>
      <c r="S788" s="64"/>
      <c r="T788" s="77"/>
    </row>
    <row r="789" spans="2:20" x14ac:dyDescent="0.35">
      <c r="B789" s="36"/>
      <c r="C789" s="75"/>
      <c r="D789" s="76"/>
      <c r="E789" s="76"/>
      <c r="F789" s="76"/>
      <c r="G789" s="77"/>
      <c r="H789" s="64"/>
      <c r="I789" s="64"/>
      <c r="J789" s="77"/>
      <c r="K789" s="77"/>
      <c r="L789" s="38"/>
      <c r="M789" s="38"/>
      <c r="N789" s="77"/>
      <c r="O789" s="77"/>
      <c r="P789" s="38"/>
      <c r="Q789" s="38"/>
      <c r="R789" s="77"/>
      <c r="S789" s="64"/>
      <c r="T789" s="77"/>
    </row>
    <row r="790" spans="2:20" x14ac:dyDescent="0.35">
      <c r="B790" s="36"/>
      <c r="C790" s="75"/>
      <c r="D790" s="76"/>
      <c r="E790" s="76"/>
      <c r="F790" s="76"/>
      <c r="G790" s="77"/>
      <c r="H790" s="64"/>
      <c r="I790" s="64"/>
      <c r="J790" s="77"/>
      <c r="K790" s="77"/>
      <c r="L790" s="38"/>
      <c r="M790" s="38"/>
      <c r="N790" s="77"/>
      <c r="O790" s="77"/>
      <c r="P790" s="38"/>
      <c r="Q790" s="38"/>
      <c r="R790" s="77"/>
      <c r="S790" s="64"/>
      <c r="T790" s="77"/>
    </row>
    <row r="791" spans="2:20" x14ac:dyDescent="0.35">
      <c r="B791" s="36"/>
      <c r="C791" s="75"/>
      <c r="D791" s="76"/>
      <c r="E791" s="76"/>
      <c r="F791" s="76"/>
      <c r="G791" s="77"/>
      <c r="H791" s="64"/>
      <c r="I791" s="64"/>
      <c r="J791" s="77"/>
      <c r="K791" s="77"/>
      <c r="L791" s="38"/>
      <c r="M791" s="38"/>
      <c r="N791" s="77"/>
      <c r="O791" s="77"/>
      <c r="P791" s="38"/>
      <c r="Q791" s="38"/>
      <c r="R791" s="77"/>
      <c r="S791" s="64"/>
      <c r="T791" s="77"/>
    </row>
    <row r="792" spans="2:20" x14ac:dyDescent="0.35">
      <c r="B792" s="36"/>
      <c r="C792" s="75"/>
      <c r="D792" s="76"/>
      <c r="E792" s="76"/>
      <c r="F792" s="76"/>
      <c r="G792" s="77"/>
      <c r="H792" s="64"/>
      <c r="I792" s="64"/>
      <c r="J792" s="77"/>
      <c r="K792" s="77"/>
      <c r="L792" s="38"/>
      <c r="M792" s="38"/>
      <c r="N792" s="77"/>
      <c r="O792" s="77"/>
      <c r="P792" s="38"/>
      <c r="Q792" s="38"/>
      <c r="R792" s="77"/>
      <c r="S792" s="64"/>
      <c r="T792" s="77"/>
    </row>
    <row r="793" spans="2:20" x14ac:dyDescent="0.35">
      <c r="B793" s="36"/>
      <c r="C793" s="75"/>
      <c r="D793" s="76"/>
      <c r="E793" s="76"/>
      <c r="F793" s="76"/>
      <c r="G793" s="77"/>
      <c r="H793" s="64"/>
      <c r="I793" s="64"/>
      <c r="J793" s="77"/>
      <c r="K793" s="77"/>
      <c r="L793" s="38"/>
      <c r="M793" s="38"/>
      <c r="N793" s="77"/>
      <c r="O793" s="77"/>
      <c r="P793" s="38"/>
      <c r="Q793" s="38"/>
      <c r="R793" s="77"/>
      <c r="S793" s="64"/>
      <c r="T793" s="77"/>
    </row>
    <row r="794" spans="2:20" x14ac:dyDescent="0.35">
      <c r="B794" s="36"/>
      <c r="C794" s="75"/>
      <c r="D794" s="76"/>
      <c r="E794" s="76"/>
      <c r="F794" s="76"/>
      <c r="G794" s="77"/>
      <c r="H794" s="64"/>
      <c r="I794" s="64"/>
      <c r="J794" s="77"/>
      <c r="K794" s="77"/>
      <c r="L794" s="38"/>
      <c r="M794" s="38"/>
      <c r="N794" s="77"/>
      <c r="O794" s="77"/>
      <c r="P794" s="38"/>
      <c r="Q794" s="38"/>
      <c r="R794" s="77"/>
      <c r="S794" s="64"/>
      <c r="T794" s="77"/>
    </row>
    <row r="795" spans="2:20" x14ac:dyDescent="0.35">
      <c r="B795" s="36"/>
      <c r="C795" s="75"/>
      <c r="D795" s="76"/>
      <c r="E795" s="76"/>
      <c r="F795" s="76"/>
      <c r="G795" s="77"/>
      <c r="H795" s="64"/>
      <c r="I795" s="64"/>
      <c r="J795" s="77"/>
      <c r="K795" s="77"/>
      <c r="L795" s="38"/>
      <c r="M795" s="38"/>
      <c r="N795" s="77"/>
      <c r="O795" s="77"/>
      <c r="P795" s="38"/>
      <c r="Q795" s="38"/>
      <c r="R795" s="77"/>
      <c r="S795" s="64"/>
      <c r="T795" s="77"/>
    </row>
    <row r="796" spans="2:20" x14ac:dyDescent="0.35">
      <c r="B796" s="36"/>
      <c r="C796" s="75"/>
      <c r="D796" s="76"/>
      <c r="E796" s="76"/>
      <c r="F796" s="76"/>
      <c r="G796" s="77"/>
      <c r="H796" s="64"/>
      <c r="I796" s="64"/>
      <c r="J796" s="77"/>
      <c r="K796" s="77"/>
      <c r="L796" s="38"/>
      <c r="M796" s="38"/>
      <c r="N796" s="77"/>
      <c r="O796" s="77"/>
      <c r="P796" s="38"/>
      <c r="Q796" s="38"/>
      <c r="R796" s="77"/>
      <c r="S796" s="64"/>
      <c r="T796" s="77"/>
    </row>
    <row r="797" spans="2:20" x14ac:dyDescent="0.35">
      <c r="B797" s="36"/>
      <c r="C797" s="75"/>
      <c r="D797" s="76"/>
      <c r="E797" s="76"/>
      <c r="F797" s="76"/>
      <c r="G797" s="77"/>
      <c r="H797" s="64"/>
      <c r="I797" s="64"/>
      <c r="J797" s="77"/>
      <c r="K797" s="77"/>
      <c r="L797" s="38"/>
      <c r="M797" s="38"/>
      <c r="N797" s="77"/>
      <c r="O797" s="77"/>
      <c r="P797" s="38"/>
      <c r="Q797" s="38"/>
      <c r="R797" s="77"/>
      <c r="S797" s="64"/>
      <c r="T797" s="77"/>
    </row>
    <row r="798" spans="2:20" x14ac:dyDescent="0.35">
      <c r="B798" s="36"/>
      <c r="C798" s="75"/>
      <c r="D798" s="76"/>
      <c r="E798" s="76"/>
      <c r="F798" s="76"/>
      <c r="G798" s="77"/>
      <c r="H798" s="64"/>
      <c r="I798" s="64"/>
      <c r="J798" s="77"/>
      <c r="K798" s="77"/>
      <c r="L798" s="38"/>
      <c r="M798" s="38"/>
      <c r="N798" s="77"/>
      <c r="O798" s="77"/>
      <c r="P798" s="38"/>
      <c r="Q798" s="38"/>
      <c r="R798" s="77"/>
      <c r="S798" s="64"/>
      <c r="T798" s="77"/>
    </row>
    <row r="799" spans="2:20" x14ac:dyDescent="0.35">
      <c r="B799" s="36"/>
      <c r="C799" s="75"/>
      <c r="D799" s="76"/>
      <c r="E799" s="76"/>
      <c r="F799" s="76"/>
      <c r="G799" s="77"/>
      <c r="H799" s="64"/>
      <c r="I799" s="64"/>
      <c r="J799" s="77"/>
      <c r="K799" s="77"/>
      <c r="L799" s="38"/>
      <c r="M799" s="38"/>
      <c r="N799" s="77"/>
      <c r="O799" s="77"/>
      <c r="P799" s="38"/>
      <c r="Q799" s="38"/>
      <c r="R799" s="77"/>
      <c r="S799" s="64"/>
      <c r="T799" s="77"/>
    </row>
    <row r="800" spans="2:20" x14ac:dyDescent="0.35">
      <c r="B800" s="36"/>
      <c r="C800" s="75"/>
      <c r="D800" s="76"/>
      <c r="E800" s="76"/>
      <c r="F800" s="76"/>
      <c r="G800" s="77"/>
      <c r="H800" s="64"/>
      <c r="I800" s="64"/>
      <c r="J800" s="77"/>
      <c r="K800" s="77"/>
      <c r="L800" s="38"/>
      <c r="M800" s="38"/>
      <c r="N800" s="77"/>
      <c r="O800" s="77"/>
      <c r="P800" s="38"/>
      <c r="Q800" s="38"/>
      <c r="R800" s="77"/>
      <c r="S800" s="64"/>
      <c r="T800" s="77"/>
    </row>
    <row r="801" spans="2:20" x14ac:dyDescent="0.35">
      <c r="B801" s="36"/>
      <c r="C801" s="75"/>
      <c r="D801" s="76"/>
      <c r="E801" s="76"/>
      <c r="F801" s="76"/>
      <c r="G801" s="77"/>
      <c r="H801" s="64"/>
      <c r="I801" s="64"/>
      <c r="J801" s="77"/>
      <c r="K801" s="77"/>
      <c r="L801" s="38"/>
      <c r="M801" s="38"/>
      <c r="N801" s="77"/>
      <c r="O801" s="77"/>
      <c r="P801" s="38"/>
      <c r="Q801" s="38"/>
      <c r="R801" s="77"/>
      <c r="S801" s="64"/>
      <c r="T801" s="77"/>
    </row>
    <row r="802" spans="2:20" x14ac:dyDescent="0.35">
      <c r="B802" s="36"/>
      <c r="C802" s="75"/>
      <c r="D802" s="76"/>
      <c r="E802" s="76"/>
      <c r="F802" s="76"/>
      <c r="G802" s="77"/>
      <c r="H802" s="64"/>
      <c r="I802" s="64"/>
      <c r="J802" s="77"/>
      <c r="K802" s="77"/>
      <c r="L802" s="38"/>
      <c r="M802" s="38"/>
      <c r="N802" s="77"/>
      <c r="O802" s="77"/>
      <c r="P802" s="38"/>
      <c r="Q802" s="38"/>
      <c r="R802" s="77"/>
      <c r="S802" s="64"/>
      <c r="T802" s="77"/>
    </row>
    <row r="803" spans="2:20" x14ac:dyDescent="0.35">
      <c r="B803" s="36"/>
      <c r="C803" s="75"/>
      <c r="D803" s="76"/>
      <c r="E803" s="76"/>
      <c r="F803" s="76"/>
      <c r="G803" s="77"/>
      <c r="H803" s="64"/>
      <c r="I803" s="64"/>
      <c r="J803" s="77"/>
      <c r="K803" s="77"/>
      <c r="L803" s="38"/>
      <c r="M803" s="38"/>
      <c r="N803" s="77"/>
      <c r="O803" s="77"/>
      <c r="P803" s="38"/>
      <c r="Q803" s="38"/>
      <c r="R803" s="77"/>
      <c r="S803" s="64"/>
      <c r="T803" s="77"/>
    </row>
    <row r="804" spans="2:20" x14ac:dyDescent="0.35">
      <c r="B804" s="36"/>
      <c r="C804" s="75"/>
      <c r="D804" s="76"/>
      <c r="E804" s="76"/>
      <c r="F804" s="76"/>
      <c r="G804" s="77"/>
      <c r="H804" s="64"/>
      <c r="I804" s="64"/>
      <c r="J804" s="77"/>
      <c r="K804" s="77"/>
      <c r="L804" s="38"/>
      <c r="M804" s="38"/>
      <c r="N804" s="77"/>
      <c r="O804" s="77"/>
      <c r="P804" s="38"/>
      <c r="Q804" s="38"/>
      <c r="R804" s="77"/>
      <c r="S804" s="64"/>
      <c r="T804" s="77"/>
    </row>
    <row r="805" spans="2:20" x14ac:dyDescent="0.35">
      <c r="B805" s="36"/>
      <c r="C805" s="75"/>
      <c r="D805" s="76"/>
      <c r="E805" s="76"/>
      <c r="F805" s="76"/>
      <c r="G805" s="77"/>
      <c r="H805" s="64"/>
      <c r="I805" s="64"/>
      <c r="J805" s="77"/>
      <c r="K805" s="77"/>
      <c r="L805" s="38"/>
      <c r="M805" s="38"/>
      <c r="N805" s="77"/>
      <c r="O805" s="77"/>
      <c r="P805" s="38"/>
      <c r="Q805" s="38"/>
      <c r="R805" s="77"/>
      <c r="S805" s="64"/>
      <c r="T805" s="77"/>
    </row>
    <row r="806" spans="2:20" x14ac:dyDescent="0.35">
      <c r="B806" s="36"/>
      <c r="C806" s="75"/>
      <c r="D806" s="76"/>
      <c r="E806" s="76"/>
      <c r="F806" s="76"/>
      <c r="G806" s="77"/>
      <c r="H806" s="64"/>
      <c r="I806" s="64"/>
      <c r="J806" s="77"/>
      <c r="K806" s="77"/>
      <c r="L806" s="38"/>
      <c r="M806" s="38"/>
      <c r="N806" s="77"/>
      <c r="O806" s="77"/>
      <c r="P806" s="38"/>
      <c r="Q806" s="38"/>
      <c r="R806" s="77"/>
      <c r="S806" s="64"/>
      <c r="T806" s="77"/>
    </row>
    <row r="807" spans="2:20" x14ac:dyDescent="0.35">
      <c r="B807" s="36"/>
      <c r="C807" s="75"/>
      <c r="D807" s="76"/>
      <c r="E807" s="76"/>
      <c r="F807" s="76"/>
      <c r="G807" s="77"/>
      <c r="H807" s="64"/>
      <c r="I807" s="64"/>
      <c r="J807" s="77"/>
      <c r="K807" s="77"/>
      <c r="L807" s="38"/>
      <c r="M807" s="38"/>
      <c r="N807" s="77"/>
      <c r="O807" s="77"/>
      <c r="P807" s="38"/>
      <c r="Q807" s="38"/>
      <c r="R807" s="77"/>
      <c r="S807" s="64"/>
      <c r="T807" s="77"/>
    </row>
    <row r="808" spans="2:20" x14ac:dyDescent="0.35">
      <c r="B808" s="36"/>
      <c r="C808" s="75"/>
      <c r="D808" s="76"/>
      <c r="E808" s="76"/>
      <c r="F808" s="76"/>
      <c r="G808" s="77"/>
      <c r="H808" s="64"/>
      <c r="I808" s="64"/>
      <c r="J808" s="77"/>
      <c r="K808" s="77"/>
      <c r="L808" s="38"/>
      <c r="M808" s="38"/>
      <c r="N808" s="77"/>
      <c r="O808" s="77"/>
      <c r="P808" s="38"/>
      <c r="Q808" s="38"/>
      <c r="R808" s="77"/>
      <c r="S808" s="64"/>
      <c r="T808" s="77"/>
    </row>
    <row r="809" spans="2:20" x14ac:dyDescent="0.35">
      <c r="B809" s="36"/>
      <c r="C809" s="75"/>
      <c r="D809" s="76"/>
      <c r="E809" s="76"/>
      <c r="F809" s="76"/>
      <c r="G809" s="77"/>
      <c r="H809" s="64"/>
      <c r="I809" s="64"/>
      <c r="J809" s="77"/>
      <c r="K809" s="77"/>
      <c r="L809" s="38"/>
      <c r="M809" s="38"/>
      <c r="N809" s="77"/>
      <c r="O809" s="77"/>
      <c r="P809" s="38"/>
      <c r="Q809" s="38"/>
      <c r="R809" s="77"/>
      <c r="S809" s="64"/>
      <c r="T809" s="77"/>
    </row>
    <row r="810" spans="2:20" x14ac:dyDescent="0.35">
      <c r="B810" s="36"/>
      <c r="C810" s="75"/>
      <c r="D810" s="76"/>
      <c r="E810" s="76"/>
      <c r="F810" s="76"/>
      <c r="G810" s="77"/>
      <c r="H810" s="64"/>
      <c r="I810" s="64"/>
      <c r="J810" s="77"/>
      <c r="K810" s="77"/>
      <c r="L810" s="38"/>
      <c r="M810" s="38"/>
      <c r="N810" s="77"/>
      <c r="O810" s="77"/>
      <c r="P810" s="38"/>
      <c r="Q810" s="38"/>
      <c r="R810" s="77"/>
      <c r="S810" s="64"/>
      <c r="T810" s="77"/>
    </row>
    <row r="811" spans="2:20" x14ac:dyDescent="0.35">
      <c r="B811" s="36"/>
      <c r="C811" s="75"/>
      <c r="D811" s="76"/>
      <c r="E811" s="76"/>
      <c r="F811" s="76"/>
      <c r="G811" s="77"/>
      <c r="H811" s="64"/>
      <c r="I811" s="64"/>
      <c r="J811" s="77"/>
      <c r="K811" s="77"/>
      <c r="L811" s="38"/>
      <c r="M811" s="38"/>
      <c r="N811" s="77"/>
      <c r="O811" s="77"/>
      <c r="P811" s="38"/>
      <c r="Q811" s="38"/>
      <c r="R811" s="77"/>
      <c r="S811" s="64"/>
      <c r="T811" s="77"/>
    </row>
    <row r="812" spans="2:20" x14ac:dyDescent="0.35">
      <c r="B812" s="36"/>
      <c r="C812" s="75"/>
      <c r="D812" s="76"/>
      <c r="E812" s="76"/>
      <c r="F812" s="76"/>
      <c r="G812" s="77"/>
      <c r="H812" s="64"/>
      <c r="I812" s="64"/>
      <c r="J812" s="77"/>
      <c r="K812" s="77"/>
      <c r="L812" s="38"/>
      <c r="M812" s="38"/>
      <c r="N812" s="77"/>
      <c r="O812" s="77"/>
      <c r="P812" s="38"/>
      <c r="Q812" s="38"/>
      <c r="R812" s="77"/>
      <c r="S812" s="64"/>
      <c r="T812" s="77"/>
    </row>
    <row r="813" spans="2:20" x14ac:dyDescent="0.35">
      <c r="B813" s="36"/>
      <c r="C813" s="75"/>
      <c r="D813" s="76"/>
      <c r="E813" s="76"/>
      <c r="F813" s="76"/>
      <c r="G813" s="77"/>
      <c r="H813" s="64"/>
      <c r="I813" s="64"/>
      <c r="J813" s="77"/>
      <c r="K813" s="77"/>
      <c r="L813" s="38"/>
      <c r="M813" s="38"/>
      <c r="N813" s="77"/>
      <c r="O813" s="77"/>
      <c r="P813" s="38"/>
      <c r="Q813" s="38"/>
      <c r="R813" s="77"/>
      <c r="S813" s="64"/>
      <c r="T813" s="77"/>
    </row>
    <row r="814" spans="2:20" x14ac:dyDescent="0.35">
      <c r="B814" s="36"/>
      <c r="C814" s="75"/>
      <c r="D814" s="76"/>
      <c r="E814" s="76"/>
      <c r="F814" s="76"/>
      <c r="G814" s="77"/>
      <c r="H814" s="64"/>
      <c r="I814" s="64"/>
      <c r="J814" s="77"/>
      <c r="K814" s="77"/>
      <c r="L814" s="38"/>
      <c r="M814" s="38"/>
      <c r="N814" s="77"/>
      <c r="O814" s="77"/>
      <c r="P814" s="38"/>
      <c r="Q814" s="38"/>
      <c r="R814" s="77"/>
      <c r="S814" s="64"/>
      <c r="T814" s="77"/>
    </row>
    <row r="815" spans="2:20" x14ac:dyDescent="0.35">
      <c r="B815" s="36"/>
      <c r="C815" s="75"/>
      <c r="D815" s="76"/>
      <c r="E815" s="76"/>
      <c r="F815" s="76"/>
      <c r="G815" s="77"/>
      <c r="H815" s="64"/>
      <c r="I815" s="64"/>
      <c r="J815" s="77"/>
      <c r="K815" s="77"/>
      <c r="L815" s="38"/>
      <c r="M815" s="38"/>
      <c r="N815" s="77"/>
      <c r="O815" s="77"/>
      <c r="P815" s="38"/>
      <c r="Q815" s="38"/>
      <c r="R815" s="77"/>
      <c r="S815" s="64"/>
      <c r="T815" s="77"/>
    </row>
    <row r="816" spans="2:20" x14ac:dyDescent="0.35">
      <c r="B816" s="36"/>
      <c r="C816" s="75"/>
      <c r="D816" s="76"/>
      <c r="E816" s="76"/>
      <c r="F816" s="76"/>
      <c r="G816" s="77"/>
      <c r="H816" s="64"/>
      <c r="I816" s="64"/>
      <c r="J816" s="77"/>
      <c r="K816" s="77"/>
      <c r="L816" s="38"/>
      <c r="M816" s="38"/>
      <c r="N816" s="77"/>
      <c r="O816" s="77"/>
      <c r="P816" s="38"/>
      <c r="Q816" s="38"/>
      <c r="R816" s="77"/>
      <c r="S816" s="64"/>
      <c r="T816" s="77"/>
    </row>
    <row r="817" spans="2:20" x14ac:dyDescent="0.35">
      <c r="B817" s="36"/>
      <c r="C817" s="75"/>
      <c r="D817" s="76"/>
      <c r="E817" s="76"/>
      <c r="F817" s="76"/>
      <c r="G817" s="77"/>
      <c r="H817" s="64"/>
      <c r="I817" s="64"/>
      <c r="J817" s="77"/>
      <c r="K817" s="77"/>
      <c r="L817" s="38"/>
      <c r="M817" s="38"/>
      <c r="N817" s="77"/>
      <c r="O817" s="77"/>
      <c r="P817" s="38"/>
      <c r="Q817" s="38"/>
      <c r="R817" s="77"/>
      <c r="S817" s="64"/>
      <c r="T817" s="77"/>
    </row>
    <row r="818" spans="2:20" x14ac:dyDescent="0.35">
      <c r="B818" s="36"/>
      <c r="C818" s="75"/>
      <c r="D818" s="76"/>
      <c r="E818" s="76"/>
      <c r="F818" s="76"/>
      <c r="G818" s="77"/>
      <c r="H818" s="64"/>
      <c r="I818" s="64"/>
      <c r="J818" s="77"/>
      <c r="K818" s="77"/>
      <c r="L818" s="38"/>
      <c r="M818" s="38"/>
      <c r="N818" s="77"/>
      <c r="O818" s="77"/>
      <c r="P818" s="38"/>
      <c r="Q818" s="38"/>
      <c r="R818" s="77"/>
      <c r="S818" s="64"/>
      <c r="T818" s="77"/>
    </row>
    <row r="819" spans="2:20" x14ac:dyDescent="0.35">
      <c r="B819" s="36"/>
      <c r="C819" s="75"/>
      <c r="D819" s="76"/>
      <c r="E819" s="76"/>
      <c r="F819" s="76"/>
      <c r="G819" s="77"/>
      <c r="H819" s="64"/>
      <c r="I819" s="64"/>
      <c r="J819" s="77"/>
      <c r="K819" s="77"/>
      <c r="L819" s="38"/>
      <c r="M819" s="38"/>
      <c r="N819" s="77"/>
      <c r="O819" s="77"/>
      <c r="P819" s="38"/>
      <c r="Q819" s="38"/>
      <c r="R819" s="77"/>
      <c r="S819" s="64"/>
      <c r="T819" s="77"/>
    </row>
    <row r="820" spans="2:20" x14ac:dyDescent="0.35">
      <c r="B820" s="36"/>
      <c r="C820" s="75"/>
      <c r="D820" s="76"/>
      <c r="E820" s="76"/>
      <c r="F820" s="76"/>
      <c r="G820" s="77"/>
      <c r="H820" s="64"/>
      <c r="I820" s="64"/>
      <c r="J820" s="77"/>
      <c r="K820" s="77"/>
      <c r="L820" s="38"/>
      <c r="M820" s="38"/>
      <c r="N820" s="77"/>
      <c r="O820" s="77"/>
      <c r="P820" s="38"/>
      <c r="Q820" s="38"/>
      <c r="R820" s="77"/>
      <c r="S820" s="64"/>
      <c r="T820" s="77"/>
    </row>
    <row r="821" spans="2:20" x14ac:dyDescent="0.35">
      <c r="B821" s="36"/>
      <c r="C821" s="75"/>
      <c r="D821" s="76"/>
      <c r="E821" s="76"/>
      <c r="F821" s="76"/>
      <c r="G821" s="77"/>
      <c r="H821" s="64"/>
      <c r="I821" s="64"/>
      <c r="J821" s="77"/>
      <c r="K821" s="77"/>
      <c r="L821" s="38"/>
      <c r="M821" s="38"/>
      <c r="N821" s="77"/>
      <c r="O821" s="77"/>
      <c r="P821" s="38"/>
      <c r="Q821" s="38"/>
      <c r="R821" s="77"/>
      <c r="S821" s="64"/>
      <c r="T821" s="77"/>
    </row>
    <row r="822" spans="2:20" x14ac:dyDescent="0.35">
      <c r="B822" s="36"/>
      <c r="C822" s="75"/>
      <c r="D822" s="76"/>
      <c r="E822" s="76"/>
      <c r="F822" s="76"/>
      <c r="G822" s="77"/>
      <c r="H822" s="64"/>
      <c r="I822" s="64"/>
      <c r="J822" s="77"/>
      <c r="K822" s="77"/>
      <c r="L822" s="38"/>
      <c r="M822" s="38"/>
      <c r="N822" s="77"/>
      <c r="O822" s="77"/>
      <c r="P822" s="38"/>
      <c r="Q822" s="38"/>
      <c r="R822" s="77"/>
      <c r="S822" s="64"/>
      <c r="T822" s="77"/>
    </row>
    <row r="823" spans="2:20" x14ac:dyDescent="0.35">
      <c r="B823" s="36"/>
      <c r="C823" s="75"/>
      <c r="D823" s="76"/>
      <c r="E823" s="76"/>
      <c r="F823" s="76"/>
      <c r="G823" s="77"/>
      <c r="H823" s="64"/>
      <c r="I823" s="64"/>
      <c r="J823" s="77"/>
      <c r="K823" s="77"/>
      <c r="L823" s="38"/>
      <c r="M823" s="38"/>
      <c r="N823" s="77"/>
      <c r="O823" s="77"/>
      <c r="P823" s="38"/>
      <c r="Q823" s="38"/>
      <c r="R823" s="77"/>
      <c r="S823" s="64"/>
      <c r="T823" s="77"/>
    </row>
    <row r="824" spans="2:20" x14ac:dyDescent="0.35">
      <c r="B824" s="36"/>
      <c r="C824" s="75"/>
      <c r="D824" s="76"/>
      <c r="E824" s="76"/>
      <c r="F824" s="76"/>
      <c r="G824" s="77"/>
      <c r="H824" s="64"/>
      <c r="I824" s="64"/>
      <c r="J824" s="77"/>
      <c r="K824" s="77"/>
      <c r="L824" s="38"/>
      <c r="M824" s="38"/>
      <c r="N824" s="77"/>
      <c r="O824" s="77"/>
      <c r="P824" s="38"/>
      <c r="Q824" s="38"/>
      <c r="R824" s="77"/>
      <c r="S824" s="64"/>
      <c r="T824" s="77"/>
    </row>
    <row r="825" spans="2:20" x14ac:dyDescent="0.35">
      <c r="B825" s="36"/>
      <c r="C825" s="75"/>
      <c r="D825" s="76"/>
      <c r="E825" s="76"/>
      <c r="F825" s="76"/>
      <c r="G825" s="77"/>
      <c r="H825" s="64"/>
      <c r="I825" s="64"/>
      <c r="J825" s="77"/>
      <c r="K825" s="77"/>
      <c r="L825" s="38"/>
      <c r="M825" s="38"/>
      <c r="N825" s="77"/>
      <c r="O825" s="77"/>
      <c r="P825" s="38"/>
      <c r="Q825" s="38"/>
      <c r="R825" s="77"/>
      <c r="S825" s="64"/>
      <c r="T825" s="77"/>
    </row>
    <row r="826" spans="2:20" x14ac:dyDescent="0.35">
      <c r="B826" s="36"/>
      <c r="C826" s="75"/>
      <c r="D826" s="76"/>
      <c r="E826" s="76"/>
      <c r="F826" s="76"/>
      <c r="G826" s="77"/>
      <c r="H826" s="64"/>
      <c r="I826" s="64"/>
      <c r="J826" s="77"/>
      <c r="K826" s="77"/>
      <c r="L826" s="38"/>
      <c r="M826" s="38"/>
      <c r="N826" s="77"/>
      <c r="O826" s="77"/>
      <c r="P826" s="38"/>
      <c r="Q826" s="38"/>
      <c r="R826" s="77"/>
      <c r="S826" s="64"/>
      <c r="T826" s="77"/>
    </row>
    <row r="827" spans="2:20" x14ac:dyDescent="0.35">
      <c r="B827" s="36"/>
      <c r="C827" s="75"/>
      <c r="D827" s="76"/>
      <c r="E827" s="76"/>
      <c r="F827" s="76"/>
      <c r="G827" s="77"/>
      <c r="H827" s="64"/>
      <c r="I827" s="64"/>
      <c r="J827" s="77"/>
      <c r="K827" s="77"/>
      <c r="L827" s="38"/>
      <c r="M827" s="38"/>
      <c r="N827" s="77"/>
      <c r="O827" s="77"/>
      <c r="P827" s="38"/>
      <c r="Q827" s="38"/>
      <c r="R827" s="77"/>
      <c r="S827" s="64"/>
      <c r="T827" s="77"/>
    </row>
    <row r="828" spans="2:20" x14ac:dyDescent="0.35">
      <c r="B828" s="36"/>
      <c r="C828" s="75"/>
      <c r="D828" s="76"/>
      <c r="E828" s="76"/>
      <c r="F828" s="76"/>
      <c r="G828" s="77"/>
      <c r="H828" s="64"/>
      <c r="I828" s="64"/>
      <c r="J828" s="77"/>
      <c r="K828" s="77"/>
      <c r="L828" s="38"/>
      <c r="M828" s="38"/>
      <c r="N828" s="77"/>
      <c r="O828" s="77"/>
      <c r="P828" s="38"/>
      <c r="Q828" s="38"/>
      <c r="R828" s="77"/>
      <c r="S828" s="64"/>
      <c r="T828" s="77"/>
    </row>
    <row r="829" spans="2:20" x14ac:dyDescent="0.35">
      <c r="B829" s="36"/>
      <c r="C829" s="75"/>
      <c r="D829" s="76"/>
      <c r="E829" s="76"/>
      <c r="F829" s="76"/>
      <c r="G829" s="77"/>
      <c r="H829" s="64"/>
      <c r="I829" s="64"/>
      <c r="J829" s="77"/>
      <c r="K829" s="77"/>
      <c r="L829" s="38"/>
      <c r="M829" s="38"/>
      <c r="N829" s="77"/>
      <c r="O829" s="77"/>
      <c r="P829" s="38"/>
      <c r="Q829" s="38"/>
      <c r="R829" s="77"/>
      <c r="S829" s="64"/>
      <c r="T829" s="77"/>
    </row>
    <row r="830" spans="2:20" x14ac:dyDescent="0.35">
      <c r="B830" s="36"/>
      <c r="C830" s="75"/>
      <c r="D830" s="76"/>
      <c r="E830" s="76"/>
      <c r="F830" s="76"/>
      <c r="G830" s="77"/>
      <c r="H830" s="64"/>
      <c r="I830" s="64"/>
      <c r="J830" s="77"/>
      <c r="K830" s="77"/>
      <c r="L830" s="38"/>
      <c r="M830" s="38"/>
      <c r="N830" s="77"/>
      <c r="O830" s="77"/>
      <c r="P830" s="38"/>
      <c r="Q830" s="38"/>
      <c r="R830" s="77"/>
      <c r="S830" s="64"/>
      <c r="T830" s="77"/>
    </row>
    <row r="831" spans="2:20" x14ac:dyDescent="0.35">
      <c r="B831" s="36"/>
      <c r="C831" s="75"/>
      <c r="D831" s="76"/>
      <c r="E831" s="76"/>
      <c r="F831" s="76"/>
      <c r="G831" s="77"/>
      <c r="H831" s="64"/>
      <c r="I831" s="64"/>
      <c r="J831" s="77"/>
      <c r="K831" s="77"/>
      <c r="L831" s="38"/>
      <c r="M831" s="38"/>
      <c r="N831" s="77"/>
      <c r="O831" s="77"/>
      <c r="P831" s="38"/>
      <c r="Q831" s="38"/>
      <c r="R831" s="77"/>
      <c r="S831" s="64"/>
      <c r="T831" s="77"/>
    </row>
    <row r="832" spans="2:20" x14ac:dyDescent="0.35">
      <c r="B832" s="36"/>
      <c r="C832" s="75"/>
      <c r="D832" s="76"/>
      <c r="E832" s="76"/>
      <c r="F832" s="76"/>
      <c r="G832" s="77"/>
      <c r="H832" s="64"/>
      <c r="I832" s="64"/>
      <c r="J832" s="77"/>
      <c r="K832" s="77"/>
      <c r="L832" s="38"/>
      <c r="M832" s="38"/>
      <c r="N832" s="77"/>
      <c r="O832" s="77"/>
      <c r="P832" s="38"/>
      <c r="Q832" s="38"/>
      <c r="R832" s="77"/>
      <c r="S832" s="64"/>
      <c r="T832" s="77"/>
    </row>
    <row r="833" spans="2:20" x14ac:dyDescent="0.35">
      <c r="B833" s="36"/>
      <c r="C833" s="75"/>
      <c r="D833" s="76"/>
      <c r="E833" s="76"/>
      <c r="F833" s="76"/>
      <c r="G833" s="77"/>
      <c r="H833" s="64"/>
      <c r="I833" s="64"/>
      <c r="J833" s="77"/>
      <c r="K833" s="77"/>
      <c r="L833" s="38"/>
      <c r="M833" s="38"/>
      <c r="N833" s="77"/>
      <c r="O833" s="77"/>
      <c r="P833" s="38"/>
      <c r="Q833" s="38"/>
      <c r="R833" s="77"/>
      <c r="S833" s="64"/>
      <c r="T833" s="77"/>
    </row>
    <row r="834" spans="2:20" x14ac:dyDescent="0.35">
      <c r="B834" s="36"/>
      <c r="C834" s="75"/>
      <c r="D834" s="76"/>
      <c r="E834" s="76"/>
      <c r="F834" s="76"/>
      <c r="G834" s="77"/>
      <c r="H834" s="64"/>
      <c r="I834" s="64"/>
      <c r="J834" s="77"/>
      <c r="K834" s="77"/>
      <c r="L834" s="38"/>
      <c r="M834" s="38"/>
      <c r="N834" s="77"/>
      <c r="O834" s="77"/>
      <c r="P834" s="38"/>
      <c r="Q834" s="38"/>
      <c r="R834" s="77"/>
      <c r="S834" s="64"/>
      <c r="T834" s="77"/>
    </row>
    <row r="835" spans="2:20" x14ac:dyDescent="0.35">
      <c r="B835" s="36"/>
      <c r="C835" s="75"/>
      <c r="D835" s="76"/>
      <c r="E835" s="76"/>
      <c r="F835" s="76"/>
      <c r="G835" s="77"/>
      <c r="H835" s="64"/>
      <c r="I835" s="64"/>
      <c r="J835" s="77"/>
      <c r="K835" s="77"/>
      <c r="L835" s="38"/>
      <c r="M835" s="38"/>
      <c r="N835" s="77"/>
      <c r="O835" s="77"/>
      <c r="P835" s="38"/>
      <c r="Q835" s="38"/>
      <c r="R835" s="77"/>
      <c r="S835" s="64"/>
      <c r="T835" s="77"/>
    </row>
    <row r="836" spans="2:20" x14ac:dyDescent="0.35">
      <c r="B836" s="36"/>
      <c r="C836" s="75"/>
      <c r="D836" s="76"/>
      <c r="E836" s="76"/>
      <c r="F836" s="76"/>
      <c r="G836" s="77"/>
      <c r="H836" s="64"/>
      <c r="I836" s="64"/>
      <c r="J836" s="77"/>
      <c r="K836" s="77"/>
      <c r="L836" s="38"/>
      <c r="M836" s="38"/>
      <c r="N836" s="77"/>
      <c r="O836" s="77"/>
      <c r="P836" s="38"/>
      <c r="Q836" s="38"/>
      <c r="R836" s="77"/>
      <c r="S836" s="64"/>
      <c r="T836" s="77"/>
    </row>
    <row r="837" spans="2:20" x14ac:dyDescent="0.35">
      <c r="B837" s="36"/>
      <c r="C837" s="75"/>
      <c r="D837" s="76"/>
      <c r="E837" s="76"/>
      <c r="F837" s="76"/>
      <c r="G837" s="77"/>
      <c r="H837" s="64"/>
      <c r="I837" s="64"/>
      <c r="J837" s="77"/>
      <c r="K837" s="77"/>
      <c r="L837" s="38"/>
      <c r="M837" s="38"/>
      <c r="N837" s="77"/>
      <c r="O837" s="77"/>
      <c r="P837" s="38"/>
      <c r="Q837" s="38"/>
      <c r="R837" s="77"/>
      <c r="S837" s="64"/>
      <c r="T837" s="77"/>
    </row>
    <row r="838" spans="2:20" x14ac:dyDescent="0.35">
      <c r="B838" s="36"/>
      <c r="C838" s="75"/>
      <c r="D838" s="76"/>
      <c r="E838" s="76"/>
      <c r="F838" s="76"/>
      <c r="G838" s="77"/>
      <c r="H838" s="64"/>
      <c r="I838" s="64"/>
      <c r="J838" s="77"/>
      <c r="K838" s="77"/>
      <c r="L838" s="38"/>
      <c r="M838" s="38"/>
      <c r="N838" s="77"/>
      <c r="O838" s="77"/>
      <c r="P838" s="38"/>
      <c r="Q838" s="38"/>
      <c r="R838" s="77"/>
      <c r="S838" s="64"/>
      <c r="T838" s="77"/>
    </row>
    <row r="839" spans="2:20" x14ac:dyDescent="0.35">
      <c r="B839" s="36"/>
      <c r="C839" s="75"/>
      <c r="D839" s="76"/>
      <c r="E839" s="76"/>
      <c r="F839" s="76"/>
      <c r="G839" s="77"/>
      <c r="H839" s="64"/>
      <c r="I839" s="64"/>
      <c r="J839" s="77"/>
      <c r="K839" s="77"/>
      <c r="L839" s="38"/>
      <c r="M839" s="38"/>
      <c r="N839" s="77"/>
      <c r="O839" s="77"/>
      <c r="P839" s="38"/>
      <c r="Q839" s="38"/>
      <c r="R839" s="77"/>
      <c r="S839" s="64"/>
      <c r="T839" s="77"/>
    </row>
    <row r="840" spans="2:20" x14ac:dyDescent="0.35">
      <c r="B840" s="36"/>
      <c r="C840" s="75"/>
      <c r="D840" s="76"/>
      <c r="E840" s="76"/>
      <c r="F840" s="76"/>
      <c r="G840" s="77"/>
      <c r="H840" s="64"/>
      <c r="I840" s="64"/>
      <c r="J840" s="77"/>
      <c r="K840" s="77"/>
      <c r="L840" s="38"/>
      <c r="M840" s="38"/>
      <c r="N840" s="77"/>
      <c r="O840" s="77"/>
      <c r="P840" s="38"/>
      <c r="Q840" s="38"/>
      <c r="R840" s="77"/>
      <c r="S840" s="64"/>
      <c r="T840" s="77"/>
    </row>
    <row r="841" spans="2:20" x14ac:dyDescent="0.35">
      <c r="B841" s="36"/>
      <c r="C841" s="75"/>
      <c r="D841" s="76"/>
      <c r="E841" s="76"/>
      <c r="F841" s="76"/>
      <c r="G841" s="77"/>
      <c r="H841" s="64"/>
      <c r="I841" s="64"/>
      <c r="J841" s="77"/>
      <c r="K841" s="77"/>
      <c r="L841" s="38"/>
      <c r="M841" s="38"/>
      <c r="N841" s="77"/>
      <c r="O841" s="77"/>
      <c r="P841" s="38"/>
      <c r="Q841" s="38"/>
      <c r="R841" s="77"/>
      <c r="S841" s="64"/>
      <c r="T841" s="77"/>
    </row>
    <row r="842" spans="2:20" x14ac:dyDescent="0.35">
      <c r="B842" s="36"/>
      <c r="C842" s="75"/>
      <c r="D842" s="76"/>
      <c r="E842" s="76"/>
      <c r="F842" s="76"/>
      <c r="G842" s="77"/>
      <c r="H842" s="64"/>
      <c r="I842" s="64"/>
      <c r="J842" s="77"/>
      <c r="K842" s="77"/>
      <c r="L842" s="38"/>
      <c r="M842" s="38"/>
      <c r="N842" s="77"/>
      <c r="O842" s="77"/>
      <c r="P842" s="38"/>
      <c r="Q842" s="38"/>
      <c r="R842" s="77"/>
      <c r="S842" s="64"/>
      <c r="T842" s="77"/>
    </row>
    <row r="843" spans="2:20" x14ac:dyDescent="0.35">
      <c r="B843" s="36"/>
      <c r="C843" s="75"/>
      <c r="D843" s="76"/>
      <c r="E843" s="76"/>
      <c r="F843" s="76"/>
      <c r="G843" s="77"/>
      <c r="H843" s="64"/>
      <c r="I843" s="64"/>
      <c r="J843" s="77"/>
      <c r="K843" s="77"/>
      <c r="L843" s="38"/>
      <c r="M843" s="38"/>
      <c r="N843" s="77"/>
      <c r="O843" s="77"/>
      <c r="P843" s="38"/>
      <c r="Q843" s="38"/>
      <c r="R843" s="77"/>
      <c r="S843" s="64"/>
      <c r="T843" s="77"/>
    </row>
    <row r="844" spans="2:20" x14ac:dyDescent="0.35">
      <c r="B844" s="36"/>
      <c r="C844" s="75"/>
      <c r="D844" s="76"/>
      <c r="E844" s="76"/>
      <c r="F844" s="76"/>
      <c r="G844" s="77"/>
      <c r="H844" s="64"/>
      <c r="I844" s="64"/>
      <c r="J844" s="77"/>
      <c r="K844" s="77"/>
      <c r="L844" s="38"/>
      <c r="M844" s="38"/>
      <c r="N844" s="77"/>
      <c r="O844" s="77"/>
      <c r="P844" s="38"/>
      <c r="Q844" s="38"/>
      <c r="R844" s="77"/>
      <c r="S844" s="64"/>
      <c r="T844" s="77"/>
    </row>
    <row r="845" spans="2:20" x14ac:dyDescent="0.35">
      <c r="B845" s="36"/>
      <c r="C845" s="75"/>
      <c r="D845" s="76"/>
      <c r="E845" s="76"/>
      <c r="F845" s="76"/>
      <c r="G845" s="77"/>
      <c r="H845" s="64"/>
      <c r="I845" s="64"/>
      <c r="J845" s="77"/>
      <c r="K845" s="77"/>
      <c r="L845" s="38"/>
      <c r="M845" s="38"/>
      <c r="N845" s="77"/>
      <c r="O845" s="77"/>
      <c r="P845" s="38"/>
      <c r="Q845" s="38"/>
      <c r="R845" s="77"/>
      <c r="S845" s="64"/>
      <c r="T845" s="77"/>
    </row>
    <row r="846" spans="2:20" x14ac:dyDescent="0.35">
      <c r="B846" s="36"/>
      <c r="C846" s="75"/>
      <c r="D846" s="76"/>
      <c r="E846" s="76"/>
      <c r="F846" s="76"/>
      <c r="G846" s="77"/>
      <c r="H846" s="64"/>
      <c r="I846" s="64"/>
      <c r="J846" s="77"/>
      <c r="K846" s="77"/>
      <c r="L846" s="38"/>
      <c r="M846" s="38"/>
      <c r="N846" s="77"/>
      <c r="O846" s="77"/>
      <c r="P846" s="38"/>
      <c r="Q846" s="38"/>
      <c r="R846" s="77"/>
      <c r="S846" s="64"/>
      <c r="T846" s="77"/>
    </row>
    <row r="847" spans="2:20" x14ac:dyDescent="0.35">
      <c r="B847" s="36"/>
      <c r="C847" s="75"/>
      <c r="D847" s="76"/>
      <c r="E847" s="76"/>
      <c r="F847" s="76"/>
      <c r="G847" s="77"/>
      <c r="H847" s="64"/>
      <c r="I847" s="64"/>
      <c r="J847" s="77"/>
      <c r="K847" s="77"/>
      <c r="L847" s="38"/>
      <c r="M847" s="38"/>
      <c r="N847" s="77"/>
      <c r="O847" s="77"/>
      <c r="P847" s="38"/>
      <c r="Q847" s="38"/>
      <c r="R847" s="77"/>
      <c r="S847" s="64"/>
      <c r="T847" s="77"/>
    </row>
    <row r="848" spans="2:20" x14ac:dyDescent="0.35">
      <c r="B848" s="36"/>
      <c r="C848" s="75"/>
      <c r="D848" s="76"/>
      <c r="E848" s="76"/>
      <c r="F848" s="76"/>
      <c r="G848" s="77"/>
      <c r="H848" s="64"/>
      <c r="I848" s="64"/>
      <c r="J848" s="77"/>
      <c r="K848" s="77"/>
      <c r="L848" s="38"/>
      <c r="M848" s="38"/>
      <c r="N848" s="77"/>
      <c r="O848" s="77"/>
      <c r="P848" s="38"/>
      <c r="Q848" s="38"/>
      <c r="R848" s="77"/>
      <c r="S848" s="64"/>
      <c r="T848" s="77"/>
    </row>
    <row r="849" spans="2:20" x14ac:dyDescent="0.35">
      <c r="B849" s="36"/>
      <c r="C849" s="75"/>
      <c r="D849" s="76"/>
      <c r="E849" s="76"/>
      <c r="F849" s="76"/>
      <c r="G849" s="77"/>
      <c r="H849" s="64"/>
      <c r="I849" s="64"/>
      <c r="J849" s="77"/>
      <c r="K849" s="77"/>
      <c r="L849" s="38"/>
      <c r="M849" s="38"/>
      <c r="N849" s="77"/>
      <c r="O849" s="77"/>
      <c r="P849" s="38"/>
      <c r="Q849" s="38"/>
      <c r="R849" s="77"/>
      <c r="S849" s="64"/>
      <c r="T849" s="77"/>
    </row>
    <row r="850" spans="2:20" x14ac:dyDescent="0.35">
      <c r="B850" s="36"/>
      <c r="C850" s="75"/>
      <c r="D850" s="76"/>
      <c r="E850" s="76"/>
      <c r="F850" s="76"/>
      <c r="G850" s="77"/>
      <c r="H850" s="64"/>
      <c r="I850" s="64"/>
      <c r="J850" s="77"/>
      <c r="K850" s="77"/>
      <c r="L850" s="38"/>
      <c r="M850" s="38"/>
      <c r="N850" s="77"/>
      <c r="O850" s="77"/>
      <c r="P850" s="38"/>
      <c r="Q850" s="38"/>
      <c r="R850" s="77"/>
      <c r="S850" s="64"/>
      <c r="T850" s="77"/>
    </row>
    <row r="851" spans="2:20" x14ac:dyDescent="0.35">
      <c r="B851" s="36"/>
      <c r="C851" s="75"/>
      <c r="D851" s="76"/>
      <c r="E851" s="76"/>
      <c r="F851" s="76"/>
      <c r="G851" s="77"/>
      <c r="H851" s="64"/>
      <c r="I851" s="64"/>
      <c r="J851" s="77"/>
      <c r="K851" s="77"/>
      <c r="L851" s="38"/>
      <c r="M851" s="38"/>
      <c r="N851" s="77"/>
      <c r="O851" s="77"/>
      <c r="P851" s="38"/>
      <c r="Q851" s="38"/>
      <c r="R851" s="77"/>
      <c r="S851" s="64"/>
      <c r="T851" s="77"/>
    </row>
    <row r="852" spans="2:20" x14ac:dyDescent="0.35">
      <c r="B852" s="36"/>
      <c r="C852" s="75"/>
      <c r="D852" s="76"/>
      <c r="E852" s="76"/>
      <c r="F852" s="76"/>
      <c r="G852" s="77"/>
      <c r="H852" s="64"/>
      <c r="I852" s="64"/>
      <c r="J852" s="77"/>
      <c r="K852" s="77"/>
      <c r="L852" s="38"/>
      <c r="M852" s="38"/>
      <c r="N852" s="77"/>
      <c r="O852" s="77"/>
      <c r="P852" s="38"/>
      <c r="Q852" s="38"/>
      <c r="R852" s="77"/>
      <c r="S852" s="64"/>
      <c r="T852" s="77"/>
    </row>
    <row r="853" spans="2:20" x14ac:dyDescent="0.35">
      <c r="B853" s="36"/>
      <c r="C853" s="75"/>
      <c r="D853" s="76"/>
      <c r="E853" s="76"/>
      <c r="F853" s="76"/>
      <c r="G853" s="77"/>
      <c r="H853" s="64"/>
      <c r="I853" s="64"/>
      <c r="J853" s="77"/>
      <c r="K853" s="77"/>
      <c r="L853" s="38"/>
      <c r="M853" s="38"/>
      <c r="N853" s="77"/>
      <c r="O853" s="77"/>
      <c r="P853" s="38"/>
      <c r="Q853" s="38"/>
      <c r="R853" s="77"/>
      <c r="S853" s="64"/>
      <c r="T853" s="77"/>
    </row>
    <row r="854" spans="2:20" x14ac:dyDescent="0.35">
      <c r="B854" s="36"/>
      <c r="C854" s="75"/>
      <c r="D854" s="76"/>
      <c r="E854" s="76"/>
      <c r="F854" s="76"/>
      <c r="G854" s="77"/>
      <c r="H854" s="64"/>
      <c r="I854" s="64"/>
      <c r="J854" s="77"/>
      <c r="K854" s="77"/>
      <c r="L854" s="38"/>
      <c r="M854" s="38"/>
      <c r="N854" s="77"/>
      <c r="O854" s="77"/>
      <c r="P854" s="38"/>
      <c r="Q854" s="38"/>
      <c r="R854" s="77"/>
      <c r="S854" s="64"/>
      <c r="T854" s="77"/>
    </row>
    <row r="855" spans="2:20" x14ac:dyDescent="0.35">
      <c r="B855" s="36"/>
      <c r="C855" s="75"/>
      <c r="D855" s="76"/>
      <c r="E855" s="76"/>
      <c r="F855" s="76"/>
      <c r="G855" s="77"/>
      <c r="H855" s="64"/>
      <c r="I855" s="64"/>
      <c r="J855" s="77"/>
      <c r="K855" s="77"/>
      <c r="L855" s="38"/>
      <c r="M855" s="38"/>
      <c r="N855" s="77"/>
      <c r="O855" s="77"/>
      <c r="P855" s="38"/>
      <c r="Q855" s="38"/>
      <c r="R855" s="77"/>
      <c r="S855" s="64"/>
      <c r="T855" s="77"/>
    </row>
    <row r="856" spans="2:20" x14ac:dyDescent="0.35">
      <c r="B856" s="36"/>
      <c r="C856" s="75"/>
      <c r="D856" s="76"/>
      <c r="E856" s="76"/>
      <c r="F856" s="76"/>
      <c r="G856" s="77"/>
      <c r="H856" s="64"/>
      <c r="I856" s="64"/>
      <c r="J856" s="77"/>
      <c r="K856" s="77"/>
      <c r="L856" s="38"/>
      <c r="M856" s="38"/>
      <c r="N856" s="77"/>
      <c r="O856" s="77"/>
      <c r="P856" s="38"/>
      <c r="Q856" s="38"/>
      <c r="R856" s="77"/>
      <c r="S856" s="64"/>
      <c r="T856" s="77"/>
    </row>
    <row r="857" spans="2:20" x14ac:dyDescent="0.35">
      <c r="B857" s="36"/>
      <c r="C857" s="75"/>
      <c r="D857" s="76"/>
      <c r="E857" s="76"/>
      <c r="F857" s="76"/>
      <c r="G857" s="77"/>
      <c r="H857" s="64"/>
      <c r="I857" s="64"/>
      <c r="J857" s="77"/>
      <c r="K857" s="77"/>
      <c r="L857" s="38"/>
      <c r="M857" s="38"/>
      <c r="N857" s="77"/>
      <c r="O857" s="77"/>
      <c r="P857" s="38"/>
      <c r="Q857" s="38"/>
      <c r="R857" s="77"/>
      <c r="S857" s="64"/>
      <c r="T857" s="77"/>
    </row>
    <row r="858" spans="2:20" x14ac:dyDescent="0.35">
      <c r="B858" s="36"/>
      <c r="C858" s="75"/>
      <c r="D858" s="76"/>
      <c r="E858" s="76"/>
      <c r="F858" s="76"/>
      <c r="G858" s="77"/>
      <c r="H858" s="64"/>
      <c r="I858" s="64"/>
      <c r="J858" s="77"/>
      <c r="K858" s="77"/>
      <c r="L858" s="38"/>
      <c r="M858" s="38"/>
      <c r="N858" s="77"/>
      <c r="O858" s="77"/>
      <c r="P858" s="38"/>
      <c r="Q858" s="38"/>
      <c r="R858" s="77"/>
      <c r="S858" s="64"/>
      <c r="T858" s="77"/>
    </row>
    <row r="859" spans="2:20" x14ac:dyDescent="0.35">
      <c r="B859" s="36"/>
      <c r="C859" s="75"/>
      <c r="D859" s="76"/>
      <c r="E859" s="76"/>
      <c r="F859" s="76"/>
      <c r="G859" s="77"/>
      <c r="H859" s="64"/>
      <c r="I859" s="64"/>
      <c r="J859" s="77"/>
      <c r="K859" s="77"/>
      <c r="L859" s="38"/>
      <c r="M859" s="38"/>
      <c r="N859" s="77"/>
      <c r="O859" s="77"/>
      <c r="P859" s="38"/>
      <c r="Q859" s="38"/>
      <c r="R859" s="77"/>
      <c r="S859" s="64"/>
      <c r="T859" s="77"/>
    </row>
    <row r="860" spans="2:20" x14ac:dyDescent="0.35">
      <c r="B860" s="36"/>
      <c r="C860" s="75"/>
      <c r="D860" s="76"/>
      <c r="E860" s="76"/>
      <c r="F860" s="76"/>
      <c r="G860" s="77"/>
      <c r="H860" s="64"/>
      <c r="I860" s="64"/>
      <c r="J860" s="77"/>
      <c r="K860" s="77"/>
      <c r="L860" s="38"/>
      <c r="M860" s="38"/>
      <c r="N860" s="77"/>
      <c r="O860" s="77"/>
      <c r="P860" s="38"/>
      <c r="Q860" s="38"/>
      <c r="R860" s="77"/>
      <c r="S860" s="64"/>
      <c r="T860" s="77"/>
    </row>
    <row r="861" spans="2:20" x14ac:dyDescent="0.35">
      <c r="B861" s="36"/>
      <c r="C861" s="75"/>
      <c r="D861" s="76"/>
      <c r="E861" s="76"/>
      <c r="F861" s="76"/>
      <c r="G861" s="77"/>
      <c r="H861" s="64"/>
      <c r="I861" s="64"/>
      <c r="J861" s="77"/>
      <c r="K861" s="77"/>
      <c r="L861" s="38"/>
      <c r="M861" s="38"/>
      <c r="N861" s="77"/>
      <c r="O861" s="77"/>
      <c r="P861" s="38"/>
      <c r="Q861" s="38"/>
      <c r="R861" s="77"/>
      <c r="S861" s="64"/>
      <c r="T861" s="77"/>
    </row>
    <row r="862" spans="2:20" x14ac:dyDescent="0.35">
      <c r="B862" s="36"/>
      <c r="C862" s="75"/>
      <c r="D862" s="76"/>
      <c r="E862" s="76"/>
      <c r="F862" s="76"/>
      <c r="G862" s="77"/>
      <c r="H862" s="64"/>
      <c r="I862" s="64"/>
      <c r="J862" s="77"/>
      <c r="K862" s="77"/>
      <c r="L862" s="38"/>
      <c r="M862" s="38"/>
      <c r="N862" s="77"/>
      <c r="O862" s="77"/>
      <c r="P862" s="38"/>
      <c r="Q862" s="38"/>
      <c r="R862" s="77"/>
      <c r="S862" s="64"/>
      <c r="T862" s="77"/>
    </row>
    <row r="863" spans="2:20" x14ac:dyDescent="0.35">
      <c r="B863" s="36"/>
      <c r="C863" s="75"/>
      <c r="D863" s="76"/>
      <c r="E863" s="76"/>
      <c r="F863" s="76"/>
      <c r="G863" s="77"/>
      <c r="H863" s="64"/>
      <c r="I863" s="64"/>
      <c r="J863" s="77"/>
      <c r="K863" s="77"/>
      <c r="L863" s="38"/>
      <c r="M863" s="38"/>
      <c r="N863" s="77"/>
      <c r="O863" s="77"/>
      <c r="P863" s="38"/>
      <c r="Q863" s="38"/>
      <c r="R863" s="77"/>
      <c r="S863" s="64"/>
      <c r="T863" s="77"/>
    </row>
    <row r="864" spans="2:20" x14ac:dyDescent="0.35">
      <c r="B864" s="36"/>
      <c r="C864" s="75"/>
      <c r="D864" s="76"/>
      <c r="E864" s="76"/>
      <c r="F864" s="76"/>
      <c r="G864" s="77"/>
      <c r="H864" s="64"/>
      <c r="I864" s="64"/>
      <c r="J864" s="77"/>
      <c r="K864" s="77"/>
      <c r="L864" s="38"/>
      <c r="M864" s="38"/>
      <c r="N864" s="77"/>
      <c r="O864" s="77"/>
      <c r="P864" s="38"/>
      <c r="Q864" s="38"/>
      <c r="R864" s="77"/>
      <c r="S864" s="64"/>
      <c r="T864" s="77"/>
    </row>
    <row r="865" spans="2:20" x14ac:dyDescent="0.35">
      <c r="B865" s="36"/>
      <c r="C865" s="75"/>
      <c r="D865" s="76"/>
      <c r="E865" s="76"/>
      <c r="F865" s="76"/>
      <c r="G865" s="77"/>
      <c r="H865" s="64"/>
      <c r="I865" s="64"/>
      <c r="J865" s="77"/>
      <c r="K865" s="77"/>
      <c r="L865" s="38"/>
      <c r="M865" s="38"/>
      <c r="N865" s="77"/>
      <c r="O865" s="77"/>
      <c r="P865" s="38"/>
      <c r="Q865" s="38"/>
      <c r="R865" s="77"/>
      <c r="S865" s="64"/>
      <c r="T865" s="77"/>
    </row>
    <row r="866" spans="2:20" x14ac:dyDescent="0.35">
      <c r="B866" s="36"/>
      <c r="C866" s="75"/>
      <c r="D866" s="76"/>
      <c r="E866" s="76"/>
      <c r="F866" s="76"/>
      <c r="G866" s="77"/>
      <c r="H866" s="64"/>
      <c r="I866" s="64"/>
      <c r="J866" s="77"/>
      <c r="K866" s="77"/>
      <c r="L866" s="38"/>
      <c r="M866" s="38"/>
      <c r="N866" s="77"/>
      <c r="O866" s="77"/>
      <c r="P866" s="38"/>
      <c r="Q866" s="38"/>
      <c r="R866" s="77"/>
      <c r="S866" s="64"/>
      <c r="T866" s="77"/>
    </row>
    <row r="867" spans="2:20" x14ac:dyDescent="0.35">
      <c r="B867" s="36"/>
      <c r="C867" s="75"/>
      <c r="D867" s="76"/>
      <c r="E867" s="76"/>
      <c r="F867" s="76"/>
      <c r="G867" s="77"/>
      <c r="H867" s="64"/>
      <c r="I867" s="64"/>
      <c r="J867" s="77"/>
      <c r="K867" s="77"/>
      <c r="L867" s="38"/>
      <c r="M867" s="38"/>
      <c r="N867" s="77"/>
      <c r="O867" s="77"/>
      <c r="P867" s="38"/>
      <c r="Q867" s="38"/>
      <c r="R867" s="77"/>
      <c r="S867" s="64"/>
      <c r="T867" s="77"/>
    </row>
    <row r="868" spans="2:20" x14ac:dyDescent="0.35">
      <c r="B868" s="36"/>
      <c r="C868" s="75"/>
      <c r="D868" s="76"/>
      <c r="E868" s="76"/>
      <c r="F868" s="76"/>
      <c r="G868" s="77"/>
      <c r="H868" s="64"/>
      <c r="I868" s="64"/>
      <c r="J868" s="77"/>
      <c r="K868" s="77"/>
      <c r="L868" s="38"/>
      <c r="M868" s="38"/>
      <c r="N868" s="77"/>
      <c r="O868" s="77"/>
      <c r="P868" s="38"/>
      <c r="Q868" s="38"/>
      <c r="R868" s="77"/>
      <c r="S868" s="64"/>
      <c r="T868" s="77"/>
    </row>
    <row r="869" spans="2:20" x14ac:dyDescent="0.35">
      <c r="B869" s="36"/>
      <c r="C869" s="75"/>
      <c r="D869" s="76"/>
      <c r="E869" s="76"/>
      <c r="F869" s="76"/>
      <c r="G869" s="77"/>
      <c r="H869" s="64"/>
      <c r="I869" s="64"/>
      <c r="J869" s="77"/>
      <c r="K869" s="77"/>
      <c r="L869" s="38"/>
      <c r="M869" s="38"/>
      <c r="N869" s="77"/>
      <c r="O869" s="77"/>
      <c r="P869" s="38"/>
      <c r="Q869" s="38"/>
      <c r="R869" s="77"/>
      <c r="S869" s="64"/>
      <c r="T869" s="77"/>
    </row>
    <row r="870" spans="2:20" x14ac:dyDescent="0.35">
      <c r="B870" s="36"/>
      <c r="C870" s="75"/>
      <c r="D870" s="76"/>
      <c r="E870" s="76"/>
      <c r="F870" s="76"/>
      <c r="G870" s="77"/>
      <c r="H870" s="64"/>
      <c r="I870" s="64"/>
      <c r="J870" s="77"/>
      <c r="K870" s="77"/>
      <c r="L870" s="38"/>
      <c r="M870" s="38"/>
      <c r="N870" s="77"/>
      <c r="O870" s="77"/>
      <c r="P870" s="38"/>
      <c r="Q870" s="38"/>
      <c r="R870" s="77"/>
      <c r="S870" s="64"/>
      <c r="T870" s="77"/>
    </row>
    <row r="871" spans="2:20" x14ac:dyDescent="0.35">
      <c r="B871" s="36"/>
      <c r="C871" s="75"/>
      <c r="D871" s="76"/>
      <c r="E871" s="76"/>
      <c r="F871" s="76"/>
      <c r="G871" s="77"/>
      <c r="H871" s="64"/>
      <c r="I871" s="64"/>
      <c r="J871" s="77"/>
      <c r="K871" s="77"/>
      <c r="L871" s="38"/>
      <c r="M871" s="38"/>
      <c r="N871" s="77"/>
      <c r="O871" s="77"/>
      <c r="P871" s="38"/>
      <c r="Q871" s="38"/>
      <c r="R871" s="77"/>
      <c r="S871" s="64"/>
      <c r="T871" s="77"/>
    </row>
    <row r="872" spans="2:20" x14ac:dyDescent="0.35">
      <c r="B872" s="36"/>
      <c r="C872" s="75"/>
      <c r="D872" s="76"/>
      <c r="E872" s="76"/>
      <c r="F872" s="76"/>
      <c r="G872" s="77"/>
      <c r="H872" s="64"/>
      <c r="I872" s="64"/>
      <c r="J872" s="77"/>
      <c r="K872" s="77"/>
      <c r="L872" s="38"/>
      <c r="M872" s="38"/>
      <c r="N872" s="77"/>
      <c r="O872" s="77"/>
      <c r="P872" s="38"/>
      <c r="Q872" s="38"/>
      <c r="R872" s="77"/>
      <c r="S872" s="64"/>
      <c r="T872" s="77"/>
    </row>
    <row r="873" spans="2:20" x14ac:dyDescent="0.35">
      <c r="B873" s="36"/>
      <c r="C873" s="75"/>
      <c r="D873" s="76"/>
      <c r="E873" s="76"/>
      <c r="F873" s="76"/>
      <c r="G873" s="77"/>
      <c r="H873" s="64"/>
      <c r="I873" s="64"/>
      <c r="J873" s="77"/>
      <c r="K873" s="77"/>
      <c r="L873" s="38"/>
      <c r="M873" s="38"/>
      <c r="N873" s="77"/>
      <c r="O873" s="77"/>
      <c r="P873" s="38"/>
      <c r="Q873" s="38"/>
      <c r="R873" s="77"/>
      <c r="S873" s="64"/>
      <c r="T873" s="77"/>
    </row>
    <row r="874" spans="2:20" x14ac:dyDescent="0.35">
      <c r="B874" s="36"/>
      <c r="C874" s="75"/>
      <c r="D874" s="76"/>
      <c r="E874" s="76"/>
      <c r="F874" s="76"/>
      <c r="G874" s="77"/>
      <c r="H874" s="64"/>
      <c r="I874" s="64"/>
      <c r="J874" s="77"/>
      <c r="K874" s="77"/>
      <c r="L874" s="38"/>
      <c r="M874" s="38"/>
      <c r="N874" s="77"/>
      <c r="O874" s="77"/>
      <c r="P874" s="38"/>
      <c r="Q874" s="38"/>
      <c r="R874" s="77"/>
      <c r="S874" s="64"/>
      <c r="T874" s="77"/>
    </row>
    <row r="875" spans="2:20" x14ac:dyDescent="0.35">
      <c r="B875" s="36"/>
      <c r="C875" s="75"/>
      <c r="D875" s="76"/>
      <c r="E875" s="76"/>
      <c r="F875" s="76"/>
      <c r="G875" s="77"/>
      <c r="H875" s="64"/>
      <c r="I875" s="64"/>
      <c r="J875" s="77"/>
      <c r="K875" s="77"/>
      <c r="L875" s="38"/>
      <c r="M875" s="38"/>
      <c r="N875" s="77"/>
      <c r="O875" s="77"/>
      <c r="P875" s="38"/>
      <c r="Q875" s="38"/>
      <c r="R875" s="77"/>
      <c r="S875" s="64"/>
      <c r="T875" s="77"/>
    </row>
    <row r="876" spans="2:20" x14ac:dyDescent="0.35">
      <c r="B876" s="36"/>
      <c r="C876" s="75"/>
      <c r="D876" s="76"/>
      <c r="E876" s="76"/>
      <c r="F876" s="76"/>
      <c r="G876" s="77"/>
      <c r="H876" s="64"/>
      <c r="I876" s="64"/>
      <c r="J876" s="77"/>
      <c r="K876" s="77"/>
      <c r="L876" s="38"/>
      <c r="M876" s="38"/>
      <c r="N876" s="77"/>
      <c r="O876" s="77"/>
      <c r="P876" s="38"/>
      <c r="Q876" s="38"/>
      <c r="R876" s="77"/>
      <c r="S876" s="64"/>
      <c r="T876" s="77"/>
    </row>
    <row r="877" spans="2:20" x14ac:dyDescent="0.35">
      <c r="B877" s="36"/>
      <c r="C877" s="75"/>
      <c r="D877" s="76"/>
      <c r="E877" s="76"/>
      <c r="F877" s="76"/>
      <c r="G877" s="77"/>
      <c r="H877" s="64"/>
      <c r="I877" s="64"/>
      <c r="J877" s="77"/>
      <c r="K877" s="77"/>
      <c r="L877" s="38"/>
      <c r="M877" s="38"/>
      <c r="N877" s="77"/>
      <c r="O877" s="77"/>
      <c r="P877" s="38"/>
      <c r="Q877" s="38"/>
      <c r="R877" s="77"/>
      <c r="S877" s="64"/>
      <c r="T877" s="77"/>
    </row>
    <row r="878" spans="2:20" x14ac:dyDescent="0.35">
      <c r="B878" s="36"/>
      <c r="C878" s="75"/>
      <c r="D878" s="76"/>
      <c r="E878" s="76"/>
      <c r="F878" s="76"/>
      <c r="G878" s="77"/>
      <c r="H878" s="64"/>
      <c r="I878" s="64"/>
      <c r="J878" s="77"/>
      <c r="K878" s="77"/>
      <c r="L878" s="38"/>
      <c r="M878" s="38"/>
      <c r="N878" s="77"/>
      <c r="O878" s="77"/>
      <c r="P878" s="38"/>
      <c r="Q878" s="38"/>
      <c r="R878" s="77"/>
      <c r="S878" s="64"/>
      <c r="T878" s="77"/>
    </row>
    <row r="879" spans="2:20" x14ac:dyDescent="0.35">
      <c r="B879" s="36"/>
      <c r="C879" s="75"/>
      <c r="D879" s="76"/>
      <c r="E879" s="76"/>
      <c r="F879" s="76"/>
      <c r="G879" s="77"/>
      <c r="H879" s="64"/>
      <c r="I879" s="64"/>
      <c r="J879" s="77"/>
      <c r="K879" s="77"/>
      <c r="L879" s="38"/>
      <c r="M879" s="38"/>
      <c r="N879" s="77"/>
      <c r="O879" s="77"/>
      <c r="P879" s="38"/>
      <c r="Q879" s="38"/>
      <c r="R879" s="77"/>
      <c r="S879" s="64"/>
      <c r="T879" s="77"/>
    </row>
    <row r="880" spans="2:20" x14ac:dyDescent="0.35">
      <c r="B880" s="36"/>
      <c r="C880" s="75"/>
      <c r="D880" s="76"/>
      <c r="E880" s="76"/>
      <c r="F880" s="76"/>
      <c r="G880" s="77"/>
      <c r="H880" s="64"/>
      <c r="I880" s="64"/>
      <c r="J880" s="77"/>
      <c r="K880" s="77"/>
      <c r="L880" s="38"/>
      <c r="M880" s="38"/>
      <c r="N880" s="77"/>
      <c r="O880" s="77"/>
      <c r="P880" s="38"/>
      <c r="Q880" s="38"/>
      <c r="R880" s="77"/>
      <c r="S880" s="64"/>
      <c r="T880" s="77"/>
    </row>
    <row r="881" spans="2:20" x14ac:dyDescent="0.35">
      <c r="B881" s="36"/>
      <c r="C881" s="75"/>
      <c r="D881" s="76"/>
      <c r="E881" s="76"/>
      <c r="F881" s="76"/>
      <c r="G881" s="77"/>
      <c r="H881" s="64"/>
      <c r="I881" s="64"/>
      <c r="J881" s="77"/>
      <c r="K881" s="77"/>
      <c r="L881" s="38"/>
      <c r="M881" s="38"/>
      <c r="N881" s="77"/>
      <c r="O881" s="77"/>
      <c r="P881" s="38"/>
      <c r="Q881" s="38"/>
      <c r="R881" s="77"/>
      <c r="S881" s="64"/>
      <c r="T881" s="77"/>
    </row>
    <row r="882" spans="2:20" x14ac:dyDescent="0.35">
      <c r="B882" s="36"/>
      <c r="C882" s="75"/>
      <c r="D882" s="76"/>
      <c r="E882" s="76"/>
      <c r="F882" s="76"/>
      <c r="G882" s="77"/>
      <c r="H882" s="64"/>
      <c r="I882" s="64"/>
      <c r="J882" s="77"/>
      <c r="K882" s="77"/>
      <c r="L882" s="38"/>
      <c r="M882" s="38"/>
      <c r="N882" s="77"/>
      <c r="O882" s="77"/>
      <c r="P882" s="38"/>
      <c r="Q882" s="38"/>
      <c r="R882" s="77"/>
      <c r="S882" s="64"/>
      <c r="T882" s="77"/>
    </row>
    <row r="883" spans="2:20" x14ac:dyDescent="0.35">
      <c r="B883" s="36"/>
      <c r="C883" s="75"/>
      <c r="D883" s="76"/>
      <c r="E883" s="76"/>
      <c r="F883" s="76"/>
      <c r="G883" s="77"/>
      <c r="H883" s="64"/>
      <c r="I883" s="64"/>
      <c r="J883" s="77"/>
      <c r="K883" s="77"/>
      <c r="L883" s="38"/>
      <c r="M883" s="38"/>
      <c r="N883" s="77"/>
      <c r="O883" s="77"/>
      <c r="P883" s="38"/>
      <c r="Q883" s="38"/>
      <c r="R883" s="77"/>
      <c r="S883" s="64"/>
      <c r="T883" s="77"/>
    </row>
    <row r="884" spans="2:20" x14ac:dyDescent="0.35">
      <c r="B884" s="36"/>
      <c r="C884" s="75"/>
      <c r="D884" s="76"/>
      <c r="E884" s="76"/>
      <c r="F884" s="76"/>
      <c r="G884" s="77"/>
      <c r="H884" s="64"/>
      <c r="I884" s="64"/>
      <c r="J884" s="77"/>
      <c r="K884" s="77"/>
      <c r="L884" s="38"/>
      <c r="M884" s="38"/>
      <c r="N884" s="77"/>
      <c r="O884" s="77"/>
      <c r="P884" s="38"/>
      <c r="Q884" s="38"/>
      <c r="R884" s="77"/>
      <c r="S884" s="64"/>
      <c r="T884" s="77"/>
    </row>
    <row r="885" spans="2:20" x14ac:dyDescent="0.35">
      <c r="B885" s="36"/>
      <c r="C885" s="75"/>
      <c r="D885" s="76"/>
      <c r="E885" s="76"/>
      <c r="F885" s="76"/>
      <c r="G885" s="77"/>
      <c r="H885" s="64"/>
      <c r="I885" s="64"/>
      <c r="J885" s="77"/>
      <c r="K885" s="77"/>
      <c r="L885" s="38"/>
      <c r="M885" s="38"/>
      <c r="N885" s="77"/>
      <c r="O885" s="77"/>
      <c r="P885" s="38"/>
      <c r="Q885" s="38"/>
      <c r="R885" s="77"/>
      <c r="S885" s="64"/>
      <c r="T885" s="77"/>
    </row>
    <row r="886" spans="2:20" x14ac:dyDescent="0.35">
      <c r="B886" s="36"/>
      <c r="C886" s="75"/>
      <c r="D886" s="76"/>
      <c r="E886" s="76"/>
      <c r="F886" s="76"/>
      <c r="G886" s="77"/>
      <c r="H886" s="64"/>
      <c r="I886" s="64"/>
      <c r="J886" s="77"/>
      <c r="K886" s="77"/>
      <c r="L886" s="38"/>
      <c r="M886" s="38"/>
      <c r="N886" s="77"/>
      <c r="O886" s="77"/>
      <c r="P886" s="38"/>
      <c r="Q886" s="38"/>
      <c r="R886" s="77"/>
      <c r="S886" s="64"/>
      <c r="T886" s="77"/>
    </row>
    <row r="887" spans="2:20" x14ac:dyDescent="0.35">
      <c r="B887" s="36"/>
      <c r="C887" s="75"/>
      <c r="D887" s="76"/>
      <c r="E887" s="76"/>
      <c r="F887" s="76"/>
      <c r="G887" s="77"/>
      <c r="H887" s="64"/>
      <c r="I887" s="64"/>
      <c r="J887" s="77"/>
      <c r="K887" s="77"/>
      <c r="L887" s="38"/>
      <c r="M887" s="38"/>
      <c r="N887" s="77"/>
      <c r="O887" s="77"/>
      <c r="P887" s="38"/>
      <c r="Q887" s="38"/>
      <c r="R887" s="77"/>
      <c r="S887" s="64"/>
      <c r="T887" s="77"/>
    </row>
    <row r="888" spans="2:20" x14ac:dyDescent="0.35">
      <c r="B888" s="36"/>
      <c r="C888" s="75"/>
      <c r="D888" s="76"/>
      <c r="E888" s="76"/>
      <c r="F888" s="76"/>
      <c r="G888" s="77"/>
      <c r="H888" s="64"/>
      <c r="I888" s="64"/>
      <c r="J888" s="77"/>
      <c r="K888" s="77"/>
      <c r="L888" s="38"/>
      <c r="M888" s="38"/>
      <c r="N888" s="77"/>
      <c r="O888" s="77"/>
      <c r="P888" s="38"/>
      <c r="Q888" s="38"/>
      <c r="R888" s="77"/>
      <c r="S888" s="64"/>
      <c r="T888" s="77"/>
    </row>
    <row r="889" spans="2:20" x14ac:dyDescent="0.35">
      <c r="B889" s="36"/>
      <c r="C889" s="75"/>
      <c r="D889" s="76"/>
      <c r="E889" s="76"/>
      <c r="F889" s="76"/>
      <c r="G889" s="77"/>
      <c r="H889" s="64"/>
      <c r="I889" s="64"/>
      <c r="J889" s="77"/>
      <c r="K889" s="77"/>
      <c r="L889" s="38"/>
      <c r="M889" s="38"/>
      <c r="N889" s="77"/>
      <c r="O889" s="77"/>
      <c r="P889" s="38"/>
      <c r="Q889" s="38"/>
      <c r="R889" s="77"/>
      <c r="S889" s="64"/>
      <c r="T889" s="77"/>
    </row>
    <row r="890" spans="2:20" x14ac:dyDescent="0.35">
      <c r="B890" s="36"/>
      <c r="C890" s="75"/>
      <c r="D890" s="76"/>
      <c r="E890" s="76"/>
      <c r="F890" s="76"/>
      <c r="G890" s="77"/>
      <c r="H890" s="64"/>
      <c r="I890" s="64"/>
      <c r="J890" s="77"/>
      <c r="K890" s="77"/>
      <c r="L890" s="38"/>
      <c r="M890" s="38"/>
      <c r="N890" s="77"/>
      <c r="O890" s="77"/>
      <c r="P890" s="38"/>
      <c r="Q890" s="38"/>
      <c r="R890" s="77"/>
      <c r="S890" s="64"/>
      <c r="T890" s="77"/>
    </row>
    <row r="891" spans="2:20" x14ac:dyDescent="0.35">
      <c r="B891" s="36"/>
      <c r="C891" s="75"/>
      <c r="D891" s="76"/>
      <c r="E891" s="76"/>
      <c r="F891" s="76"/>
      <c r="G891" s="77"/>
      <c r="H891" s="64"/>
      <c r="I891" s="64"/>
      <c r="J891" s="77"/>
      <c r="K891" s="77"/>
      <c r="L891" s="38"/>
      <c r="M891" s="38"/>
      <c r="N891" s="77"/>
      <c r="O891" s="77"/>
      <c r="P891" s="38"/>
      <c r="Q891" s="38"/>
      <c r="R891" s="77"/>
      <c r="S891" s="64"/>
      <c r="T891" s="77"/>
    </row>
    <row r="892" spans="2:20" x14ac:dyDescent="0.35">
      <c r="B892" s="36"/>
      <c r="C892" s="75"/>
      <c r="D892" s="76"/>
      <c r="E892" s="76"/>
      <c r="F892" s="76"/>
      <c r="G892" s="77"/>
      <c r="H892" s="64"/>
      <c r="I892" s="64"/>
      <c r="J892" s="77"/>
      <c r="K892" s="77"/>
      <c r="L892" s="38"/>
      <c r="M892" s="38"/>
      <c r="N892" s="77"/>
      <c r="O892" s="77"/>
      <c r="P892" s="38"/>
      <c r="Q892" s="38"/>
      <c r="R892" s="77"/>
      <c r="S892" s="64"/>
      <c r="T892" s="77"/>
    </row>
    <row r="893" spans="2:20" x14ac:dyDescent="0.35">
      <c r="B893" s="36"/>
      <c r="C893" s="75"/>
      <c r="D893" s="76"/>
      <c r="E893" s="76"/>
      <c r="F893" s="76"/>
      <c r="G893" s="77"/>
      <c r="H893" s="64"/>
      <c r="I893" s="64"/>
      <c r="J893" s="77"/>
      <c r="K893" s="77"/>
      <c r="L893" s="38"/>
      <c r="M893" s="38"/>
      <c r="N893" s="77"/>
      <c r="O893" s="77"/>
      <c r="P893" s="38"/>
      <c r="Q893" s="38"/>
      <c r="R893" s="77"/>
      <c r="S893" s="64"/>
      <c r="T893" s="77"/>
    </row>
    <row r="894" spans="2:20" x14ac:dyDescent="0.35">
      <c r="B894" s="36"/>
      <c r="C894" s="75"/>
      <c r="D894" s="76"/>
      <c r="E894" s="76"/>
      <c r="F894" s="76"/>
      <c r="G894" s="77"/>
      <c r="H894" s="64"/>
      <c r="I894" s="64"/>
      <c r="J894" s="77"/>
      <c r="K894" s="77"/>
      <c r="L894" s="38"/>
      <c r="M894" s="38"/>
      <c r="N894" s="77"/>
      <c r="O894" s="77"/>
      <c r="P894" s="38"/>
      <c r="Q894" s="38"/>
      <c r="R894" s="77"/>
      <c r="S894" s="64"/>
      <c r="T894" s="77"/>
    </row>
    <row r="895" spans="2:20" x14ac:dyDescent="0.35">
      <c r="B895" s="36"/>
      <c r="C895" s="75"/>
      <c r="D895" s="76"/>
      <c r="E895" s="76"/>
      <c r="F895" s="76"/>
      <c r="G895" s="77"/>
      <c r="H895" s="64"/>
      <c r="I895" s="64"/>
      <c r="J895" s="77"/>
      <c r="K895" s="77"/>
      <c r="L895" s="38"/>
      <c r="M895" s="38"/>
      <c r="N895" s="77"/>
      <c r="O895" s="77"/>
      <c r="P895" s="38"/>
      <c r="Q895" s="38"/>
      <c r="R895" s="77"/>
      <c r="S895" s="64"/>
      <c r="T895" s="77"/>
    </row>
    <row r="896" spans="2:20" x14ac:dyDescent="0.35">
      <c r="B896" s="36"/>
      <c r="C896" s="75"/>
      <c r="D896" s="76"/>
      <c r="E896" s="76"/>
      <c r="F896" s="76"/>
      <c r="G896" s="77"/>
      <c r="H896" s="64"/>
      <c r="I896" s="64"/>
      <c r="J896" s="77"/>
      <c r="K896" s="77"/>
      <c r="L896" s="38"/>
      <c r="M896" s="38"/>
      <c r="N896" s="77"/>
      <c r="O896" s="77"/>
      <c r="P896" s="38"/>
      <c r="Q896" s="38"/>
      <c r="R896" s="77"/>
      <c r="S896" s="64"/>
      <c r="T896" s="77"/>
    </row>
    <row r="897" spans="2:20" x14ac:dyDescent="0.35">
      <c r="B897" s="36"/>
      <c r="C897" s="75"/>
      <c r="D897" s="76"/>
      <c r="E897" s="76"/>
      <c r="F897" s="76"/>
      <c r="G897" s="77"/>
      <c r="H897" s="64"/>
      <c r="I897" s="64"/>
      <c r="J897" s="77"/>
      <c r="K897" s="77"/>
      <c r="L897" s="38"/>
      <c r="M897" s="38"/>
      <c r="N897" s="77"/>
      <c r="O897" s="77"/>
      <c r="P897" s="38"/>
      <c r="Q897" s="38"/>
      <c r="R897" s="77"/>
      <c r="S897" s="64"/>
      <c r="T897" s="77"/>
    </row>
    <row r="898" spans="2:20" x14ac:dyDescent="0.35">
      <c r="B898" s="36"/>
      <c r="C898" s="75"/>
      <c r="D898" s="76"/>
      <c r="E898" s="76"/>
      <c r="F898" s="76"/>
      <c r="G898" s="77"/>
      <c r="H898" s="64"/>
      <c r="I898" s="64"/>
      <c r="J898" s="77"/>
      <c r="K898" s="77"/>
      <c r="L898" s="38"/>
      <c r="M898" s="38"/>
      <c r="N898" s="77"/>
      <c r="O898" s="77"/>
      <c r="P898" s="38"/>
      <c r="Q898" s="38"/>
      <c r="R898" s="77"/>
      <c r="S898" s="64"/>
      <c r="T898" s="77"/>
    </row>
    <row r="899" spans="2:20" x14ac:dyDescent="0.35">
      <c r="B899" s="36"/>
      <c r="C899" s="75"/>
      <c r="D899" s="76"/>
      <c r="E899" s="76"/>
      <c r="F899" s="76"/>
      <c r="G899" s="77"/>
      <c r="H899" s="64"/>
      <c r="I899" s="64"/>
      <c r="J899" s="77"/>
      <c r="K899" s="77"/>
      <c r="L899" s="38"/>
      <c r="M899" s="38"/>
      <c r="N899" s="77"/>
      <c r="O899" s="77"/>
      <c r="P899" s="38"/>
      <c r="Q899" s="38"/>
      <c r="R899" s="77"/>
      <c r="S899" s="64"/>
      <c r="T899" s="77"/>
    </row>
    <row r="900" spans="2:20" x14ac:dyDescent="0.35">
      <c r="B900" s="36"/>
      <c r="C900" s="75"/>
      <c r="D900" s="76"/>
      <c r="E900" s="76"/>
      <c r="F900" s="76"/>
      <c r="G900" s="77"/>
      <c r="H900" s="64"/>
      <c r="I900" s="64"/>
      <c r="J900" s="77"/>
      <c r="K900" s="77"/>
      <c r="L900" s="38"/>
      <c r="M900" s="38"/>
      <c r="N900" s="77"/>
      <c r="O900" s="77"/>
      <c r="P900" s="38"/>
      <c r="Q900" s="38"/>
      <c r="R900" s="77"/>
      <c r="S900" s="64"/>
      <c r="T900" s="77"/>
    </row>
    <row r="901" spans="2:20" x14ac:dyDescent="0.35">
      <c r="B901" s="36"/>
      <c r="C901" s="75"/>
      <c r="D901" s="76"/>
      <c r="E901" s="76"/>
      <c r="F901" s="76"/>
      <c r="G901" s="77"/>
      <c r="H901" s="64"/>
      <c r="I901" s="64"/>
      <c r="J901" s="77"/>
      <c r="K901" s="77"/>
      <c r="L901" s="38"/>
      <c r="M901" s="38"/>
      <c r="N901" s="77"/>
      <c r="O901" s="77"/>
      <c r="P901" s="38"/>
      <c r="Q901" s="38"/>
      <c r="R901" s="77"/>
      <c r="S901" s="64"/>
      <c r="T901" s="77"/>
    </row>
    <row r="902" spans="2:20" x14ac:dyDescent="0.35">
      <c r="B902" s="36"/>
      <c r="C902" s="75"/>
      <c r="D902" s="76"/>
      <c r="E902" s="76"/>
      <c r="F902" s="76"/>
      <c r="G902" s="77"/>
      <c r="H902" s="64"/>
      <c r="I902" s="64"/>
      <c r="J902" s="77"/>
      <c r="K902" s="77"/>
      <c r="L902" s="38"/>
      <c r="M902" s="38"/>
      <c r="N902" s="77"/>
      <c r="O902" s="77"/>
      <c r="P902" s="38"/>
      <c r="Q902" s="38"/>
      <c r="R902" s="77"/>
      <c r="S902" s="64"/>
      <c r="T902" s="77"/>
    </row>
    <row r="903" spans="2:20" x14ac:dyDescent="0.35">
      <c r="B903" s="36"/>
      <c r="C903" s="75"/>
      <c r="D903" s="76"/>
      <c r="E903" s="76"/>
      <c r="F903" s="76"/>
      <c r="G903" s="77"/>
      <c r="H903" s="64"/>
      <c r="I903" s="64"/>
      <c r="J903" s="77"/>
      <c r="K903" s="77"/>
      <c r="L903" s="38"/>
      <c r="M903" s="38"/>
      <c r="N903" s="77"/>
      <c r="O903" s="77"/>
      <c r="P903" s="38"/>
      <c r="Q903" s="38"/>
      <c r="R903" s="77"/>
      <c r="S903" s="64"/>
      <c r="T903" s="77"/>
    </row>
    <row r="904" spans="2:20" x14ac:dyDescent="0.35">
      <c r="B904" s="36"/>
      <c r="C904" s="75"/>
      <c r="D904" s="76"/>
      <c r="E904" s="76"/>
      <c r="F904" s="76"/>
      <c r="G904" s="77"/>
      <c r="H904" s="64"/>
      <c r="I904" s="64"/>
      <c r="J904" s="77"/>
      <c r="K904" s="77"/>
      <c r="L904" s="38"/>
      <c r="M904" s="38"/>
      <c r="N904" s="77"/>
      <c r="O904" s="77"/>
      <c r="P904" s="38"/>
      <c r="Q904" s="38"/>
      <c r="R904" s="77"/>
      <c r="S904" s="64"/>
      <c r="T904" s="77"/>
    </row>
    <row r="905" spans="2:20" x14ac:dyDescent="0.35">
      <c r="B905" s="36"/>
      <c r="C905" s="75"/>
      <c r="D905" s="76"/>
      <c r="E905" s="76"/>
      <c r="F905" s="76"/>
      <c r="G905" s="77"/>
      <c r="H905" s="64"/>
      <c r="I905" s="64"/>
      <c r="J905" s="77"/>
      <c r="K905" s="77"/>
      <c r="L905" s="38"/>
      <c r="M905" s="38"/>
      <c r="N905" s="77"/>
      <c r="O905" s="77"/>
      <c r="P905" s="38"/>
      <c r="Q905" s="38"/>
      <c r="R905" s="77"/>
      <c r="S905" s="64"/>
      <c r="T905" s="77"/>
    </row>
    <row r="906" spans="2:20" x14ac:dyDescent="0.35">
      <c r="B906" s="36"/>
      <c r="C906" s="75"/>
      <c r="D906" s="76"/>
      <c r="E906" s="76"/>
      <c r="F906" s="76"/>
      <c r="G906" s="77"/>
      <c r="H906" s="64"/>
      <c r="I906" s="64"/>
      <c r="J906" s="77"/>
      <c r="K906" s="77"/>
      <c r="L906" s="38"/>
      <c r="M906" s="38"/>
      <c r="N906" s="77"/>
      <c r="O906" s="77"/>
      <c r="P906" s="38"/>
      <c r="Q906" s="38"/>
      <c r="R906" s="77"/>
      <c r="S906" s="64"/>
      <c r="T906" s="77"/>
    </row>
    <row r="907" spans="2:20" x14ac:dyDescent="0.35">
      <c r="B907" s="36"/>
      <c r="C907" s="75"/>
      <c r="D907" s="76"/>
      <c r="E907" s="76"/>
      <c r="F907" s="76"/>
      <c r="G907" s="77"/>
      <c r="H907" s="64"/>
      <c r="I907" s="64"/>
      <c r="J907" s="77"/>
      <c r="K907" s="77"/>
      <c r="L907" s="38"/>
      <c r="M907" s="38"/>
      <c r="N907" s="77"/>
      <c r="O907" s="77"/>
      <c r="P907" s="38"/>
      <c r="Q907" s="38"/>
      <c r="R907" s="77"/>
      <c r="S907" s="64"/>
      <c r="T907" s="77"/>
    </row>
    <row r="908" spans="2:20" x14ac:dyDescent="0.35">
      <c r="B908" s="36"/>
      <c r="C908" s="75"/>
      <c r="D908" s="76"/>
      <c r="E908" s="76"/>
      <c r="F908" s="76"/>
      <c r="G908" s="77"/>
      <c r="H908" s="64"/>
      <c r="I908" s="64"/>
      <c r="J908" s="77"/>
      <c r="K908" s="77"/>
      <c r="L908" s="38"/>
      <c r="M908" s="38"/>
      <c r="N908" s="77"/>
      <c r="O908" s="77"/>
      <c r="P908" s="38"/>
      <c r="Q908" s="38"/>
      <c r="R908" s="77"/>
      <c r="S908" s="64"/>
      <c r="T908" s="77"/>
    </row>
    <row r="909" spans="2:20" x14ac:dyDescent="0.35">
      <c r="B909" s="36"/>
      <c r="C909" s="75"/>
      <c r="D909" s="76"/>
      <c r="E909" s="76"/>
      <c r="F909" s="76"/>
      <c r="G909" s="77"/>
      <c r="H909" s="64"/>
      <c r="I909" s="64"/>
      <c r="J909" s="77"/>
      <c r="K909" s="77"/>
      <c r="L909" s="38"/>
      <c r="M909" s="38"/>
      <c r="N909" s="77"/>
      <c r="O909" s="77"/>
      <c r="P909" s="38"/>
      <c r="Q909" s="38"/>
      <c r="R909" s="77"/>
      <c r="S909" s="64"/>
      <c r="T909" s="77"/>
    </row>
    <row r="910" spans="2:20" x14ac:dyDescent="0.35">
      <c r="B910" s="36"/>
      <c r="C910" s="75"/>
      <c r="D910" s="76"/>
      <c r="E910" s="76"/>
      <c r="F910" s="76"/>
      <c r="G910" s="77"/>
      <c r="H910" s="64"/>
      <c r="I910" s="64"/>
      <c r="J910" s="77"/>
      <c r="K910" s="77"/>
      <c r="L910" s="38"/>
      <c r="M910" s="38"/>
      <c r="N910" s="77"/>
      <c r="O910" s="77"/>
      <c r="P910" s="38"/>
      <c r="Q910" s="38"/>
      <c r="R910" s="77"/>
      <c r="S910" s="64"/>
      <c r="T910" s="77"/>
    </row>
    <row r="911" spans="2:20" x14ac:dyDescent="0.35">
      <c r="B911" s="36"/>
      <c r="C911" s="75"/>
      <c r="D911" s="76"/>
      <c r="E911" s="76"/>
      <c r="F911" s="76"/>
      <c r="G911" s="77"/>
      <c r="H911" s="64"/>
      <c r="I911" s="64"/>
      <c r="J911" s="77"/>
      <c r="K911" s="77"/>
      <c r="L911" s="38"/>
      <c r="M911" s="38"/>
      <c r="N911" s="77"/>
      <c r="O911" s="77"/>
      <c r="P911" s="38"/>
      <c r="Q911" s="38"/>
      <c r="R911" s="77"/>
      <c r="S911" s="64"/>
      <c r="T911" s="77"/>
    </row>
    <row r="912" spans="2:20" x14ac:dyDescent="0.35">
      <c r="B912" s="36"/>
      <c r="C912" s="75"/>
      <c r="D912" s="76"/>
      <c r="E912" s="76"/>
      <c r="F912" s="76"/>
      <c r="G912" s="77"/>
      <c r="H912" s="64"/>
      <c r="I912" s="64"/>
      <c r="J912" s="77"/>
      <c r="K912" s="77"/>
      <c r="L912" s="38"/>
      <c r="M912" s="38"/>
      <c r="N912" s="77"/>
      <c r="O912" s="77"/>
      <c r="P912" s="38"/>
      <c r="Q912" s="38"/>
      <c r="R912" s="77"/>
      <c r="S912" s="64"/>
      <c r="T912" s="77"/>
    </row>
    <row r="913" spans="2:20" x14ac:dyDescent="0.35">
      <c r="B913" s="36"/>
      <c r="C913" s="75"/>
      <c r="D913" s="76"/>
      <c r="E913" s="76"/>
      <c r="F913" s="76"/>
      <c r="G913" s="77"/>
      <c r="H913" s="64"/>
      <c r="I913" s="64"/>
      <c r="J913" s="77"/>
      <c r="K913" s="77"/>
      <c r="L913" s="38"/>
      <c r="M913" s="38"/>
      <c r="N913" s="77"/>
      <c r="O913" s="77"/>
      <c r="P913" s="38"/>
      <c r="Q913" s="38"/>
      <c r="R913" s="77"/>
      <c r="S913" s="64"/>
      <c r="T913" s="77"/>
    </row>
    <row r="914" spans="2:20" x14ac:dyDescent="0.35">
      <c r="B914" s="36"/>
      <c r="C914" s="75"/>
      <c r="D914" s="76"/>
      <c r="E914" s="76"/>
      <c r="F914" s="76"/>
      <c r="G914" s="77"/>
      <c r="H914" s="64"/>
      <c r="I914" s="64"/>
      <c r="J914" s="77"/>
      <c r="K914" s="77"/>
      <c r="L914" s="38"/>
      <c r="M914" s="38"/>
      <c r="N914" s="77"/>
      <c r="O914" s="77"/>
      <c r="P914" s="38"/>
      <c r="Q914" s="38"/>
      <c r="R914" s="77"/>
      <c r="S914" s="64"/>
      <c r="T914" s="77"/>
    </row>
    <row r="915" spans="2:20" x14ac:dyDescent="0.35">
      <c r="B915" s="36"/>
      <c r="C915" s="75"/>
      <c r="D915" s="76"/>
      <c r="E915" s="76"/>
      <c r="F915" s="76"/>
      <c r="G915" s="77"/>
      <c r="H915" s="64"/>
      <c r="I915" s="64"/>
      <c r="J915" s="77"/>
      <c r="K915" s="77"/>
      <c r="L915" s="38"/>
      <c r="M915" s="38"/>
      <c r="N915" s="77"/>
      <c r="O915" s="77"/>
      <c r="P915" s="38"/>
      <c r="Q915" s="38"/>
      <c r="R915" s="77"/>
      <c r="S915" s="64"/>
      <c r="T915" s="77"/>
    </row>
    <row r="916" spans="2:20" x14ac:dyDescent="0.35">
      <c r="B916" s="36"/>
      <c r="C916" s="75"/>
      <c r="D916" s="76"/>
      <c r="E916" s="76"/>
      <c r="F916" s="76"/>
      <c r="G916" s="77"/>
      <c r="H916" s="64"/>
      <c r="I916" s="64"/>
      <c r="J916" s="77"/>
      <c r="K916" s="77"/>
      <c r="L916" s="38"/>
      <c r="M916" s="38"/>
      <c r="N916" s="77"/>
      <c r="O916" s="77"/>
      <c r="P916" s="38"/>
      <c r="Q916" s="38"/>
      <c r="R916" s="77"/>
      <c r="S916" s="64"/>
      <c r="T916" s="77"/>
    </row>
    <row r="917" spans="2:20" x14ac:dyDescent="0.35">
      <c r="B917" s="36"/>
      <c r="C917" s="75"/>
      <c r="D917" s="76"/>
      <c r="E917" s="76"/>
      <c r="F917" s="76"/>
      <c r="G917" s="77"/>
      <c r="H917" s="64"/>
      <c r="I917" s="64"/>
      <c r="J917" s="77"/>
      <c r="K917" s="77"/>
      <c r="L917" s="38"/>
      <c r="M917" s="38"/>
      <c r="N917" s="77"/>
      <c r="O917" s="77"/>
      <c r="P917" s="38"/>
      <c r="Q917" s="38"/>
      <c r="R917" s="77"/>
      <c r="S917" s="64"/>
      <c r="T917" s="77"/>
    </row>
    <row r="918" spans="2:20" x14ac:dyDescent="0.35">
      <c r="B918" s="36"/>
      <c r="C918" s="75"/>
      <c r="D918" s="76"/>
      <c r="E918" s="76"/>
      <c r="F918" s="76"/>
      <c r="G918" s="77"/>
      <c r="H918" s="64"/>
      <c r="I918" s="64"/>
      <c r="J918" s="77"/>
      <c r="K918" s="77"/>
      <c r="L918" s="38"/>
      <c r="M918" s="38"/>
      <c r="N918" s="77"/>
      <c r="O918" s="77"/>
      <c r="P918" s="38"/>
      <c r="Q918" s="38"/>
      <c r="R918" s="77"/>
      <c r="S918" s="64"/>
      <c r="T918" s="77"/>
    </row>
    <row r="919" spans="2:20" x14ac:dyDescent="0.35">
      <c r="B919" s="36"/>
      <c r="C919" s="75"/>
      <c r="D919" s="76"/>
      <c r="E919" s="76"/>
      <c r="F919" s="76"/>
      <c r="G919" s="77"/>
      <c r="H919" s="64"/>
      <c r="I919" s="64"/>
      <c r="J919" s="77"/>
      <c r="K919" s="77"/>
      <c r="L919" s="38"/>
      <c r="M919" s="38"/>
      <c r="N919" s="77"/>
      <c r="O919" s="77"/>
      <c r="P919" s="38"/>
      <c r="Q919" s="38"/>
      <c r="R919" s="77"/>
      <c r="S919" s="64"/>
      <c r="T919" s="77"/>
    </row>
    <row r="920" spans="2:20" x14ac:dyDescent="0.35">
      <c r="B920" s="36"/>
      <c r="C920" s="75"/>
      <c r="D920" s="76"/>
      <c r="E920" s="76"/>
      <c r="F920" s="76"/>
      <c r="G920" s="77"/>
      <c r="H920" s="64"/>
      <c r="I920" s="64"/>
      <c r="J920" s="77"/>
      <c r="K920" s="77"/>
      <c r="L920" s="38"/>
      <c r="M920" s="38"/>
      <c r="N920" s="77"/>
      <c r="O920" s="77"/>
      <c r="P920" s="38"/>
      <c r="Q920" s="38"/>
      <c r="R920" s="77"/>
      <c r="S920" s="64"/>
      <c r="T920" s="77"/>
    </row>
    <row r="921" spans="2:20" x14ac:dyDescent="0.35">
      <c r="B921" s="36"/>
      <c r="C921" s="75"/>
      <c r="D921" s="76"/>
      <c r="E921" s="76"/>
      <c r="F921" s="76"/>
      <c r="G921" s="77"/>
      <c r="H921" s="64"/>
      <c r="I921" s="64"/>
      <c r="J921" s="77"/>
      <c r="K921" s="77"/>
      <c r="L921" s="38"/>
      <c r="M921" s="38"/>
      <c r="N921" s="77"/>
      <c r="O921" s="77"/>
      <c r="P921" s="38"/>
      <c r="Q921" s="38"/>
      <c r="R921" s="77"/>
      <c r="S921" s="64"/>
      <c r="T921" s="77"/>
    </row>
    <row r="922" spans="2:20" x14ac:dyDescent="0.35">
      <c r="B922" s="36"/>
      <c r="C922" s="75"/>
      <c r="D922" s="76"/>
      <c r="E922" s="76"/>
      <c r="F922" s="76"/>
      <c r="G922" s="77"/>
      <c r="H922" s="64"/>
      <c r="I922" s="64"/>
      <c r="J922" s="77"/>
      <c r="K922" s="77"/>
      <c r="L922" s="38"/>
      <c r="M922" s="38"/>
      <c r="N922" s="77"/>
      <c r="O922" s="77"/>
      <c r="P922" s="38"/>
      <c r="Q922" s="38"/>
      <c r="R922" s="77"/>
      <c r="S922" s="64"/>
      <c r="T922" s="77"/>
    </row>
    <row r="923" spans="2:20" x14ac:dyDescent="0.35">
      <c r="B923" s="36"/>
      <c r="C923" s="75"/>
      <c r="D923" s="76"/>
      <c r="E923" s="76"/>
      <c r="F923" s="76"/>
      <c r="G923" s="77"/>
      <c r="H923" s="64"/>
      <c r="I923" s="64"/>
      <c r="J923" s="77"/>
      <c r="K923" s="77"/>
      <c r="L923" s="38"/>
      <c r="M923" s="38"/>
      <c r="N923" s="77"/>
      <c r="O923" s="77"/>
      <c r="P923" s="38"/>
      <c r="Q923" s="38"/>
      <c r="R923" s="77"/>
      <c r="S923" s="64"/>
      <c r="T923" s="77"/>
    </row>
    <row r="924" spans="2:20" x14ac:dyDescent="0.35">
      <c r="B924" s="36"/>
      <c r="C924" s="75"/>
      <c r="D924" s="76"/>
      <c r="E924" s="76"/>
      <c r="F924" s="76"/>
      <c r="G924" s="77"/>
      <c r="H924" s="64"/>
      <c r="I924" s="64"/>
      <c r="J924" s="77"/>
      <c r="K924" s="77"/>
      <c r="L924" s="38"/>
      <c r="M924" s="38"/>
      <c r="N924" s="77"/>
      <c r="O924" s="77"/>
      <c r="P924" s="38"/>
      <c r="Q924" s="38"/>
      <c r="R924" s="77"/>
      <c r="S924" s="64"/>
      <c r="T924" s="77"/>
    </row>
    <row r="925" spans="2:20" x14ac:dyDescent="0.35">
      <c r="B925" s="36"/>
      <c r="C925" s="75"/>
      <c r="D925" s="76"/>
      <c r="E925" s="76"/>
      <c r="F925" s="76"/>
      <c r="G925" s="77"/>
      <c r="H925" s="64"/>
      <c r="I925" s="64"/>
      <c r="J925" s="77"/>
      <c r="K925" s="77"/>
      <c r="L925" s="38"/>
      <c r="M925" s="38"/>
      <c r="N925" s="77"/>
      <c r="O925" s="77"/>
      <c r="P925" s="38"/>
      <c r="Q925" s="38"/>
      <c r="R925" s="77"/>
      <c r="S925" s="64"/>
      <c r="T925" s="77"/>
    </row>
    <row r="926" spans="2:20" x14ac:dyDescent="0.35">
      <c r="B926" s="36"/>
      <c r="C926" s="75"/>
      <c r="D926" s="76"/>
      <c r="E926" s="76"/>
      <c r="F926" s="76"/>
      <c r="G926" s="77"/>
      <c r="H926" s="64"/>
      <c r="I926" s="64"/>
      <c r="J926" s="77"/>
      <c r="K926" s="77"/>
      <c r="L926" s="38"/>
      <c r="M926" s="38"/>
      <c r="N926" s="77"/>
      <c r="O926" s="77"/>
      <c r="P926" s="38"/>
      <c r="Q926" s="38"/>
      <c r="R926" s="77"/>
      <c r="S926" s="64"/>
      <c r="T926" s="77"/>
    </row>
    <row r="927" spans="2:20" x14ac:dyDescent="0.35">
      <c r="B927" s="36"/>
      <c r="C927" s="75"/>
      <c r="D927" s="76"/>
      <c r="E927" s="76"/>
      <c r="F927" s="76"/>
      <c r="G927" s="77"/>
      <c r="H927" s="64"/>
      <c r="I927" s="64"/>
      <c r="J927" s="77"/>
      <c r="K927" s="77"/>
      <c r="L927" s="38"/>
      <c r="M927" s="38"/>
      <c r="N927" s="77"/>
      <c r="O927" s="77"/>
      <c r="P927" s="38"/>
      <c r="Q927" s="38"/>
      <c r="R927" s="77"/>
      <c r="S927" s="64"/>
      <c r="T927" s="77"/>
    </row>
    <row r="928" spans="2:20" x14ac:dyDescent="0.35">
      <c r="B928" s="36"/>
      <c r="C928" s="75"/>
      <c r="D928" s="76"/>
      <c r="E928" s="76"/>
      <c r="F928" s="76"/>
      <c r="G928" s="77"/>
      <c r="H928" s="64"/>
      <c r="I928" s="64"/>
      <c r="J928" s="77"/>
      <c r="K928" s="77"/>
      <c r="L928" s="38"/>
      <c r="M928" s="38"/>
      <c r="N928" s="77"/>
      <c r="O928" s="77"/>
      <c r="P928" s="38"/>
      <c r="Q928" s="38"/>
      <c r="R928" s="77"/>
      <c r="S928" s="64"/>
      <c r="T928" s="77"/>
    </row>
    <row r="929" spans="2:20" x14ac:dyDescent="0.35">
      <c r="B929" s="36"/>
      <c r="C929" s="75"/>
      <c r="D929" s="76"/>
      <c r="E929" s="76"/>
      <c r="F929" s="76"/>
      <c r="G929" s="77"/>
      <c r="H929" s="64"/>
      <c r="I929" s="64"/>
      <c r="J929" s="77"/>
      <c r="K929" s="77"/>
      <c r="L929" s="38"/>
      <c r="M929" s="38"/>
      <c r="N929" s="77"/>
      <c r="O929" s="77"/>
      <c r="P929" s="38"/>
      <c r="Q929" s="38"/>
      <c r="R929" s="77"/>
      <c r="S929" s="64"/>
      <c r="T929" s="77"/>
    </row>
    <row r="930" spans="2:20" x14ac:dyDescent="0.35">
      <c r="B930" s="36"/>
      <c r="C930" s="75"/>
      <c r="D930" s="76"/>
      <c r="E930" s="76"/>
      <c r="F930" s="76"/>
      <c r="G930" s="77"/>
      <c r="H930" s="64"/>
      <c r="I930" s="64"/>
      <c r="J930" s="77"/>
      <c r="K930" s="77"/>
      <c r="L930" s="38"/>
      <c r="M930" s="38"/>
      <c r="N930" s="77"/>
      <c r="O930" s="77"/>
      <c r="P930" s="38"/>
      <c r="Q930" s="38"/>
      <c r="R930" s="77"/>
      <c r="S930" s="64"/>
      <c r="T930" s="77"/>
    </row>
    <row r="931" spans="2:20" x14ac:dyDescent="0.35">
      <c r="B931" s="36"/>
      <c r="C931" s="75"/>
      <c r="D931" s="76"/>
      <c r="E931" s="76"/>
      <c r="F931" s="76"/>
      <c r="G931" s="77"/>
      <c r="H931" s="64"/>
      <c r="I931" s="64"/>
      <c r="J931" s="77"/>
      <c r="K931" s="77"/>
      <c r="L931" s="38"/>
      <c r="M931" s="38"/>
      <c r="N931" s="77"/>
      <c r="O931" s="77"/>
      <c r="P931" s="38"/>
      <c r="Q931" s="38"/>
      <c r="R931" s="77"/>
      <c r="S931" s="64"/>
      <c r="T931" s="77"/>
    </row>
    <row r="932" spans="2:20" x14ac:dyDescent="0.35">
      <c r="B932" s="36"/>
      <c r="C932" s="75"/>
      <c r="D932" s="76"/>
      <c r="E932" s="76"/>
      <c r="F932" s="76"/>
      <c r="G932" s="77"/>
      <c r="H932" s="64"/>
      <c r="I932" s="64"/>
      <c r="J932" s="77"/>
      <c r="K932" s="77"/>
      <c r="L932" s="38"/>
      <c r="M932" s="38"/>
      <c r="N932" s="77"/>
      <c r="O932" s="77"/>
      <c r="P932" s="38"/>
      <c r="Q932" s="38"/>
      <c r="R932" s="77"/>
      <c r="S932" s="64"/>
      <c r="T932" s="77"/>
    </row>
    <row r="933" spans="2:20" x14ac:dyDescent="0.35">
      <c r="B933" s="36"/>
      <c r="C933" s="75"/>
      <c r="D933" s="76"/>
      <c r="E933" s="76"/>
      <c r="F933" s="76"/>
      <c r="G933" s="77"/>
      <c r="H933" s="64"/>
      <c r="I933" s="64"/>
      <c r="J933" s="77"/>
      <c r="K933" s="77"/>
      <c r="L933" s="38"/>
      <c r="M933" s="38"/>
      <c r="N933" s="77"/>
      <c r="O933" s="77"/>
      <c r="P933" s="38"/>
      <c r="Q933" s="38"/>
      <c r="R933" s="77"/>
      <c r="S933" s="64"/>
      <c r="T933" s="77"/>
    </row>
    <row r="934" spans="2:20" x14ac:dyDescent="0.35">
      <c r="B934" s="36"/>
      <c r="C934" s="75"/>
      <c r="D934" s="76"/>
      <c r="E934" s="76"/>
      <c r="F934" s="76"/>
      <c r="G934" s="77"/>
      <c r="H934" s="64"/>
      <c r="I934" s="64"/>
      <c r="J934" s="77"/>
      <c r="K934" s="77"/>
      <c r="L934" s="38"/>
      <c r="M934" s="38"/>
      <c r="N934" s="77"/>
      <c r="O934" s="77"/>
      <c r="P934" s="38"/>
      <c r="Q934" s="38"/>
      <c r="R934" s="77"/>
      <c r="S934" s="64"/>
      <c r="T934" s="77"/>
    </row>
    <row r="935" spans="2:20" x14ac:dyDescent="0.35">
      <c r="B935" s="36"/>
      <c r="C935" s="75"/>
      <c r="D935" s="76"/>
      <c r="E935" s="76"/>
      <c r="F935" s="76"/>
      <c r="G935" s="77"/>
      <c r="H935" s="64"/>
      <c r="I935" s="64"/>
      <c r="J935" s="77"/>
      <c r="K935" s="77"/>
      <c r="L935" s="38"/>
      <c r="M935" s="38"/>
      <c r="N935" s="77"/>
      <c r="O935" s="77"/>
      <c r="P935" s="38"/>
      <c r="Q935" s="38"/>
      <c r="R935" s="77"/>
      <c r="S935" s="64"/>
      <c r="T935" s="77"/>
    </row>
    <row r="936" spans="2:20" x14ac:dyDescent="0.35">
      <c r="B936" s="36"/>
      <c r="C936" s="75"/>
      <c r="D936" s="76"/>
      <c r="E936" s="76"/>
      <c r="F936" s="76"/>
      <c r="G936" s="77"/>
      <c r="H936" s="64"/>
      <c r="I936" s="64"/>
      <c r="J936" s="77"/>
      <c r="K936" s="77"/>
      <c r="L936" s="38"/>
      <c r="M936" s="38"/>
      <c r="N936" s="77"/>
      <c r="O936" s="77"/>
      <c r="P936" s="38"/>
      <c r="Q936" s="38"/>
      <c r="R936" s="77"/>
      <c r="S936" s="64"/>
      <c r="T936" s="77"/>
    </row>
    <row r="937" spans="2:20" x14ac:dyDescent="0.35">
      <c r="B937" s="36"/>
      <c r="C937" s="75"/>
      <c r="D937" s="76"/>
      <c r="E937" s="76"/>
      <c r="F937" s="76"/>
      <c r="G937" s="77"/>
      <c r="H937" s="64"/>
      <c r="I937" s="64"/>
      <c r="J937" s="77"/>
      <c r="K937" s="77"/>
      <c r="L937" s="38"/>
      <c r="M937" s="38"/>
      <c r="N937" s="77"/>
      <c r="O937" s="77"/>
      <c r="P937" s="38"/>
      <c r="Q937" s="38"/>
      <c r="R937" s="77"/>
      <c r="S937" s="64"/>
      <c r="T937" s="77"/>
    </row>
    <row r="938" spans="2:20" x14ac:dyDescent="0.35">
      <c r="B938" s="36"/>
      <c r="C938" s="75"/>
      <c r="D938" s="76"/>
      <c r="E938" s="76"/>
      <c r="F938" s="76"/>
      <c r="G938" s="77"/>
      <c r="H938" s="64"/>
      <c r="I938" s="64"/>
      <c r="J938" s="77"/>
      <c r="K938" s="77"/>
      <c r="L938" s="38"/>
      <c r="M938" s="38"/>
      <c r="N938" s="77"/>
      <c r="O938" s="77"/>
      <c r="P938" s="38"/>
      <c r="Q938" s="38"/>
      <c r="R938" s="77"/>
      <c r="S938" s="64"/>
      <c r="T938" s="77"/>
    </row>
    <row r="939" spans="2:20" x14ac:dyDescent="0.35">
      <c r="B939" s="36"/>
      <c r="C939" s="75"/>
      <c r="D939" s="76"/>
      <c r="E939" s="76"/>
      <c r="F939" s="76"/>
      <c r="G939" s="77"/>
      <c r="H939" s="64"/>
      <c r="I939" s="64"/>
      <c r="J939" s="77"/>
      <c r="K939" s="77"/>
      <c r="L939" s="38"/>
      <c r="M939" s="38"/>
      <c r="N939" s="77"/>
      <c r="O939" s="77"/>
      <c r="P939" s="38"/>
      <c r="Q939" s="38"/>
      <c r="R939" s="77"/>
      <c r="S939" s="64"/>
      <c r="T939" s="77"/>
    </row>
    <row r="940" spans="2:20" x14ac:dyDescent="0.35">
      <c r="B940" s="36"/>
      <c r="C940" s="75"/>
      <c r="D940" s="76"/>
      <c r="E940" s="76"/>
      <c r="F940" s="76"/>
      <c r="G940" s="77"/>
      <c r="H940" s="64"/>
      <c r="I940" s="64"/>
      <c r="J940" s="77"/>
      <c r="K940" s="77"/>
      <c r="L940" s="38"/>
      <c r="M940" s="38"/>
      <c r="N940" s="77"/>
      <c r="O940" s="77"/>
      <c r="P940" s="38"/>
      <c r="Q940" s="38"/>
      <c r="R940" s="77"/>
      <c r="S940" s="64"/>
      <c r="T940" s="77"/>
    </row>
    <row r="941" spans="2:20" x14ac:dyDescent="0.35">
      <c r="B941" s="36"/>
      <c r="C941" s="75"/>
      <c r="D941" s="76"/>
      <c r="E941" s="76"/>
      <c r="F941" s="76"/>
      <c r="G941" s="77"/>
      <c r="H941" s="64"/>
      <c r="I941" s="64"/>
      <c r="J941" s="77"/>
      <c r="K941" s="77"/>
      <c r="L941" s="38"/>
      <c r="M941" s="38"/>
      <c r="N941" s="77"/>
      <c r="O941" s="77"/>
      <c r="P941" s="38"/>
      <c r="Q941" s="38"/>
      <c r="R941" s="77"/>
      <c r="S941" s="64"/>
      <c r="T941" s="77"/>
    </row>
    <row r="942" spans="2:20" x14ac:dyDescent="0.35">
      <c r="B942" s="36"/>
      <c r="C942" s="75"/>
      <c r="D942" s="76"/>
      <c r="E942" s="76"/>
      <c r="F942" s="76"/>
      <c r="G942" s="77"/>
      <c r="H942" s="64"/>
      <c r="I942" s="64"/>
      <c r="J942" s="77"/>
      <c r="K942" s="77"/>
      <c r="L942" s="38"/>
      <c r="M942" s="38"/>
      <c r="N942" s="77"/>
      <c r="O942" s="77"/>
      <c r="P942" s="38"/>
      <c r="Q942" s="38"/>
      <c r="R942" s="77"/>
      <c r="S942" s="64"/>
      <c r="T942" s="77"/>
    </row>
    <row r="943" spans="2:20" x14ac:dyDescent="0.35">
      <c r="B943" s="36"/>
      <c r="C943" s="75"/>
      <c r="D943" s="76"/>
      <c r="E943" s="76"/>
      <c r="F943" s="76"/>
      <c r="G943" s="77"/>
      <c r="H943" s="64"/>
      <c r="I943" s="64"/>
      <c r="J943" s="77"/>
      <c r="K943" s="77"/>
      <c r="L943" s="38"/>
      <c r="M943" s="38"/>
      <c r="N943" s="77"/>
      <c r="O943" s="77"/>
      <c r="P943" s="38"/>
      <c r="Q943" s="38"/>
      <c r="R943" s="77"/>
      <c r="S943" s="64"/>
      <c r="T943" s="77"/>
    </row>
    <row r="944" spans="2:20" x14ac:dyDescent="0.35">
      <c r="B944" s="36"/>
      <c r="C944" s="75"/>
      <c r="D944" s="76"/>
      <c r="E944" s="76"/>
      <c r="F944" s="76"/>
      <c r="G944" s="77"/>
      <c r="H944" s="64"/>
      <c r="I944" s="64"/>
      <c r="J944" s="77"/>
      <c r="K944" s="77"/>
      <c r="L944" s="38"/>
      <c r="M944" s="38"/>
      <c r="N944" s="77"/>
      <c r="O944" s="77"/>
      <c r="P944" s="38"/>
      <c r="Q944" s="38"/>
      <c r="R944" s="77"/>
      <c r="S944" s="64"/>
      <c r="T944" s="77"/>
    </row>
    <row r="945" spans="2:20" x14ac:dyDescent="0.35">
      <c r="B945" s="36"/>
      <c r="C945" s="75"/>
      <c r="D945" s="76"/>
      <c r="E945" s="76"/>
      <c r="F945" s="76"/>
      <c r="G945" s="77"/>
      <c r="H945" s="64"/>
      <c r="I945" s="64"/>
      <c r="J945" s="77"/>
      <c r="K945" s="77"/>
      <c r="L945" s="38"/>
      <c r="M945" s="38"/>
      <c r="N945" s="77"/>
      <c r="O945" s="77"/>
      <c r="P945" s="38"/>
      <c r="Q945" s="38"/>
      <c r="R945" s="77"/>
      <c r="S945" s="64"/>
      <c r="T945" s="77"/>
    </row>
    <row r="946" spans="2:20" x14ac:dyDescent="0.35">
      <c r="B946" s="36"/>
      <c r="C946" s="75"/>
      <c r="D946" s="76"/>
      <c r="E946" s="76"/>
      <c r="F946" s="76"/>
      <c r="G946" s="77"/>
      <c r="H946" s="64"/>
      <c r="I946" s="64"/>
      <c r="J946" s="77"/>
      <c r="K946" s="77"/>
      <c r="L946" s="38"/>
      <c r="M946" s="38"/>
      <c r="N946" s="77"/>
      <c r="O946" s="77"/>
      <c r="P946" s="38"/>
      <c r="Q946" s="38"/>
      <c r="R946" s="77"/>
      <c r="S946" s="64"/>
      <c r="T946" s="77"/>
    </row>
    <row r="947" spans="2:20" x14ac:dyDescent="0.35">
      <c r="B947" s="36"/>
      <c r="C947" s="75"/>
      <c r="D947" s="76"/>
      <c r="E947" s="76"/>
      <c r="F947" s="76"/>
      <c r="G947" s="77"/>
      <c r="H947" s="64"/>
      <c r="I947" s="64"/>
      <c r="J947" s="77"/>
      <c r="K947" s="77"/>
      <c r="L947" s="38"/>
      <c r="M947" s="38"/>
      <c r="N947" s="77"/>
      <c r="O947" s="77"/>
      <c r="P947" s="38"/>
      <c r="Q947" s="38"/>
      <c r="R947" s="77"/>
      <c r="S947" s="64"/>
      <c r="T947" s="77"/>
    </row>
    <row r="948" spans="2:20" x14ac:dyDescent="0.35">
      <c r="B948" s="36"/>
      <c r="C948" s="75"/>
      <c r="D948" s="76"/>
      <c r="E948" s="76"/>
      <c r="F948" s="76"/>
      <c r="G948" s="77"/>
      <c r="H948" s="64"/>
      <c r="I948" s="64"/>
      <c r="J948" s="77"/>
      <c r="K948" s="77"/>
      <c r="L948" s="38"/>
      <c r="M948" s="38"/>
      <c r="N948" s="77"/>
      <c r="O948" s="77"/>
      <c r="P948" s="38"/>
      <c r="Q948" s="38"/>
      <c r="R948" s="77"/>
      <c r="S948" s="64"/>
      <c r="T948" s="77"/>
    </row>
    <row r="949" spans="2:20" x14ac:dyDescent="0.35">
      <c r="B949" s="36"/>
      <c r="C949" s="75"/>
      <c r="D949" s="76"/>
      <c r="E949" s="76"/>
      <c r="F949" s="76"/>
      <c r="G949" s="77"/>
      <c r="H949" s="64"/>
      <c r="I949" s="64"/>
      <c r="J949" s="77"/>
      <c r="K949" s="77"/>
      <c r="L949" s="38"/>
      <c r="M949" s="38"/>
      <c r="N949" s="77"/>
      <c r="O949" s="77"/>
      <c r="P949" s="38"/>
      <c r="Q949" s="38"/>
      <c r="R949" s="77"/>
      <c r="S949" s="64"/>
      <c r="T949" s="77"/>
    </row>
    <row r="950" spans="2:20" x14ac:dyDescent="0.35">
      <c r="B950" s="36"/>
      <c r="C950" s="75"/>
      <c r="D950" s="76"/>
      <c r="E950" s="76"/>
      <c r="F950" s="76"/>
      <c r="G950" s="77"/>
      <c r="H950" s="64"/>
      <c r="I950" s="64"/>
      <c r="J950" s="77"/>
      <c r="K950" s="77"/>
      <c r="L950" s="38"/>
      <c r="M950" s="38"/>
      <c r="N950" s="77"/>
      <c r="O950" s="77"/>
      <c r="P950" s="38"/>
      <c r="Q950" s="38"/>
      <c r="R950" s="77"/>
      <c r="S950" s="64"/>
      <c r="T950" s="77"/>
    </row>
    <row r="951" spans="2:20" x14ac:dyDescent="0.35">
      <c r="B951" s="36"/>
      <c r="C951" s="75"/>
      <c r="D951" s="76"/>
      <c r="E951" s="76"/>
      <c r="F951" s="76"/>
      <c r="G951" s="77"/>
      <c r="H951" s="64"/>
      <c r="I951" s="64"/>
      <c r="J951" s="77"/>
      <c r="K951" s="77"/>
      <c r="L951" s="38"/>
      <c r="M951" s="38"/>
      <c r="N951" s="77"/>
      <c r="O951" s="77"/>
      <c r="P951" s="38"/>
      <c r="Q951" s="38"/>
      <c r="R951" s="77"/>
      <c r="S951" s="64"/>
      <c r="T951" s="77"/>
    </row>
    <row r="952" spans="2:20" x14ac:dyDescent="0.35">
      <c r="B952" s="36"/>
      <c r="C952" s="75"/>
      <c r="D952" s="76"/>
      <c r="E952" s="76"/>
      <c r="F952" s="76"/>
      <c r="G952" s="77"/>
      <c r="H952" s="64"/>
      <c r="I952" s="64"/>
      <c r="J952" s="77"/>
      <c r="K952" s="77"/>
      <c r="L952" s="38"/>
      <c r="M952" s="38"/>
      <c r="N952" s="77"/>
      <c r="O952" s="77"/>
      <c r="P952" s="38"/>
      <c r="Q952" s="38"/>
      <c r="R952" s="77"/>
      <c r="S952" s="64"/>
      <c r="T952" s="77"/>
    </row>
    <row r="953" spans="2:20" x14ac:dyDescent="0.35">
      <c r="B953" s="36"/>
      <c r="C953" s="75"/>
      <c r="D953" s="76"/>
      <c r="E953" s="76"/>
      <c r="F953" s="76"/>
      <c r="G953" s="77"/>
      <c r="H953" s="64"/>
      <c r="I953" s="64"/>
      <c r="J953" s="77"/>
      <c r="K953" s="77"/>
      <c r="L953" s="38"/>
      <c r="M953" s="38"/>
      <c r="N953" s="77"/>
      <c r="O953" s="77"/>
      <c r="P953" s="38"/>
      <c r="Q953" s="38"/>
      <c r="R953" s="77"/>
      <c r="S953" s="64"/>
      <c r="T953" s="77"/>
    </row>
    <row r="954" spans="2:20" x14ac:dyDescent="0.35">
      <c r="B954" s="36"/>
      <c r="C954" s="75"/>
      <c r="D954" s="76"/>
      <c r="E954" s="76"/>
      <c r="F954" s="76"/>
      <c r="G954" s="77"/>
      <c r="H954" s="64"/>
      <c r="I954" s="64"/>
      <c r="J954" s="77"/>
      <c r="K954" s="77"/>
      <c r="L954" s="38"/>
      <c r="M954" s="38"/>
      <c r="N954" s="77"/>
      <c r="O954" s="77"/>
      <c r="P954" s="38"/>
      <c r="Q954" s="38"/>
      <c r="R954" s="77"/>
      <c r="S954" s="64"/>
      <c r="T954" s="77"/>
    </row>
    <row r="955" spans="2:20" x14ac:dyDescent="0.35">
      <c r="B955" s="36"/>
      <c r="C955" s="75"/>
      <c r="D955" s="76"/>
      <c r="E955" s="76"/>
      <c r="F955" s="76"/>
      <c r="G955" s="77"/>
      <c r="H955" s="64"/>
      <c r="I955" s="64"/>
      <c r="J955" s="77"/>
      <c r="K955" s="77"/>
      <c r="L955" s="38"/>
      <c r="M955" s="38"/>
      <c r="N955" s="77"/>
      <c r="O955" s="77"/>
      <c r="P955" s="38"/>
      <c r="Q955" s="38"/>
      <c r="R955" s="77"/>
      <c r="S955" s="64"/>
      <c r="T955" s="77"/>
    </row>
    <row r="956" spans="2:20" x14ac:dyDescent="0.35">
      <c r="B956" s="36"/>
      <c r="C956" s="75"/>
      <c r="D956" s="76"/>
      <c r="E956" s="76"/>
      <c r="F956" s="76"/>
      <c r="G956" s="77"/>
      <c r="H956" s="64"/>
      <c r="I956" s="64"/>
      <c r="J956" s="77"/>
      <c r="K956" s="77"/>
      <c r="L956" s="38"/>
      <c r="M956" s="38"/>
      <c r="N956" s="77"/>
      <c r="O956" s="77"/>
      <c r="P956" s="38"/>
      <c r="Q956" s="38"/>
      <c r="R956" s="77"/>
      <c r="S956" s="64"/>
      <c r="T956" s="77"/>
    </row>
    <row r="957" spans="2:20" x14ac:dyDescent="0.35">
      <c r="B957" s="36"/>
      <c r="C957" s="75"/>
      <c r="D957" s="76"/>
      <c r="E957" s="76"/>
      <c r="F957" s="76"/>
      <c r="G957" s="77"/>
      <c r="H957" s="64"/>
      <c r="I957" s="64"/>
      <c r="J957" s="77"/>
      <c r="K957" s="77"/>
      <c r="L957" s="38"/>
      <c r="M957" s="38"/>
      <c r="N957" s="77"/>
      <c r="O957" s="77"/>
      <c r="P957" s="38"/>
      <c r="Q957" s="38"/>
      <c r="R957" s="77"/>
      <c r="S957" s="64"/>
      <c r="T957" s="77"/>
    </row>
    <row r="958" spans="2:20" x14ac:dyDescent="0.35">
      <c r="B958" s="36"/>
      <c r="C958" s="75"/>
      <c r="D958" s="76"/>
      <c r="E958" s="76"/>
      <c r="F958" s="76"/>
      <c r="G958" s="77"/>
      <c r="H958" s="64"/>
      <c r="I958" s="64"/>
      <c r="J958" s="77"/>
      <c r="K958" s="77"/>
      <c r="L958" s="38"/>
      <c r="M958" s="38"/>
      <c r="N958" s="77"/>
      <c r="O958" s="77"/>
      <c r="P958" s="38"/>
      <c r="Q958" s="38"/>
      <c r="R958" s="77"/>
      <c r="S958" s="64"/>
      <c r="T958" s="77"/>
    </row>
    <row r="959" spans="2:20" x14ac:dyDescent="0.35">
      <c r="B959" s="36"/>
      <c r="C959" s="75"/>
      <c r="D959" s="76"/>
      <c r="E959" s="76"/>
      <c r="F959" s="76"/>
      <c r="G959" s="77"/>
      <c r="H959" s="64"/>
      <c r="I959" s="64"/>
      <c r="J959" s="77"/>
      <c r="K959" s="77"/>
      <c r="L959" s="38"/>
      <c r="M959" s="38"/>
      <c r="N959" s="77"/>
      <c r="O959" s="77"/>
      <c r="P959" s="38"/>
      <c r="Q959" s="38"/>
      <c r="R959" s="77"/>
      <c r="S959" s="64"/>
      <c r="T959" s="77"/>
    </row>
    <row r="960" spans="2:20" x14ac:dyDescent="0.35">
      <c r="B960" s="36"/>
      <c r="C960" s="75"/>
      <c r="D960" s="76"/>
      <c r="E960" s="76"/>
      <c r="F960" s="76"/>
      <c r="G960" s="77"/>
      <c r="H960" s="64"/>
      <c r="I960" s="64"/>
      <c r="J960" s="77"/>
      <c r="K960" s="77"/>
      <c r="L960" s="38"/>
      <c r="M960" s="38"/>
      <c r="N960" s="77"/>
      <c r="O960" s="77"/>
      <c r="P960" s="38"/>
      <c r="Q960" s="38"/>
      <c r="R960" s="77"/>
      <c r="S960" s="64"/>
      <c r="T960" s="77"/>
    </row>
    <row r="961" spans="2:20" x14ac:dyDescent="0.35">
      <c r="B961" s="36"/>
      <c r="C961" s="75"/>
      <c r="D961" s="76"/>
      <c r="E961" s="76"/>
      <c r="F961" s="76"/>
      <c r="G961" s="77"/>
      <c r="H961" s="64"/>
      <c r="I961" s="64"/>
      <c r="J961" s="77"/>
      <c r="K961" s="77"/>
      <c r="L961" s="38"/>
      <c r="M961" s="38"/>
      <c r="N961" s="77"/>
      <c r="O961" s="77"/>
      <c r="P961" s="38"/>
      <c r="Q961" s="38"/>
      <c r="R961" s="77"/>
      <c r="S961" s="64"/>
      <c r="T961" s="77"/>
    </row>
    <row r="962" spans="2:20" x14ac:dyDescent="0.35">
      <c r="B962" s="36"/>
      <c r="C962" s="75"/>
      <c r="D962" s="76"/>
      <c r="E962" s="76"/>
      <c r="F962" s="76"/>
      <c r="G962" s="77"/>
      <c r="H962" s="64"/>
      <c r="I962" s="64"/>
      <c r="J962" s="77"/>
      <c r="K962" s="77"/>
      <c r="L962" s="38"/>
      <c r="M962" s="38"/>
      <c r="N962" s="77"/>
      <c r="O962" s="77"/>
      <c r="P962" s="38"/>
      <c r="Q962" s="38"/>
      <c r="R962" s="77"/>
      <c r="S962" s="64"/>
      <c r="T962" s="77"/>
    </row>
    <row r="963" spans="2:20" x14ac:dyDescent="0.35">
      <c r="B963" s="36"/>
      <c r="C963" s="75"/>
      <c r="D963" s="76"/>
      <c r="E963" s="76"/>
      <c r="F963" s="76"/>
      <c r="G963" s="77"/>
      <c r="H963" s="64"/>
      <c r="I963" s="64"/>
      <c r="J963" s="77"/>
      <c r="K963" s="77"/>
      <c r="L963" s="38"/>
      <c r="M963" s="38"/>
      <c r="N963" s="77"/>
      <c r="O963" s="77"/>
      <c r="P963" s="38"/>
      <c r="Q963" s="38"/>
      <c r="R963" s="77"/>
      <c r="S963" s="64"/>
      <c r="T963" s="77"/>
    </row>
    <row r="964" spans="2:20" x14ac:dyDescent="0.35">
      <c r="B964" s="36"/>
      <c r="C964" s="75"/>
      <c r="D964" s="76"/>
      <c r="E964" s="76"/>
      <c r="F964" s="76"/>
      <c r="G964" s="77"/>
      <c r="H964" s="64"/>
      <c r="I964" s="64"/>
      <c r="J964" s="77"/>
      <c r="K964" s="77"/>
      <c r="L964" s="38"/>
      <c r="M964" s="38"/>
      <c r="N964" s="77"/>
      <c r="O964" s="77"/>
      <c r="P964" s="38"/>
      <c r="Q964" s="38"/>
      <c r="R964" s="77"/>
      <c r="S964" s="64"/>
      <c r="T964" s="77"/>
    </row>
    <row r="965" spans="2:20" x14ac:dyDescent="0.35">
      <c r="B965" s="36"/>
      <c r="C965" s="75"/>
      <c r="D965" s="76"/>
      <c r="E965" s="76"/>
      <c r="F965" s="76"/>
      <c r="G965" s="77"/>
      <c r="H965" s="64"/>
      <c r="I965" s="64"/>
      <c r="J965" s="77"/>
      <c r="K965" s="77"/>
      <c r="L965" s="38"/>
      <c r="M965" s="38"/>
      <c r="N965" s="77"/>
      <c r="O965" s="77"/>
      <c r="P965" s="38"/>
      <c r="Q965" s="38"/>
      <c r="R965" s="77"/>
      <c r="S965" s="64"/>
      <c r="T965" s="77"/>
    </row>
    <row r="966" spans="2:20" x14ac:dyDescent="0.35">
      <c r="B966" s="36"/>
      <c r="C966" s="75"/>
      <c r="D966" s="76"/>
      <c r="E966" s="76"/>
      <c r="F966" s="76"/>
      <c r="G966" s="77"/>
      <c r="H966" s="64"/>
      <c r="I966" s="64"/>
      <c r="J966" s="77"/>
      <c r="K966" s="77"/>
      <c r="L966" s="38"/>
      <c r="M966" s="38"/>
      <c r="N966" s="77"/>
      <c r="O966" s="77"/>
      <c r="P966" s="38"/>
      <c r="Q966" s="38"/>
      <c r="R966" s="77"/>
      <c r="S966" s="64"/>
      <c r="T966" s="77"/>
    </row>
    <row r="967" spans="2:20" x14ac:dyDescent="0.35">
      <c r="B967" s="36"/>
      <c r="C967" s="75"/>
      <c r="D967" s="76"/>
      <c r="E967" s="76"/>
      <c r="F967" s="76"/>
      <c r="G967" s="77"/>
      <c r="H967" s="64"/>
      <c r="I967" s="64"/>
      <c r="J967" s="77"/>
      <c r="K967" s="77"/>
      <c r="L967" s="38"/>
      <c r="M967" s="38"/>
      <c r="N967" s="77"/>
      <c r="O967" s="77"/>
      <c r="P967" s="38"/>
      <c r="Q967" s="38"/>
      <c r="R967" s="77"/>
      <c r="S967" s="64"/>
      <c r="T967" s="77"/>
    </row>
    <row r="968" spans="2:20" x14ac:dyDescent="0.35">
      <c r="B968" s="36"/>
      <c r="C968" s="75"/>
      <c r="D968" s="76"/>
      <c r="E968" s="76"/>
      <c r="F968" s="76"/>
      <c r="G968" s="77"/>
      <c r="H968" s="64"/>
      <c r="I968" s="64"/>
      <c r="J968" s="77"/>
      <c r="K968" s="77"/>
      <c r="L968" s="38"/>
      <c r="M968" s="38"/>
      <c r="N968" s="77"/>
      <c r="O968" s="77"/>
      <c r="P968" s="38"/>
      <c r="Q968" s="38"/>
      <c r="R968" s="77"/>
      <c r="S968" s="64"/>
      <c r="T968" s="77"/>
    </row>
    <row r="969" spans="2:20" x14ac:dyDescent="0.35">
      <c r="B969" s="36"/>
      <c r="C969" s="75"/>
      <c r="D969" s="76"/>
      <c r="E969" s="76"/>
      <c r="F969" s="76"/>
      <c r="G969" s="77"/>
      <c r="H969" s="64"/>
      <c r="I969" s="64"/>
      <c r="J969" s="77"/>
      <c r="K969" s="77"/>
      <c r="L969" s="38"/>
      <c r="M969" s="38"/>
      <c r="N969" s="77"/>
      <c r="O969" s="77"/>
      <c r="P969" s="38"/>
      <c r="Q969" s="38"/>
      <c r="R969" s="77"/>
      <c r="S969" s="64"/>
      <c r="T969" s="77"/>
    </row>
    <row r="970" spans="2:20" x14ac:dyDescent="0.35">
      <c r="B970" s="36"/>
      <c r="C970" s="75"/>
      <c r="D970" s="76"/>
      <c r="E970" s="76"/>
      <c r="F970" s="76"/>
      <c r="G970" s="77"/>
      <c r="H970" s="64"/>
      <c r="I970" s="64"/>
      <c r="J970" s="77"/>
      <c r="K970" s="77"/>
      <c r="L970" s="38"/>
      <c r="M970" s="38"/>
      <c r="N970" s="77"/>
      <c r="O970" s="77"/>
      <c r="P970" s="38"/>
      <c r="Q970" s="38"/>
      <c r="R970" s="77"/>
      <c r="S970" s="64"/>
      <c r="T970" s="77"/>
    </row>
    <row r="971" spans="2:20" x14ac:dyDescent="0.35">
      <c r="B971" s="36"/>
      <c r="C971" s="75"/>
      <c r="D971" s="76"/>
      <c r="E971" s="76"/>
      <c r="F971" s="76"/>
      <c r="G971" s="77"/>
      <c r="H971" s="64"/>
      <c r="I971" s="64"/>
      <c r="J971" s="77"/>
      <c r="K971" s="77"/>
      <c r="L971" s="38"/>
      <c r="M971" s="38"/>
      <c r="N971" s="77"/>
      <c r="O971" s="77"/>
      <c r="P971" s="38"/>
      <c r="Q971" s="38"/>
      <c r="R971" s="77"/>
      <c r="S971" s="64"/>
      <c r="T971" s="77"/>
    </row>
    <row r="972" spans="2:20" x14ac:dyDescent="0.35">
      <c r="B972" s="36"/>
      <c r="C972" s="75"/>
      <c r="D972" s="76"/>
      <c r="E972" s="76"/>
      <c r="F972" s="76"/>
      <c r="G972" s="77"/>
      <c r="H972" s="64"/>
      <c r="I972" s="64"/>
      <c r="J972" s="77"/>
      <c r="K972" s="77"/>
      <c r="L972" s="38"/>
      <c r="M972" s="38"/>
      <c r="N972" s="77"/>
      <c r="O972" s="77"/>
      <c r="P972" s="38"/>
      <c r="Q972" s="38"/>
      <c r="R972" s="77"/>
      <c r="S972" s="64"/>
      <c r="T972" s="77"/>
    </row>
    <row r="973" spans="2:20" x14ac:dyDescent="0.35">
      <c r="B973" s="36"/>
      <c r="C973" s="75"/>
      <c r="D973" s="76"/>
      <c r="E973" s="76"/>
      <c r="F973" s="76"/>
      <c r="G973" s="77"/>
      <c r="H973" s="64"/>
      <c r="I973" s="64"/>
      <c r="J973" s="77"/>
      <c r="K973" s="77"/>
      <c r="L973" s="38"/>
      <c r="M973" s="38"/>
      <c r="N973" s="77"/>
      <c r="O973" s="77"/>
      <c r="P973" s="38"/>
      <c r="Q973" s="38"/>
      <c r="R973" s="77"/>
      <c r="S973" s="64"/>
      <c r="T973" s="77"/>
    </row>
    <row r="974" spans="2:20" x14ac:dyDescent="0.35">
      <c r="B974" s="36"/>
      <c r="C974" s="75"/>
      <c r="D974" s="76"/>
      <c r="E974" s="76"/>
      <c r="F974" s="76"/>
      <c r="G974" s="77"/>
      <c r="H974" s="64"/>
      <c r="I974" s="64"/>
      <c r="J974" s="77"/>
      <c r="K974" s="77"/>
      <c r="L974" s="38"/>
      <c r="M974" s="38"/>
      <c r="N974" s="77"/>
      <c r="O974" s="77"/>
      <c r="P974" s="38"/>
      <c r="Q974" s="38"/>
      <c r="R974" s="77"/>
      <c r="S974" s="64"/>
      <c r="T974" s="77"/>
    </row>
    <row r="975" spans="2:20" x14ac:dyDescent="0.35">
      <c r="B975" s="36"/>
      <c r="C975" s="75"/>
      <c r="D975" s="76"/>
      <c r="E975" s="76"/>
      <c r="F975" s="76"/>
      <c r="G975" s="77"/>
      <c r="H975" s="64"/>
      <c r="I975" s="64"/>
      <c r="J975" s="77"/>
      <c r="K975" s="77"/>
      <c r="L975" s="38"/>
      <c r="M975" s="38"/>
      <c r="N975" s="77"/>
      <c r="O975" s="77"/>
      <c r="P975" s="38"/>
      <c r="Q975" s="38"/>
      <c r="R975" s="77"/>
      <c r="S975" s="64"/>
      <c r="T975" s="77"/>
    </row>
    <row r="976" spans="2:20" x14ac:dyDescent="0.35">
      <c r="B976" s="36"/>
      <c r="C976" s="75"/>
      <c r="D976" s="76"/>
      <c r="E976" s="76"/>
      <c r="F976" s="76"/>
      <c r="G976" s="77"/>
      <c r="H976" s="64"/>
      <c r="I976" s="64"/>
      <c r="J976" s="77"/>
      <c r="K976" s="77"/>
      <c r="L976" s="38"/>
      <c r="M976" s="38"/>
      <c r="N976" s="77"/>
      <c r="O976" s="77"/>
      <c r="P976" s="38"/>
      <c r="Q976" s="38"/>
      <c r="R976" s="77"/>
      <c r="S976" s="64"/>
      <c r="T976" s="77"/>
    </row>
    <row r="977" spans="2:20" x14ac:dyDescent="0.35">
      <c r="B977" s="36"/>
      <c r="C977" s="75"/>
      <c r="D977" s="76"/>
      <c r="E977" s="76"/>
      <c r="F977" s="76"/>
      <c r="G977" s="77"/>
      <c r="H977" s="64"/>
      <c r="I977" s="64"/>
      <c r="J977" s="77"/>
      <c r="K977" s="77"/>
      <c r="L977" s="38"/>
      <c r="M977" s="38"/>
      <c r="N977" s="77"/>
      <c r="O977" s="77"/>
      <c r="P977" s="38"/>
      <c r="Q977" s="38"/>
      <c r="R977" s="77"/>
      <c r="S977" s="64"/>
      <c r="T977" s="77"/>
    </row>
    <row r="978" spans="2:20" x14ac:dyDescent="0.35">
      <c r="B978" s="36"/>
      <c r="C978" s="75"/>
      <c r="D978" s="76"/>
      <c r="E978" s="76"/>
      <c r="F978" s="76"/>
      <c r="G978" s="77"/>
      <c r="H978" s="64"/>
      <c r="I978" s="64"/>
      <c r="J978" s="77"/>
      <c r="K978" s="77"/>
      <c r="L978" s="38"/>
      <c r="M978" s="38"/>
      <c r="N978" s="77"/>
      <c r="O978" s="77"/>
      <c r="P978" s="38"/>
      <c r="Q978" s="38"/>
      <c r="R978" s="77"/>
      <c r="S978" s="64"/>
      <c r="T978" s="77"/>
    </row>
    <row r="979" spans="2:20" x14ac:dyDescent="0.35">
      <c r="B979" s="36"/>
      <c r="C979" s="75"/>
      <c r="D979" s="76"/>
      <c r="E979" s="76"/>
      <c r="F979" s="76"/>
      <c r="G979" s="77"/>
      <c r="H979" s="64"/>
      <c r="I979" s="64"/>
      <c r="J979" s="77"/>
      <c r="K979" s="77"/>
      <c r="L979" s="38"/>
      <c r="M979" s="38"/>
      <c r="N979" s="77"/>
      <c r="O979" s="77"/>
      <c r="P979" s="38"/>
      <c r="Q979" s="38"/>
      <c r="R979" s="77"/>
      <c r="S979" s="64"/>
      <c r="T979" s="77"/>
    </row>
    <row r="980" spans="2:20" x14ac:dyDescent="0.35">
      <c r="B980" s="36"/>
      <c r="C980" s="75"/>
      <c r="D980" s="76"/>
      <c r="E980" s="76"/>
      <c r="F980" s="76"/>
      <c r="G980" s="77"/>
      <c r="H980" s="64"/>
      <c r="I980" s="64"/>
      <c r="J980" s="77"/>
      <c r="K980" s="77"/>
      <c r="L980" s="38"/>
      <c r="M980" s="38"/>
      <c r="N980" s="77"/>
      <c r="O980" s="77"/>
      <c r="P980" s="38"/>
      <c r="Q980" s="38"/>
      <c r="R980" s="77"/>
      <c r="S980" s="64"/>
      <c r="T980" s="77"/>
    </row>
    <row r="981" spans="2:20" x14ac:dyDescent="0.35">
      <c r="B981" s="36"/>
      <c r="C981" s="75"/>
      <c r="D981" s="76"/>
      <c r="E981" s="76"/>
      <c r="F981" s="76"/>
      <c r="G981" s="77"/>
      <c r="H981" s="64"/>
      <c r="I981" s="64"/>
      <c r="J981" s="77"/>
      <c r="K981" s="77"/>
      <c r="L981" s="38"/>
      <c r="M981" s="38"/>
      <c r="N981" s="77"/>
      <c r="O981" s="77"/>
      <c r="P981" s="38"/>
      <c r="Q981" s="38"/>
      <c r="R981" s="77"/>
      <c r="S981" s="64"/>
      <c r="T981" s="77"/>
    </row>
    <row r="982" spans="2:20" x14ac:dyDescent="0.35">
      <c r="B982" s="36"/>
      <c r="C982" s="75"/>
      <c r="D982" s="76"/>
      <c r="E982" s="76"/>
      <c r="F982" s="76"/>
      <c r="G982" s="77"/>
      <c r="H982" s="64"/>
      <c r="I982" s="64"/>
      <c r="J982" s="77"/>
      <c r="K982" s="77"/>
      <c r="L982" s="38"/>
      <c r="M982" s="38"/>
      <c r="N982" s="77"/>
      <c r="O982" s="77"/>
      <c r="P982" s="38"/>
      <c r="Q982" s="38"/>
      <c r="R982" s="77"/>
      <c r="S982" s="64"/>
      <c r="T982" s="77"/>
    </row>
    <row r="983" spans="2:20" x14ac:dyDescent="0.35">
      <c r="B983" s="36"/>
      <c r="C983" s="75"/>
      <c r="D983" s="76"/>
      <c r="E983" s="76"/>
      <c r="F983" s="76"/>
      <c r="G983" s="77"/>
      <c r="H983" s="64"/>
      <c r="I983" s="64"/>
      <c r="J983" s="77"/>
      <c r="K983" s="77"/>
      <c r="L983" s="38"/>
      <c r="M983" s="38"/>
      <c r="N983" s="77"/>
      <c r="O983" s="77"/>
      <c r="P983" s="38"/>
      <c r="Q983" s="38"/>
      <c r="R983" s="77"/>
      <c r="S983" s="64"/>
      <c r="T983" s="77"/>
    </row>
    <row r="984" spans="2:20" x14ac:dyDescent="0.35">
      <c r="B984" s="36"/>
      <c r="C984" s="75"/>
      <c r="D984" s="76"/>
      <c r="E984" s="76"/>
      <c r="F984" s="76"/>
      <c r="G984" s="77"/>
      <c r="H984" s="64"/>
      <c r="I984" s="64"/>
      <c r="J984" s="77"/>
      <c r="K984" s="77"/>
      <c r="L984" s="38"/>
      <c r="M984" s="38"/>
      <c r="N984" s="77"/>
      <c r="O984" s="77"/>
      <c r="P984" s="38"/>
      <c r="Q984" s="38"/>
      <c r="R984" s="77"/>
      <c r="S984" s="64"/>
      <c r="T984" s="77"/>
    </row>
    <row r="985" spans="2:20" x14ac:dyDescent="0.35">
      <c r="B985" s="36"/>
      <c r="C985" s="75"/>
      <c r="D985" s="76"/>
      <c r="E985" s="76"/>
      <c r="F985" s="76"/>
      <c r="G985" s="77"/>
      <c r="H985" s="64"/>
      <c r="I985" s="64"/>
      <c r="J985" s="77"/>
      <c r="K985" s="77"/>
      <c r="L985" s="38"/>
      <c r="M985" s="38"/>
      <c r="N985" s="77"/>
      <c r="O985" s="77"/>
      <c r="P985" s="38"/>
      <c r="Q985" s="38"/>
      <c r="R985" s="77"/>
      <c r="S985" s="64"/>
      <c r="T985" s="77"/>
    </row>
    <row r="986" spans="2:20" x14ac:dyDescent="0.35">
      <c r="B986" s="36"/>
      <c r="C986" s="75"/>
      <c r="D986" s="76"/>
      <c r="E986" s="76"/>
      <c r="F986" s="76"/>
      <c r="G986" s="77"/>
      <c r="H986" s="64"/>
      <c r="I986" s="64"/>
      <c r="J986" s="77"/>
      <c r="K986" s="77"/>
      <c r="L986" s="38"/>
      <c r="M986" s="38"/>
      <c r="N986" s="77"/>
      <c r="O986" s="77"/>
      <c r="P986" s="38"/>
      <c r="Q986" s="38"/>
      <c r="R986" s="77"/>
      <c r="S986" s="64"/>
      <c r="T986" s="77"/>
    </row>
    <row r="987" spans="2:20" x14ac:dyDescent="0.35">
      <c r="B987" s="36"/>
      <c r="C987" s="75"/>
      <c r="D987" s="76"/>
      <c r="E987" s="76"/>
      <c r="F987" s="76"/>
      <c r="G987" s="77"/>
      <c r="H987" s="64"/>
      <c r="I987" s="64"/>
      <c r="J987" s="77"/>
      <c r="K987" s="77"/>
      <c r="L987" s="38"/>
      <c r="M987" s="38"/>
      <c r="N987" s="77"/>
      <c r="O987" s="77"/>
      <c r="P987" s="38"/>
      <c r="Q987" s="38"/>
      <c r="R987" s="77"/>
      <c r="S987" s="64"/>
      <c r="T987" s="77"/>
    </row>
    <row r="988" spans="2:20" x14ac:dyDescent="0.35">
      <c r="B988" s="36"/>
      <c r="C988" s="75"/>
      <c r="D988" s="76"/>
      <c r="E988" s="76"/>
      <c r="F988" s="76"/>
      <c r="G988" s="77"/>
      <c r="H988" s="64"/>
      <c r="I988" s="64"/>
      <c r="J988" s="77"/>
      <c r="K988" s="77"/>
      <c r="L988" s="38"/>
      <c r="M988" s="38"/>
      <c r="N988" s="77"/>
      <c r="O988" s="77"/>
      <c r="P988" s="38"/>
      <c r="Q988" s="38"/>
      <c r="R988" s="77"/>
      <c r="S988" s="64"/>
      <c r="T988" s="77"/>
    </row>
    <row r="989" spans="2:20" x14ac:dyDescent="0.35">
      <c r="B989" s="36"/>
      <c r="C989" s="75"/>
      <c r="D989" s="76"/>
      <c r="E989" s="76"/>
      <c r="F989" s="76"/>
      <c r="G989" s="77"/>
      <c r="H989" s="64"/>
      <c r="I989" s="64"/>
      <c r="J989" s="77"/>
      <c r="K989" s="77"/>
      <c r="L989" s="38"/>
      <c r="M989" s="38"/>
      <c r="N989" s="77"/>
      <c r="O989" s="77"/>
      <c r="P989" s="38"/>
      <c r="Q989" s="38"/>
      <c r="R989" s="77"/>
      <c r="S989" s="64"/>
      <c r="T989" s="77"/>
    </row>
    <row r="990" spans="2:20" x14ac:dyDescent="0.35">
      <c r="B990" s="36"/>
      <c r="C990" s="75"/>
      <c r="D990" s="76"/>
      <c r="E990" s="76"/>
      <c r="F990" s="76"/>
      <c r="G990" s="77"/>
      <c r="H990" s="64"/>
      <c r="I990" s="64"/>
      <c r="J990" s="77"/>
      <c r="K990" s="77"/>
      <c r="L990" s="38"/>
      <c r="M990" s="38"/>
      <c r="N990" s="77"/>
      <c r="O990" s="77"/>
      <c r="P990" s="38"/>
      <c r="Q990" s="38"/>
      <c r="R990" s="77"/>
      <c r="S990" s="64"/>
      <c r="T990" s="77"/>
    </row>
    <row r="991" spans="2:20" x14ac:dyDescent="0.35">
      <c r="B991" s="36"/>
      <c r="C991" s="75"/>
      <c r="D991" s="76"/>
      <c r="E991" s="76"/>
      <c r="F991" s="76"/>
      <c r="G991" s="77"/>
      <c r="H991" s="64"/>
      <c r="I991" s="64"/>
      <c r="J991" s="77"/>
      <c r="K991" s="77"/>
      <c r="L991" s="38"/>
      <c r="M991" s="38"/>
      <c r="N991" s="77"/>
      <c r="O991" s="77"/>
      <c r="P991" s="38"/>
      <c r="Q991" s="38"/>
      <c r="R991" s="77"/>
      <c r="S991" s="64"/>
      <c r="T991" s="77"/>
    </row>
    <row r="992" spans="2:20" x14ac:dyDescent="0.35">
      <c r="B992" s="36"/>
      <c r="C992" s="75"/>
      <c r="D992" s="76"/>
      <c r="E992" s="76"/>
      <c r="F992" s="76"/>
      <c r="G992" s="77"/>
      <c r="H992" s="64"/>
      <c r="I992" s="64"/>
      <c r="J992" s="77"/>
      <c r="K992" s="77"/>
      <c r="L992" s="38"/>
      <c r="M992" s="38"/>
      <c r="N992" s="77"/>
      <c r="O992" s="77"/>
      <c r="P992" s="38"/>
      <c r="Q992" s="38"/>
      <c r="R992" s="77"/>
      <c r="S992" s="64"/>
      <c r="T992" s="77"/>
    </row>
    <row r="993" spans="2:20" x14ac:dyDescent="0.35">
      <c r="B993" s="36"/>
      <c r="C993" s="75"/>
      <c r="D993" s="76"/>
      <c r="E993" s="76"/>
      <c r="F993" s="76"/>
      <c r="G993" s="77"/>
      <c r="H993" s="64"/>
      <c r="I993" s="64"/>
      <c r="J993" s="77"/>
      <c r="K993" s="77"/>
      <c r="L993" s="38"/>
      <c r="M993" s="38"/>
      <c r="N993" s="77"/>
      <c r="O993" s="77"/>
      <c r="P993" s="38"/>
      <c r="Q993" s="38"/>
      <c r="R993" s="77"/>
      <c r="S993" s="64"/>
      <c r="T993" s="77"/>
    </row>
    <row r="994" spans="2:20" x14ac:dyDescent="0.35">
      <c r="B994" s="36"/>
      <c r="C994" s="75"/>
      <c r="D994" s="76"/>
      <c r="E994" s="76"/>
      <c r="F994" s="76"/>
      <c r="G994" s="77"/>
      <c r="H994" s="64"/>
      <c r="I994" s="64"/>
      <c r="J994" s="77"/>
      <c r="K994" s="77"/>
      <c r="L994" s="38"/>
      <c r="M994" s="38"/>
      <c r="N994" s="77"/>
      <c r="O994" s="77"/>
      <c r="P994" s="38"/>
      <c r="Q994" s="38"/>
      <c r="R994" s="77"/>
      <c r="S994" s="64"/>
      <c r="T994" s="77"/>
    </row>
    <row r="995" spans="2:20" x14ac:dyDescent="0.35">
      <c r="B995" s="36"/>
      <c r="C995" s="75"/>
      <c r="D995" s="76"/>
      <c r="E995" s="76"/>
      <c r="F995" s="76"/>
      <c r="G995" s="77"/>
      <c r="H995" s="64"/>
      <c r="I995" s="64"/>
      <c r="J995" s="77"/>
      <c r="K995" s="77"/>
      <c r="L995" s="38"/>
      <c r="M995" s="38"/>
      <c r="N995" s="77"/>
      <c r="O995" s="77"/>
      <c r="P995" s="38"/>
      <c r="Q995" s="38"/>
      <c r="R995" s="77"/>
      <c r="S995" s="64"/>
      <c r="T995" s="77"/>
    </row>
    <row r="996" spans="2:20" x14ac:dyDescent="0.35">
      <c r="B996" s="36"/>
      <c r="C996" s="75"/>
      <c r="D996" s="76"/>
      <c r="E996" s="76"/>
      <c r="F996" s="76"/>
      <c r="G996" s="77"/>
      <c r="H996" s="64"/>
      <c r="I996" s="64"/>
      <c r="J996" s="77"/>
      <c r="K996" s="77"/>
      <c r="L996" s="38"/>
      <c r="M996" s="38"/>
      <c r="N996" s="77"/>
      <c r="O996" s="77"/>
      <c r="P996" s="38"/>
      <c r="Q996" s="38"/>
      <c r="R996" s="77"/>
      <c r="S996" s="64"/>
      <c r="T996" s="77"/>
    </row>
    <row r="997" spans="2:20" x14ac:dyDescent="0.35">
      <c r="B997" s="36"/>
      <c r="C997" s="75"/>
      <c r="D997" s="76"/>
      <c r="E997" s="76"/>
      <c r="F997" s="76"/>
      <c r="G997" s="77"/>
      <c r="H997" s="64"/>
      <c r="I997" s="64"/>
      <c r="J997" s="77"/>
      <c r="K997" s="77"/>
      <c r="L997" s="38"/>
      <c r="M997" s="38"/>
      <c r="N997" s="77"/>
      <c r="O997" s="77"/>
      <c r="P997" s="38"/>
      <c r="Q997" s="38"/>
      <c r="R997" s="77"/>
      <c r="S997" s="64"/>
      <c r="T997" s="77"/>
    </row>
    <row r="998" spans="2:20" x14ac:dyDescent="0.35">
      <c r="B998" s="36"/>
      <c r="C998" s="75"/>
      <c r="D998" s="76"/>
      <c r="E998" s="76"/>
      <c r="F998" s="76"/>
      <c r="G998" s="77"/>
      <c r="H998" s="64"/>
      <c r="I998" s="64"/>
      <c r="J998" s="77"/>
      <c r="K998" s="77"/>
      <c r="L998" s="38"/>
      <c r="M998" s="38"/>
      <c r="N998" s="77"/>
      <c r="O998" s="77"/>
      <c r="P998" s="38"/>
      <c r="Q998" s="38"/>
      <c r="R998" s="77"/>
      <c r="S998" s="64"/>
      <c r="T998" s="77"/>
    </row>
    <row r="999" spans="2:20" x14ac:dyDescent="0.35">
      <c r="B999" s="36"/>
      <c r="C999" s="75"/>
      <c r="D999" s="76"/>
      <c r="E999" s="76"/>
      <c r="F999" s="76"/>
      <c r="G999" s="77"/>
      <c r="H999" s="64"/>
      <c r="I999" s="64"/>
      <c r="J999" s="77"/>
      <c r="K999" s="77"/>
      <c r="L999" s="38"/>
      <c r="M999" s="38"/>
      <c r="N999" s="77"/>
      <c r="O999" s="77"/>
      <c r="P999" s="38"/>
      <c r="Q999" s="38"/>
      <c r="R999" s="77"/>
      <c r="S999" s="64"/>
      <c r="T999" s="77"/>
    </row>
    <row r="1000" spans="2:20" x14ac:dyDescent="0.35">
      <c r="B1000" s="36"/>
      <c r="C1000" s="75"/>
      <c r="D1000" s="76"/>
      <c r="E1000" s="76"/>
      <c r="F1000" s="76"/>
      <c r="G1000" s="77"/>
      <c r="H1000" s="64"/>
      <c r="I1000" s="64"/>
      <c r="J1000" s="77"/>
      <c r="K1000" s="77"/>
      <c r="L1000" s="38"/>
      <c r="M1000" s="38"/>
      <c r="N1000" s="77"/>
      <c r="O1000" s="77"/>
      <c r="P1000" s="38"/>
      <c r="Q1000" s="38"/>
      <c r="R1000" s="77"/>
      <c r="S1000" s="64"/>
      <c r="T1000" s="77"/>
    </row>
  </sheetData>
  <mergeCells count="7">
    <mergeCell ref="B58:G58"/>
    <mergeCell ref="B2:G2"/>
    <mergeCell ref="Q2:S2"/>
    <mergeCell ref="T2"/>
    <mergeCell ref="M2:N2"/>
    <mergeCell ref="H2:L2"/>
    <mergeCell ref="O2:P2"/>
  </mergeCells>
  <conditionalFormatting sqref="H5:H1000">
    <cfRule type="expression" dxfId="9" priority="8">
      <formula>AND(OR($Q5="In Progress",$Q5="Testing"),ISBLANK($H5))</formula>
    </cfRule>
  </conditionalFormatting>
  <conditionalFormatting sqref="I5:I1000">
    <cfRule type="expression" dxfId="8" priority="10">
      <formula>AND(NOT(ISBLANK($I5)),$I5&lt;TODAY(),NOT(OR($Q5="Completed",$Q5="Cancelled")))</formula>
    </cfRule>
  </conditionalFormatting>
  <conditionalFormatting sqref="P5:P1000">
    <cfRule type="expression" dxfId="7" priority="9">
      <formula>AND($L5="Prod",ISBLANK($P5))</formula>
    </cfRule>
  </conditionalFormatting>
  <conditionalFormatting sqref="Q5:Q1000">
    <cfRule type="containsText" dxfId="6" priority="1" operator="containsText" text="Planning">
      <formula>NOT(ISERROR(SEARCH("Planning",Q5)))</formula>
    </cfRule>
    <cfRule type="containsText" dxfId="5" priority="2" operator="containsText" text="In Progress">
      <formula>NOT(ISERROR(SEARCH("In Progress",Q5)))</formula>
    </cfRule>
    <cfRule type="containsText" dxfId="4" priority="3" operator="containsText" text="Testing">
      <formula>NOT(ISERROR(SEARCH("Testing",Q5)))</formula>
    </cfRule>
    <cfRule type="containsText" dxfId="3" priority="4" operator="containsText" text="Completed">
      <formula>NOT(ISERROR(SEARCH("Completed",Q5)))</formula>
    </cfRule>
    <cfRule type="containsText" dxfId="2" priority="5" operator="containsText" text="On Hold">
      <formula>NOT(ISERROR(SEARCH("On Hold",Q5)))</formula>
    </cfRule>
    <cfRule type="containsText" dxfId="1" priority="6" operator="containsText" text="Cancelled">
      <formula>NOT(ISERROR(SEARCH("Cancelled",Q5)))</formula>
    </cfRule>
  </conditionalFormatting>
  <conditionalFormatting sqref="S5:S1000">
    <cfRule type="expression" dxfId="0" priority="7">
      <formula>AND($Q5="Completed",ISBLANK($S5))</formula>
    </cfRule>
  </conditionalFormatting>
  <dataValidations count="4">
    <dataValidation type="list" allowBlank="1" sqref="E5:E1000" xr:uid="{00000000-0002-0000-0300-000000000000}">
      <formula1>"Phase1,Phase2,Phase3,Phase4,Phase5,Pending"</formula1>
    </dataValidation>
    <dataValidation type="list" allowBlank="1" sqref="L5:L1000" xr:uid="{00000000-0002-0000-0300-000001000000}">
      <formula1>"Test,Prod,Other"</formula1>
    </dataValidation>
    <dataValidation type="list" allowBlank="1" sqref="M5:M1000" xr:uid="{00000000-0002-0000-0300-000002000000}">
      <formula1>"GPO,Intune,Conditional Access,Azure Policy,Terraform,Ansible,Script (PowerShell),Script (Bash/Shell),CloudFormation,Configuration Profile,Kubernetes Manifest,Puppet/Chef,Manual,Other"</formula1>
    </dataValidation>
    <dataValidation type="list" allowBlank="1" sqref="Q5:Q1000" xr:uid="{00000000-0002-0000-0300-000003000000}">
      <formula1>"Planning,In Progress,Testing,Completed,On Hold,Cancelled"</formula1>
    </dataValidation>
  </dataValidations>
  <hyperlinks>
    <hyperlink ref="B58" r:id="rId1" xr:uid="{00000000-0004-0000-0300-000000000000}"/>
  </hyperlinks>
  <pageMargins left="0.7" right="0.7" top="0.75" bottom="0.75" header="0.3" footer="0.3"/>
  <tableParts count="1">
    <tablePart r:id="rId2"/>
  </tableParts>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4</vt:i4>
      </vt:variant>
    </vt:vector>
  </HeadingPairs>
  <TitlesOfParts>
    <vt:vector size="4" baseType="lpstr">
      <vt:lpstr>Introduction</vt:lpstr>
      <vt:lpstr>Dashboard</vt:lpstr>
      <vt:lpstr>Recommendations</vt:lpstr>
      <vt:lpstr>ImplementationLog</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DISA General Purpose Operating System Security Requirements Guide - SHGIR</dc:title>
  <dc:subject>Generated on: 2026-06-08 12:00:42</dc:subject>
  <dc:creator>Anicet Fopa Tchoffo</dc:creator>
  <cp:keywords>Baseline;Hardening;DISA;STIG</cp:keywords>
  <dc:description>Baseline Developed By: Defense Information Systems Agency (DISA) for the US DoD</dc:description>
  <cp:lastModifiedBy>Anicet Fopa Tchoffo</cp:lastModifiedBy>
  <dcterms:modified xsi:type="dcterms:W3CDTF">2026-06-08T11:00:48Z</dcterms:modified>
  <cp:category>DISA-STIG</cp:category>
  <cp:contentStatus>Draft</cp:contentStatus>
</cp:coreProperties>
</file>