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408B82EF5FD9A118FB28195627D5B282509357CB" xr6:coauthVersionLast="47" xr6:coauthVersionMax="47" xr10:uidLastSave="{10EAA9AF-5671-4204-BC3E-DA3F9DAC9B3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9" i="1"/>
  <c r="O8" i="1"/>
  <c r="O7" i="1"/>
  <c r="O6" i="1"/>
  <c r="O5" i="1"/>
  <c r="O4" i="1"/>
  <c r="O3" i="1"/>
  <c r="O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D68" i="3"/>
  <c r="F68" i="3" s="1"/>
  <c r="C68" i="3"/>
  <c r="E67" i="3"/>
  <c r="D67" i="3"/>
  <c r="C67" i="3"/>
  <c r="W119" i="3" s="1"/>
  <c r="E66" i="3"/>
  <c r="D66" i="3"/>
  <c r="C66" i="3"/>
  <c r="F66" i="3" s="1"/>
  <c r="E65" i="3"/>
  <c r="D65" i="3"/>
  <c r="C65" i="3"/>
  <c r="S119" i="3" s="1"/>
  <c r="E47" i="3"/>
  <c r="D47" i="3"/>
  <c r="C47" i="3"/>
  <c r="F47" i="3" s="1"/>
  <c r="E46" i="3"/>
  <c r="F46" i="3" s="1"/>
  <c r="D46" i="3"/>
  <c r="C46" i="3"/>
  <c r="E45" i="3"/>
  <c r="D45" i="3"/>
  <c r="C45" i="3"/>
  <c r="F45" i="3" s="1"/>
  <c r="E44" i="3"/>
  <c r="D44" i="3"/>
  <c r="C44" i="3"/>
  <c r="F44" i="3" s="1"/>
  <c r="E43" i="3"/>
  <c r="D43" i="3"/>
  <c r="C43" i="3"/>
  <c r="F43" i="3" s="1"/>
  <c r="E42" i="3"/>
  <c r="D42" i="3"/>
  <c r="C42" i="3"/>
  <c r="F42" i="3" s="1"/>
  <c r="E29" i="3"/>
  <c r="D29" i="3"/>
  <c r="C29" i="3"/>
  <c r="F29" i="3" s="1"/>
  <c r="E16" i="3"/>
  <c r="F16" i="3" s="1"/>
  <c r="D16" i="3"/>
  <c r="C16" i="3"/>
  <c r="Q119" i="3" s="1"/>
  <c r="C9" i="3"/>
  <c r="D9" i="3" s="1"/>
  <c r="C8" i="3"/>
  <c r="D8" i="3" s="1"/>
  <c r="C7" i="3"/>
  <c r="D7" i="3" s="1"/>
  <c r="E54" i="3" l="1"/>
  <c r="D54" i="3"/>
  <c r="C54" i="3"/>
  <c r="E93" i="3"/>
  <c r="D93" i="3"/>
  <c r="C93" i="3"/>
  <c r="R151" i="3"/>
  <c r="R146" i="3"/>
  <c r="R141" i="3"/>
  <c r="R136" i="3"/>
  <c r="R131" i="3"/>
  <c r="R126" i="3"/>
  <c r="R121" i="3"/>
  <c r="C20" i="3"/>
  <c r="R150" i="3"/>
  <c r="R145" i="3"/>
  <c r="R140" i="3"/>
  <c r="R135" i="3"/>
  <c r="R130" i="3"/>
  <c r="R125" i="3"/>
  <c r="E20" i="3"/>
  <c r="D20" i="3"/>
  <c r="R149" i="3"/>
  <c r="R144" i="3"/>
  <c r="R139" i="3"/>
  <c r="R134" i="3"/>
  <c r="R129" i="3"/>
  <c r="R124" i="3"/>
  <c r="R148" i="3"/>
  <c r="R143" i="3"/>
  <c r="R138" i="3"/>
  <c r="R133" i="3"/>
  <c r="R128" i="3"/>
  <c r="R123" i="3"/>
  <c r="R147" i="3"/>
  <c r="R142" i="3"/>
  <c r="R137" i="3"/>
  <c r="R132" i="3"/>
  <c r="R127" i="3"/>
  <c r="R122" i="3"/>
  <c r="E96" i="3"/>
  <c r="D96" i="3"/>
  <c r="C96" i="3"/>
  <c r="E53" i="3"/>
  <c r="C53" i="3"/>
  <c r="D53" i="3"/>
  <c r="E76" i="3"/>
  <c r="D76" i="3"/>
  <c r="C76" i="3"/>
  <c r="D55" i="3"/>
  <c r="C55" i="3"/>
  <c r="E55" i="3"/>
  <c r="C56" i="3"/>
  <c r="E56" i="3"/>
  <c r="D56" i="3"/>
  <c r="E95" i="3"/>
  <c r="D95" i="3"/>
  <c r="C95" i="3"/>
  <c r="D51" i="3"/>
  <c r="E51" i="3"/>
  <c r="C51" i="3"/>
  <c r="E52" i="3"/>
  <c r="D52" i="3"/>
  <c r="C52" i="3"/>
  <c r="E77" i="3"/>
  <c r="D77" i="3"/>
  <c r="C77" i="3"/>
  <c r="E94" i="3"/>
  <c r="D94" i="3"/>
  <c r="C94" i="3"/>
  <c r="C33" i="3"/>
  <c r="D33" i="3"/>
  <c r="E33" i="3"/>
  <c r="V150" i="3"/>
  <c r="V145" i="3"/>
  <c r="V140" i="3"/>
  <c r="V135" i="3"/>
  <c r="V130" i="3"/>
  <c r="V125" i="3"/>
  <c r="V149" i="3"/>
  <c r="V144" i="3"/>
  <c r="V139" i="3"/>
  <c r="V134" i="3"/>
  <c r="V129" i="3"/>
  <c r="V124" i="3"/>
  <c r="V148" i="3"/>
  <c r="V143" i="3"/>
  <c r="V138" i="3"/>
  <c r="V133" i="3"/>
  <c r="V128" i="3"/>
  <c r="V123" i="3"/>
  <c r="E74" i="3"/>
  <c r="D74" i="3"/>
  <c r="C74" i="3"/>
  <c r="V147" i="3"/>
  <c r="V142" i="3"/>
  <c r="V137" i="3"/>
  <c r="V132" i="3"/>
  <c r="V127" i="3"/>
  <c r="V122" i="3"/>
  <c r="V151" i="3"/>
  <c r="V146" i="3"/>
  <c r="V141" i="3"/>
  <c r="V136" i="3"/>
  <c r="V131" i="3"/>
  <c r="V126" i="3"/>
  <c r="V121" i="3"/>
  <c r="F65" i="3"/>
  <c r="F67" i="3"/>
  <c r="U119" i="3"/>
  <c r="D75" i="3" l="1"/>
  <c r="X150" i="3"/>
  <c r="X145" i="3"/>
  <c r="X140" i="3"/>
  <c r="X135" i="3"/>
  <c r="X130" i="3"/>
  <c r="X125" i="3"/>
  <c r="E75" i="3"/>
  <c r="X149" i="3"/>
  <c r="X144" i="3"/>
  <c r="X139" i="3"/>
  <c r="X134" i="3"/>
  <c r="X129" i="3"/>
  <c r="X124" i="3"/>
  <c r="X148" i="3"/>
  <c r="X143" i="3"/>
  <c r="X138" i="3"/>
  <c r="X133" i="3"/>
  <c r="X128" i="3"/>
  <c r="X123" i="3"/>
  <c r="C75" i="3"/>
  <c r="X147" i="3"/>
  <c r="X142" i="3"/>
  <c r="X137" i="3"/>
  <c r="X132" i="3"/>
  <c r="X127" i="3"/>
  <c r="X122" i="3"/>
  <c r="X151" i="3"/>
  <c r="X146" i="3"/>
  <c r="X141" i="3"/>
  <c r="X136" i="3"/>
  <c r="X131" i="3"/>
  <c r="X126" i="3"/>
  <c r="X121" i="3"/>
  <c r="T151" i="3"/>
  <c r="T146" i="3"/>
  <c r="T141" i="3"/>
  <c r="T136" i="3"/>
  <c r="T131" i="3"/>
  <c r="T126" i="3"/>
  <c r="T121" i="3"/>
  <c r="T150" i="3"/>
  <c r="T145" i="3"/>
  <c r="T140" i="3"/>
  <c r="T135" i="3"/>
  <c r="T130" i="3"/>
  <c r="T125" i="3"/>
  <c r="T149" i="3"/>
  <c r="T144" i="3"/>
  <c r="T139" i="3"/>
  <c r="T134" i="3"/>
  <c r="T129" i="3"/>
  <c r="T124" i="3"/>
  <c r="T148" i="3"/>
  <c r="T143" i="3"/>
  <c r="T138" i="3"/>
  <c r="T133" i="3"/>
  <c r="T128" i="3"/>
  <c r="T123" i="3"/>
  <c r="E73" i="3"/>
  <c r="D73" i="3"/>
  <c r="T147" i="3"/>
  <c r="T142" i="3"/>
  <c r="T137" i="3"/>
  <c r="T132" i="3"/>
  <c r="T127" i="3"/>
  <c r="T122" i="3"/>
  <c r="C73" i="3"/>
</calcChain>
</file>

<file path=xl/sharedStrings.xml><?xml version="1.0" encoding="utf-8"?>
<sst xmlns="http://schemas.openxmlformats.org/spreadsheetml/2006/main" count="616" uniqueCount="296">
  <si>
    <t>Category</t>
  </si>
  <si>
    <t>Id</t>
  </si>
  <si>
    <t>Title</t>
  </si>
  <si>
    <t>Criticality</t>
  </si>
  <si>
    <t>MoSCoW</t>
  </si>
  <si>
    <t>OpsImpact</t>
  </si>
  <si>
    <t>Phase</t>
  </si>
  <si>
    <t>ImplStatus</t>
  </si>
  <si>
    <t>Notes</t>
  </si>
  <si>
    <t>Remediation</t>
  </si>
  <si>
    <t>Rationale</t>
  </si>
  <si>
    <t>Description</t>
  </si>
  <si>
    <t>LicenseReqs</t>
  </si>
  <si>
    <t>Resources</t>
  </si>
  <si>
    <t>Status</t>
  </si>
  <si>
    <t>LogID</t>
  </si>
  <si>
    <t>Publish to Web</t>
  </si>
  <si>
    <t>MS.POWERBI.1.1v1</t>
  </si>
  <si>
    <r>
      <rPr>
        <sz val="11"/>
        <color rgb="FF000000"/>
        <rFont val="Calibri"/>
      </rPr>
      <t>The Publish to Web feature SHOULD be disabled unless the agency mission requires the capability.</t>
    </r>
  </si>
  <si>
    <t>SHOULD</t>
  </si>
  <si>
    <t>Unassigned</t>
  </si>
  <si>
    <t>Unassessed</t>
  </si>
  <si>
    <t>Pending</t>
  </si>
  <si>
    <t/>
  </si>
  <si>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Export and sharing settings</t>
    </r>
    <r>
      <rPr>
        <sz val="11"/>
        <color rgb="FF000000"/>
        <rFont val="Calibri"/>
      </rPr>
      <t xml:space="preserve">
</t>
    </r>
    <r>
      <rPr>
        <sz val="11"/>
        <color rgb="FF000000"/>
        <rFont val="Calibri"/>
      </rPr>
      <t xml:space="preserve">4. Click </t>
    </r>
    <r>
      <rPr>
        <b/>
        <sz val="11"/>
        <color rgb="FF000000"/>
        <rFont val="Calibri"/>
      </rPr>
      <t>Publish to web</t>
    </r>
    <r>
      <rPr>
        <sz val="11"/>
        <color rgb="FF000000"/>
        <rFont val="Calibri"/>
      </rPr>
      <t xml:space="preserve"> set to </t>
    </r>
    <r>
      <rPr>
        <b/>
        <sz val="11"/>
        <color rgb="FF000000"/>
        <rFont val="Calibri"/>
      </rPr>
      <t>Disabled</t>
    </r>
  </si>
  <si>
    <r>
      <rPr>
        <sz val="11"/>
        <color rgb="FF000000"/>
        <rFont val="Calibri"/>
      </rPr>
      <t>A publicly accessible web URL can be accessed by everyone, including malicious actors. This policy limits information available on the public web that is not specifically allowed to be published.</t>
    </r>
  </si>
  <si>
    <r>
      <rPr>
        <sz val="11"/>
        <color rgb="FF000000"/>
        <rFont val="Calibri"/>
      </rPr>
      <t>Power BI has a capability to publish reports and content to the web. This capability creates a publicly accessible web URL that does not require authentication or status as an Microsoft Entra ID user to view it. While this may be needed for a specific use case or collaboration scenario, it is a best practice to keep this setting off by default to prevent unintended and potentially sensitive data exposure.</t>
    </r>
    <r>
      <rPr>
        <sz val="11"/>
        <color rgb="FF000000"/>
        <rFont val="Calibri"/>
      </rPr>
      <t xml:space="preserve">
</t>
    </r>
    <r>
      <rPr>
        <sz val="11"/>
        <color rgb="FF000000"/>
        <rFont val="Calibri"/>
      </rPr>
      <t>If it is deemed necessary to make an exception and enable the feature, administrators should limit the ability to publish to the web to only specific security groups, instead of allowing the entire agency to publish data to the web.</t>
    </r>
  </si>
  <si>
    <r>
      <rPr>
        <sz val="11"/>
        <color rgb="FF000000"/>
        <rFont val="Calibri"/>
      </rPr>
      <t>N/A</t>
    </r>
  </si>
  <si>
    <r>
      <rPr>
        <b/>
        <sz val="11"/>
        <color rgb="FF000000"/>
        <rFont val="Calibri"/>
      </rPr>
      <t>About Power BI Tenant settings | Microsoft Learn</t>
    </r>
    <r>
      <rPr>
        <sz val="11"/>
        <color rgb="FF000000"/>
        <rFont val="Calibri"/>
      </rPr>
      <t xml:space="preserve">
</t>
    </r>
    <r>
      <rPr>
        <sz val="11"/>
        <color rgb="FF0000FF"/>
        <rFont val="Calibri"/>
      </rPr>
      <t>https://learn.microsoft.com/en-us/power-bi/admin/service-admin-portal-about-tenant-settings</t>
    </r>
    <r>
      <rPr>
        <sz val="11"/>
        <color rgb="FF000000"/>
        <rFont val="Calibri"/>
      </rPr>
      <t xml:space="preserve">
</t>
    </r>
    <r>
      <rPr>
        <b/>
        <sz val="11"/>
        <color rgb="FF000000"/>
        <rFont val="Calibri"/>
      </rPr>
      <t>Power BI Security Baseline v2.0 | Microsoft benchmarks GitHub repo</t>
    </r>
    <r>
      <rPr>
        <sz val="11"/>
        <color rgb="FF000000"/>
        <rFont val="Calibri"/>
      </rPr>
      <t xml:space="preserve">
</t>
    </r>
    <r>
      <rPr>
        <sz val="11"/>
        <color rgb="FF0000FF"/>
        <rFont val="Calibri"/>
      </rPr>
      <t>https://github.com/MicrosoftDocs/SecurityBenchmarks/blob/master/Azure%20Offer%20Security%20Baselines/2.0/power-bi-security-baseline-v2.0.xlsx</t>
    </r>
  </si>
  <si>
    <t>Power BI Guest Access</t>
  </si>
  <si>
    <t>MS.POWERBI.2.1v1</t>
  </si>
  <si>
    <r>
      <rPr>
        <sz val="11"/>
        <color rgb="FF000000"/>
        <rFont val="Calibri"/>
      </rPr>
      <t>Guest user access to the Power BI tenant SHOULD be disabled unless the agency mission requires the capability.</t>
    </r>
  </si>
  <si>
    <r>
      <rPr>
        <sz val="11"/>
        <color rgb="FF000000"/>
        <rFont val="Calibri"/>
      </rPr>
      <t>To Disable Completely:</t>
    </r>
    <r>
      <rPr>
        <sz val="11"/>
        <color rgb="FF000000"/>
        <rFont val="Calibri"/>
      </rPr>
      <t xml:space="preserve">
</t>
    </r>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Export and sharing settings</t>
    </r>
    <r>
      <rPr>
        <sz val="11"/>
        <color rgb="FF000000"/>
        <rFont val="Calibri"/>
      </rPr>
      <t xml:space="preserve">
</t>
    </r>
    <r>
      <rPr>
        <sz val="11"/>
        <color rgb="FF000000"/>
        <rFont val="Calibri"/>
      </rPr>
      <t xml:space="preserve">4. Click on </t>
    </r>
    <r>
      <rPr>
        <b/>
        <sz val="11"/>
        <color rgb="FF000000"/>
        <rFont val="Calibri"/>
      </rPr>
      <t>Allow Microsoft Entra guest users to edit and manage content in the organization</t>
    </r>
    <r>
      <rPr>
        <sz val="11"/>
        <color rgb="FF000000"/>
        <rFont val="Calibri"/>
      </rPr>
      <t xml:space="preserve"> and set to </t>
    </r>
    <r>
      <rPr>
        <b/>
        <sz val="11"/>
        <color rgb="FF000000"/>
        <rFont val="Calibri"/>
      </rPr>
      <t>Disabled</t>
    </r>
    <r>
      <rPr>
        <sz val="11"/>
        <color rgb="FF000000"/>
        <rFont val="Calibri"/>
      </rPr>
      <t xml:space="preserve">
</t>
    </r>
    <r>
      <rPr>
        <sz val="11"/>
        <color rgb="FF000000"/>
        <rFont val="Calibri"/>
      </rPr>
      <t>To Enable with Security Group(s):</t>
    </r>
    <r>
      <rPr>
        <sz val="11"/>
        <color rgb="FF000000"/>
        <rFont val="Calibri"/>
      </rPr>
      <t xml:space="preserve">
</t>
    </r>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Export and sharing settings</t>
    </r>
    <r>
      <rPr>
        <sz val="11"/>
        <color rgb="FF000000"/>
        <rFont val="Calibri"/>
      </rPr>
      <t xml:space="preserve">
</t>
    </r>
    <r>
      <rPr>
        <sz val="11"/>
        <color rgb="FF000000"/>
        <rFont val="Calibri"/>
      </rPr>
      <t xml:space="preserve">4. Click on </t>
    </r>
    <r>
      <rPr>
        <b/>
        <sz val="11"/>
        <color rgb="FF000000"/>
        <rFont val="Calibri"/>
      </rPr>
      <t>Allow Microsoft Entra guest users to edit and manage content in the organization</t>
    </r>
    <r>
      <rPr>
        <sz val="11"/>
        <color rgb="FF000000"/>
        <rFont val="Calibri"/>
      </rPr>
      <t xml:space="preserve"> and set to </t>
    </r>
    <r>
      <rPr>
        <b/>
        <sz val="11"/>
        <color rgb="FF000000"/>
        <rFont val="Calibri"/>
      </rPr>
      <t>Enabled</t>
    </r>
    <r>
      <rPr>
        <sz val="11"/>
        <color rgb="FF000000"/>
        <rFont val="Calibri"/>
      </rPr>
      <t xml:space="preserve">
</t>
    </r>
    <r>
      <rPr>
        <sz val="11"/>
        <color rgb="FF000000"/>
        <rFont val="Calibri"/>
      </rPr>
      <t>5. Select the security group(s) you want to have access to the PowerBI tenant.</t>
    </r>
    <r>
      <rPr>
        <sz val="11"/>
        <color rgb="FF000000"/>
        <rFont val="Calibri"/>
      </rPr>
      <t xml:space="preserve">
</t>
    </r>
    <r>
      <rPr>
        <i/>
        <sz val="11"/>
        <color rgb="FF000000"/>
        <rFont val="Calibri"/>
      </rPr>
      <t>Note: You may need to make a specific security group(s)</t>
    </r>
  </si>
  <si>
    <r>
      <rPr>
        <sz val="11"/>
        <color rgb="FF000000"/>
        <rFont val="Calibri"/>
      </rPr>
      <t>Disabling external access to Power BI helps keep guest users from accessing potentially risky data and application programming interfaces (APIs). If an agency needs to allow guest access, this can be limited to users in specific security groups to curb risk.</t>
    </r>
  </si>
  <si>
    <r>
      <rPr>
        <sz val="11"/>
        <color rgb="FF000000"/>
        <rFont val="Calibri"/>
      </rPr>
      <t>This section provides policies helping reduce guest user access risks related to Power BI data and resources. An agency with externally shareable Power BI resources and data must consider its unique risk tolerance when granting access to guest users.</t>
    </r>
  </si>
  <si>
    <t>Power BI External Invitations</t>
  </si>
  <si>
    <t>MS.POWERBI.3.1v1</t>
  </si>
  <si>
    <r>
      <rPr>
        <sz val="11"/>
        <color rgb="FF000000"/>
        <rFont val="Calibri"/>
      </rPr>
      <t>The Invite external users to your organization feature SHOULD be disabled unless agency mission requires the capability.</t>
    </r>
  </si>
  <si>
    <r>
      <rPr>
        <sz val="11"/>
        <color rgb="FF000000"/>
        <rFont val="Calibri"/>
      </rPr>
      <t>To disable completely:</t>
    </r>
    <r>
      <rPr>
        <sz val="11"/>
        <color rgb="FF000000"/>
        <rFont val="Calibri"/>
      </rPr>
      <t xml:space="preserve">
</t>
    </r>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Export and sharing settings</t>
    </r>
    <r>
      <rPr>
        <sz val="11"/>
        <color rgb="FF000000"/>
        <rFont val="Calibri"/>
      </rPr>
      <t xml:space="preserve">
</t>
    </r>
    <r>
      <rPr>
        <sz val="11"/>
        <color rgb="FF000000"/>
        <rFont val="Calibri"/>
      </rPr>
      <t xml:space="preserve">4. Click on </t>
    </r>
    <r>
      <rPr>
        <b/>
        <sz val="11"/>
        <color rgb="FF000000"/>
        <rFont val="Calibri"/>
      </rPr>
      <t>Invite external users to your organization</t>
    </r>
    <r>
      <rPr>
        <sz val="11"/>
        <color rgb="FF000000"/>
        <rFont val="Calibri"/>
      </rPr>
      <t xml:space="preserve"> and set to </t>
    </r>
    <r>
      <rPr>
        <b/>
        <sz val="11"/>
        <color rgb="FF000000"/>
        <rFont val="Calibri"/>
      </rPr>
      <t>Disabled</t>
    </r>
    <r>
      <rPr>
        <sz val="11"/>
        <color rgb="FF000000"/>
        <rFont val="Calibri"/>
      </rPr>
      <t xml:space="preserve">
</t>
    </r>
    <r>
      <rPr>
        <sz val="11"/>
        <color rgb="FF000000"/>
        <rFont val="Calibri"/>
      </rPr>
      <t>To enable with security groups:</t>
    </r>
    <r>
      <rPr>
        <sz val="11"/>
        <color rgb="FF000000"/>
        <rFont val="Calibri"/>
      </rPr>
      <t xml:space="preserve">
</t>
    </r>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Export and sharing settings</t>
    </r>
    <r>
      <rPr>
        <sz val="11"/>
        <color rgb="FF000000"/>
        <rFont val="Calibri"/>
      </rPr>
      <t xml:space="preserve">
</t>
    </r>
    <r>
      <rPr>
        <sz val="11"/>
        <color rgb="FF000000"/>
        <rFont val="Calibri"/>
      </rPr>
      <t xml:space="preserve">4. Click on </t>
    </r>
    <r>
      <rPr>
        <b/>
        <sz val="11"/>
        <color rgb="FF000000"/>
        <rFont val="Calibri"/>
      </rPr>
      <t>Invite external users to your organization</t>
    </r>
    <r>
      <rPr>
        <sz val="11"/>
        <color rgb="FF000000"/>
        <rFont val="Calibri"/>
      </rPr>
      <t xml:space="preserve"> and set to </t>
    </r>
    <r>
      <rPr>
        <b/>
        <sz val="11"/>
        <color rgb="FF000000"/>
        <rFont val="Calibri"/>
      </rPr>
      <t>Enabled</t>
    </r>
    <r>
      <rPr>
        <sz val="11"/>
        <color rgb="FF000000"/>
        <rFont val="Calibri"/>
      </rPr>
      <t xml:space="preserve">
</t>
    </r>
    <r>
      <rPr>
        <sz val="11"/>
        <color rgb="FF000000"/>
        <rFont val="Calibri"/>
      </rPr>
      <t>5. Select the security group(s) needed.</t>
    </r>
    <r>
      <rPr>
        <sz val="11"/>
        <color rgb="FF000000"/>
        <rFont val="Calibri"/>
      </rPr>
      <t xml:space="preserve">
</t>
    </r>
    <r>
      <rPr>
        <i/>
        <sz val="11"/>
        <color rgb="FF000000"/>
        <rFont val="Calibri"/>
      </rPr>
      <t>Note: You may need to make a specific security group(s)</t>
    </r>
  </si>
  <si>
    <r>
      <rPr>
        <sz val="11"/>
        <color rgb="FF000000"/>
        <rFont val="Calibri"/>
      </rPr>
      <t>Disabling this feature keeps internal users from inviting guest users. Therefore guest users can be limited from accessing potentially risky data/APIs. If an agency needs to allow guest access, the agency can limit the invitation feature to users in specific security groups to help limit risk.</t>
    </r>
  </si>
  <si>
    <r>
      <rPr>
        <sz val="11"/>
        <color rgb="FF000000"/>
        <rFont val="Calibri"/>
      </rPr>
      <t>This section provides policies that help reduce guest user invitation risks related to Power BI data and resources. The settings in this section control whether Power BI allows inviting external users to the agency's organization through Power BI's sharing workflows and experiences. After an external user accepts the invite, they become an Microsoft Entra ID B2B guest user in the organization. They will then appear in user pickers throughout the Power BI user experience.</t>
    </r>
  </si>
  <si>
    <r>
      <rPr>
        <b/>
        <sz val="11"/>
        <color rgb="FF000000"/>
        <rFont val="Calibri"/>
      </rPr>
      <t>About Power BI Tenant settings | Microsoft Docs</t>
    </r>
    <r>
      <rPr>
        <sz val="11"/>
        <color rgb="FF000000"/>
        <rFont val="Calibri"/>
      </rPr>
      <t xml:space="preserve">
</t>
    </r>
    <r>
      <rPr>
        <sz val="11"/>
        <color rgb="FF0000FF"/>
        <rFont val="Calibri"/>
      </rPr>
      <t>https://learn.microsoft.com/en-us/power-bi/admin/service-admin-portal-about-tenant-settings</t>
    </r>
    <r>
      <rPr>
        <sz val="11"/>
        <color rgb="FF000000"/>
        <rFont val="Calibri"/>
      </rPr>
      <t xml:space="preserve">
</t>
    </r>
    <r>
      <rPr>
        <b/>
        <sz val="11"/>
        <color rgb="FF000000"/>
        <rFont val="Calibri"/>
      </rPr>
      <t>Distribute Power BI content to external guest users with Microsoft Entra B2B | Microsoft Learn</t>
    </r>
    <r>
      <rPr>
        <sz val="11"/>
        <color rgb="FF000000"/>
        <rFont val="Calibri"/>
      </rPr>
      <t xml:space="preserve">
</t>
    </r>
    <r>
      <rPr>
        <sz val="11"/>
        <color rgb="FF0000FF"/>
        <rFont val="Calibri"/>
      </rPr>
      <t>https://learn.microsoft.com/en-us/power-bi/enterprise/service-admin-azure-ad-b2b</t>
    </r>
    <r>
      <rPr>
        <sz val="11"/>
        <color rgb="FF000000"/>
        <rFont val="Calibri"/>
      </rPr>
      <t xml:space="preserve">
</t>
    </r>
    <r>
      <rPr>
        <b/>
        <sz val="11"/>
        <color rgb="FF000000"/>
        <rFont val="Calibri"/>
      </rPr>
      <t>Power BI Security Baseline v2.0 | Microsoft benchmarks GitHub repo</t>
    </r>
    <r>
      <rPr>
        <sz val="11"/>
        <color rgb="FF000000"/>
        <rFont val="Calibri"/>
      </rPr>
      <t xml:space="preserve">
</t>
    </r>
    <r>
      <rPr>
        <sz val="11"/>
        <color rgb="FF0000FF"/>
        <rFont val="Calibri"/>
      </rPr>
      <t>https://github.com/MicrosoftDocs/SecurityBenchmarks/blob/master/Azure%20Offer%20Security%20Baselines/2.0/power-bi-security-baseline-v2.0.xlsx</t>
    </r>
  </si>
  <si>
    <t>Power BI Service Principals</t>
  </si>
  <si>
    <t>MS.POWERBI.4.1v1</t>
  </si>
  <si>
    <r>
      <rPr>
        <sz val="11"/>
        <color rgb="FF000000"/>
        <rFont val="Calibri"/>
      </rPr>
      <t>Service principals with access to APIs SHOULD be restricted to specific security groups.</t>
    </r>
  </si>
  <si>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Developer settings</t>
    </r>
    <r>
      <rPr>
        <sz val="11"/>
        <color rgb="FF000000"/>
        <rFont val="Calibri"/>
      </rPr>
      <t xml:space="preserve">
</t>
    </r>
    <r>
      <rPr>
        <sz val="11"/>
        <color rgb="FF000000"/>
        <rFont val="Calibri"/>
      </rPr>
      <t xml:space="preserve">4. Click on </t>
    </r>
    <r>
      <rPr>
        <b/>
        <sz val="11"/>
        <color rgb="FF000000"/>
        <rFont val="Calibri"/>
      </rPr>
      <t>Allow service principals to use Power BI APIs</t>
    </r>
    <r>
      <rPr>
        <sz val="11"/>
        <color rgb="FF000000"/>
        <rFont val="Calibri"/>
      </rPr>
      <t xml:space="preserve"> set to </t>
    </r>
    <r>
      <rPr>
        <b/>
        <sz val="11"/>
        <color rgb="FF000000"/>
        <rFont val="Calibri"/>
      </rPr>
      <t>Enabled</t>
    </r>
    <r>
      <rPr>
        <sz val="11"/>
        <color rgb="FF000000"/>
        <rFont val="Calibri"/>
      </rPr>
      <t>.</t>
    </r>
    <r>
      <rPr>
        <sz val="11"/>
        <color rgb="FF000000"/>
        <rFont val="Calibri"/>
      </rPr>
      <t xml:space="preserve">
</t>
    </r>
    <r>
      <rPr>
        <sz val="11"/>
        <color rgb="FF000000"/>
        <rFont val="Calibri"/>
      </rPr>
      <t>Choose a specific security group allowed to use service principles for the APIs.</t>
    </r>
  </si>
  <si>
    <r>
      <rPr>
        <sz val="11"/>
        <color rgb="FF000000"/>
        <rFont val="Calibri"/>
      </rPr>
      <t>With unrestricted service principals, unwanted access to APIs is possible. Allowing service principals through security groups, and only where necessary, mitigates this risk.</t>
    </r>
  </si>
  <si>
    <r>
      <rPr>
        <sz val="11"/>
        <color rgb="FF000000"/>
        <rFont val="Calibri"/>
      </rPr>
      <t>Service principals are an authentication method that can be used to let an Microsoft Entra ID application access Power BI service content and APIs. Power BI supports using service principals to manage application identities. Service principals use APIs to access tenant-level features, controlled by Power BI service administrators and enabled for the entire agency or for agency security groups. Accessing service principals can be controlled by creating dedicated security groups for them and using these groups in any Power BI tenant level-settings. If service principals are employed for Power BI, it is recommended that service principal credentials used for encrypting or accessing Power BI be stored in a key vault, with properly assigned access policies and regularly reviewed access permissions.</t>
    </r>
    <r>
      <rPr>
        <sz val="11"/>
        <color rgb="FF000000"/>
        <rFont val="Calibri"/>
      </rPr>
      <t xml:space="preserve">
</t>
    </r>
    <r>
      <rPr>
        <sz val="11"/>
        <color rgb="FF000000"/>
        <rFont val="Calibri"/>
      </rPr>
      <t>Several high-level use cases for service principals:</t>
    </r>
    <r>
      <rPr>
        <sz val="11"/>
        <color rgb="FF000000"/>
        <rFont val="Calibri"/>
      </rPr>
      <t xml:space="preserve">
</t>
    </r>
    <r>
      <rPr>
        <sz val="11"/>
        <color rgb="FF000000"/>
        <rFont val="Calibri"/>
      </rPr>
      <t>- Not possible to access a data source using service principals in Power BI (e.g., Azure Table storage).</t>
    </r>
    <r>
      <rPr>
        <sz val="11"/>
        <color rgb="FF000000"/>
        <rFont val="Calibri"/>
      </rPr>
      <t xml:space="preserve">
</t>
    </r>
    <r>
      <rPr>
        <sz val="11"/>
        <color rgb="FF000000"/>
        <rFont val="Calibri"/>
      </rPr>
      <t>- A user's service principal for accessing the Power BI service (e.g., app.powerbi.com and app.powerbigov.us).</t>
    </r>
    <r>
      <rPr>
        <sz val="11"/>
        <color rgb="FF000000"/>
        <rFont val="Calibri"/>
      </rPr>
      <t xml:space="preserve">
</t>
    </r>
    <r>
      <rPr>
        <sz val="11"/>
        <color rgb="FF000000"/>
        <rFont val="Calibri"/>
      </rPr>
      <t>- Power BI Embedded and other users of the Power BI REST APIs to interact with Power BI content.</t>
    </r>
  </si>
  <si>
    <r>
      <rPr>
        <b/>
        <sz val="11"/>
        <color rgb="FF000000"/>
        <rFont val="Calibri"/>
      </rPr>
      <t>Automate Premium workspace and dataset tasks with service principal | Microsoft Learn</t>
    </r>
    <r>
      <rPr>
        <sz val="11"/>
        <color rgb="FF000000"/>
        <rFont val="Calibri"/>
      </rPr>
      <t xml:space="preserve">
</t>
    </r>
    <r>
      <rPr>
        <sz val="11"/>
        <color rgb="FF0000FF"/>
        <rFont val="Calibri"/>
      </rPr>
      <t>https://learn.microsoft.com/en-us/power-bi/enterprise/service-premium-service-principal</t>
    </r>
    <r>
      <rPr>
        <sz val="11"/>
        <color rgb="FF000000"/>
        <rFont val="Calibri"/>
      </rPr>
      <t xml:space="preserve">
</t>
    </r>
    <r>
      <rPr>
        <b/>
        <sz val="11"/>
        <color rgb="FF000000"/>
        <rFont val="Calibri"/>
      </rPr>
      <t>Embed Power BI content with service principal and an application secret | Microsoft Learn</t>
    </r>
    <r>
      <rPr>
        <sz val="11"/>
        <color rgb="FF000000"/>
        <rFont val="Calibri"/>
      </rPr>
      <t xml:space="preserve">
</t>
    </r>
    <r>
      <rPr>
        <sz val="11"/>
        <color rgb="FF0000FF"/>
        <rFont val="Calibri"/>
      </rPr>
      <t>https://learn.microsoft.com/en-us/power-bi/developer/embedded/embed-service-principal</t>
    </r>
    <r>
      <rPr>
        <sz val="11"/>
        <color rgb="FF000000"/>
        <rFont val="Calibri"/>
      </rPr>
      <t xml:space="preserve">
</t>
    </r>
    <r>
      <rPr>
        <b/>
        <sz val="11"/>
        <color rgb="FF000000"/>
        <rFont val="Calibri"/>
      </rPr>
      <t>Embed Power BI content with service principal and a certificate | Microsoft Learn</t>
    </r>
    <r>
      <rPr>
        <sz val="11"/>
        <color rgb="FF000000"/>
        <rFont val="Calibri"/>
      </rPr>
      <t xml:space="preserve">
</t>
    </r>
    <r>
      <rPr>
        <sz val="11"/>
        <color rgb="FF0000FF"/>
        <rFont val="Calibri"/>
      </rPr>
      <t>https://learn.microsoft.com/en-us/power-bi/developer/embedded/embed-service-principal-certificate</t>
    </r>
    <r>
      <rPr>
        <sz val="11"/>
        <color rgb="FF000000"/>
        <rFont val="Calibri"/>
      </rPr>
      <t xml:space="preserve">
</t>
    </r>
    <r>
      <rPr>
        <b/>
        <sz val="11"/>
        <color rgb="FF000000"/>
        <rFont val="Calibri"/>
      </rPr>
      <t>Enable service principal authentication for read-only admin APIs | Microsoft Learn</t>
    </r>
    <r>
      <rPr>
        <sz val="11"/>
        <color rgb="FF000000"/>
        <rFont val="Calibri"/>
      </rPr>
      <t xml:space="preserve">
</t>
    </r>
    <r>
      <rPr>
        <sz val="11"/>
        <color rgb="FF0000FF"/>
        <rFont val="Calibri"/>
      </rPr>
      <t>https://learn.microsoft.com/en-us/power-bi/enterprise/read-only-apis-service-principal-authentication</t>
    </r>
    <r>
      <rPr>
        <sz val="11"/>
        <color rgb="FF000000"/>
        <rFont val="Calibri"/>
      </rPr>
      <t xml:space="preserve">
</t>
    </r>
    <r>
      <rPr>
        <b/>
        <sz val="11"/>
        <color rgb="FF000000"/>
        <rFont val="Calibri"/>
      </rPr>
      <t>Microsoft Power BI Embedded Developer Code Samples | Microsoft GitHub</t>
    </r>
    <r>
      <rPr>
        <sz val="11"/>
        <color rgb="FF000000"/>
        <rFont val="Calibri"/>
      </rPr>
      <t xml:space="preserve">
</t>
    </r>
    <r>
      <rPr>
        <sz val="11"/>
        <color rgb="FF0000FF"/>
        <rFont val="Calibri"/>
      </rPr>
      <t>https://github.com/microsoft/PowerBI-Developer-Samples/blob/master/Python/Encrypt%20credentials/README.md</t>
    </r>
    <r>
      <rPr>
        <sz val="11"/>
        <color rgb="FF000000"/>
        <rFont val="Calibri"/>
      </rPr>
      <t xml:space="preserve">
</t>
    </r>
    <r>
      <rPr>
        <b/>
        <sz val="11"/>
        <color rgb="FF000000"/>
        <rFont val="Calibri"/>
      </rPr>
      <t>Azure security baseline for Power BI | Microsoft Learn</t>
    </r>
    <r>
      <rPr>
        <sz val="11"/>
        <color rgb="FF000000"/>
        <rFont val="Calibri"/>
      </rPr>
      <t xml:space="preserve">
</t>
    </r>
    <r>
      <rPr>
        <sz val="11"/>
        <color rgb="FF0000FF"/>
        <rFont val="Calibri"/>
      </rPr>
      <t>https://learn.microsoft.com/en-us/security/benchmark/azure/baselines/power-bi-security-baseline</t>
    </r>
  </si>
  <si>
    <t>MS.POWERBI.4.2v1</t>
  </si>
  <si>
    <r>
      <rPr>
        <sz val="11"/>
        <color rgb="FF000000"/>
        <rFont val="Calibri"/>
      </rPr>
      <t>Service principals creating and using profiles SHOULD be restricted to specific security groups.</t>
    </r>
  </si>
  <si>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Developer settings</t>
    </r>
    <r>
      <rPr>
        <sz val="11"/>
        <color rgb="FF000000"/>
        <rFont val="Calibri"/>
      </rPr>
      <t xml:space="preserve">
</t>
    </r>
    <r>
      <rPr>
        <sz val="11"/>
        <color rgb="FF000000"/>
        <rFont val="Calibri"/>
      </rPr>
      <t xml:space="preserve">4. Then, click on </t>
    </r>
    <r>
      <rPr>
        <b/>
        <sz val="11"/>
        <color rgb="FF000000"/>
        <rFont val="Calibri"/>
      </rPr>
      <t>Allow service principals to create and use profiles</t>
    </r>
    <r>
      <rPr>
        <sz val="11"/>
        <color rgb="FF000000"/>
        <rFont val="Calibri"/>
      </rPr>
      <t xml:space="preserve"> and set to </t>
    </r>
    <r>
      <rPr>
        <b/>
        <sz val="11"/>
        <color rgb="FF000000"/>
        <rFont val="Calibri"/>
      </rPr>
      <t>Enabled</t>
    </r>
    <r>
      <rPr>
        <sz val="11"/>
        <color rgb="FF000000"/>
        <rFont val="Calibri"/>
      </rPr>
      <t>.</t>
    </r>
    <r>
      <rPr>
        <sz val="11"/>
        <color rgb="FF000000"/>
        <rFont val="Calibri"/>
      </rPr>
      <t xml:space="preserve">
</t>
    </r>
    <r>
      <rPr>
        <sz val="11"/>
        <color rgb="FF000000"/>
        <rFont val="Calibri"/>
      </rPr>
      <t>Choose a specific security group allowed to use service principles to create and use profiles</t>
    </r>
  </si>
  <si>
    <r>
      <rPr>
        <sz val="11"/>
        <color rgb="FF000000"/>
        <rFont val="Calibri"/>
      </rPr>
      <t>With unrestricted service principals creating/using profiles, there is risk of an unauthorized user using a profile with more permissions than they have. Allowing service principals through security groups will mitigate that risk.</t>
    </r>
  </si>
  <si>
    <t>Power BI ResourceKey Authentication</t>
  </si>
  <si>
    <t>MS.POWERBI.5.1v1</t>
  </si>
  <si>
    <r>
      <rPr>
        <sz val="11"/>
        <color rgb="FF000000"/>
        <rFont val="Calibri"/>
      </rPr>
      <t>ResourceKey-based authentication SHOULD be blocked unless a specific use case (e.g., streaming and/or PUSH datasets) merits its use.</t>
    </r>
  </si>
  <si>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Developer settings</t>
    </r>
    <r>
      <rPr>
        <sz val="11"/>
        <color rgb="FF000000"/>
        <rFont val="Calibri"/>
      </rPr>
      <t xml:space="preserve">
</t>
    </r>
    <r>
      <rPr>
        <sz val="11"/>
        <color rgb="FF000000"/>
        <rFont val="Calibri"/>
      </rPr>
      <t xml:space="preserve">4. Click on </t>
    </r>
    <r>
      <rPr>
        <b/>
        <sz val="11"/>
        <color rgb="FF000000"/>
        <rFont val="Calibri"/>
      </rPr>
      <t>Block ResourceKey Authentication</t>
    </r>
    <r>
      <rPr>
        <sz val="11"/>
        <color rgb="FF000000"/>
        <rFont val="Calibri"/>
      </rPr>
      <t xml:space="preserve"> and set to </t>
    </r>
    <r>
      <rPr>
        <b/>
        <sz val="11"/>
        <color rgb="FF000000"/>
        <rFont val="Calibri"/>
      </rPr>
      <t>Enabled</t>
    </r>
  </si>
  <si>
    <r>
      <rPr>
        <sz val="11"/>
        <color rgb="FF000000"/>
        <rFont val="Calibri"/>
      </rPr>
      <t>If resource keys are allowed, someone can move data without Microsoft Entra ID OAuth bearer token, causing possibly malicious or junk data to be stored. Disabling resource keys reduces risk that an unauthorized individual will make changes.</t>
    </r>
  </si>
  <si>
    <r>
      <rPr>
        <sz val="11"/>
        <color rgb="FF000000"/>
        <rFont val="Calibri"/>
      </rPr>
      <t>This setting pertains to the security and development of Power BI Embedded content. The Power BI tenant states "For extra security, block using ResourceKey-based authentication." This baseline statement recommends, but does not mandate, setting ResourceKey-based authentication to the blocked state.</t>
    </r>
    <r>
      <rPr>
        <sz val="11"/>
        <color rgb="FF000000"/>
        <rFont val="Calibri"/>
      </rPr>
      <t xml:space="preserve">
</t>
    </r>
    <r>
      <rPr>
        <sz val="11"/>
        <color rgb="FF000000"/>
        <rFont val="Calibri"/>
      </rPr>
      <t>For streaming datasets created using the Power BI service user interface, the dataset owner receives a URL including a resource key. This key authorizes the requestor to push data into the dataset without using an Microsoft Entra ID OAuth bearer token, so please keep in mind the implications of having a secret key in the URL when working with this type of dataset and method.</t>
    </r>
    <r>
      <rPr>
        <sz val="11"/>
        <color rgb="FF000000"/>
        <rFont val="Calibri"/>
      </rPr>
      <t xml:space="preserve">
</t>
    </r>
    <r>
      <rPr>
        <sz val="11"/>
        <color rgb="FF000000"/>
        <rFont val="Calibri"/>
      </rPr>
      <t>This setting applies to streaming and PUSH datasets. If ResourceKey-based authentication is blocked, users with a resource key will not be allowed to send data to stream and PUSH datasets using the API. However, if developers have an approved need to leverage this feature, an exception to the policy can be investigated.</t>
    </r>
  </si>
  <si>
    <r>
      <rPr>
        <b/>
        <sz val="11"/>
        <color rgb="FF000000"/>
        <rFont val="Calibri"/>
      </rPr>
      <t>Power BI Tenant settings | Microsoft Learn</t>
    </r>
    <r>
      <rPr>
        <sz val="11"/>
        <color rgb="FF000000"/>
        <rFont val="Calibri"/>
      </rPr>
      <t xml:space="preserve">
</t>
    </r>
    <r>
      <rPr>
        <sz val="11"/>
        <color rgb="FF0000FF"/>
        <rFont val="Calibri"/>
      </rPr>
      <t>https://learn.microsoft.com/en-us/power-bi/admin/service-admin-portal-about-tenant-settings</t>
    </r>
    <r>
      <rPr>
        <sz val="11"/>
        <color rgb="FF000000"/>
        <rFont val="Calibri"/>
      </rPr>
      <t xml:space="preserve">
</t>
    </r>
    <r>
      <rPr>
        <b/>
        <sz val="11"/>
        <color rgb="FF000000"/>
        <rFont val="Calibri"/>
      </rPr>
      <t>Real-time streaming in Power BI | Microsoft Learn</t>
    </r>
    <r>
      <rPr>
        <sz val="11"/>
        <color rgb="FF000000"/>
        <rFont val="Calibri"/>
      </rPr>
      <t xml:space="preserve">
</t>
    </r>
    <r>
      <rPr>
        <sz val="11"/>
        <color rgb="FF0000FF"/>
        <rFont val="Calibri"/>
      </rPr>
      <t>https://learn.microsoft.com/en-us/power-bi/connect-data/service-real-time-streaming</t>
    </r>
  </si>
  <si>
    <t>Python and R Visual Sharing</t>
  </si>
  <si>
    <t>MS.POWERBI.6.1v1</t>
  </si>
  <si>
    <r>
      <rPr>
        <sz val="11"/>
        <color rgb="FF000000"/>
        <rFont val="Calibri"/>
      </rPr>
      <t>Python and R interactions SHOULD be disabled.</t>
    </r>
  </si>
  <si>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R and Python Visuals Settings</t>
    </r>
    <r>
      <rPr>
        <sz val="11"/>
        <color rgb="FF000000"/>
        <rFont val="Calibri"/>
      </rPr>
      <t xml:space="preserve">
</t>
    </r>
    <r>
      <rPr>
        <sz val="11"/>
        <color rgb="FF000000"/>
        <rFont val="Calibri"/>
      </rPr>
      <t xml:space="preserve">4. Click on </t>
    </r>
    <r>
      <rPr>
        <b/>
        <sz val="11"/>
        <color rgb="FF000000"/>
        <rFont val="Calibri"/>
      </rPr>
      <t>Interact with and share R and Python visuals</t>
    </r>
    <r>
      <rPr>
        <sz val="11"/>
        <color rgb="FF000000"/>
        <rFont val="Calibri"/>
      </rPr>
      <t xml:space="preserve"> and set to </t>
    </r>
    <r>
      <rPr>
        <b/>
        <sz val="11"/>
        <color rgb="FF000000"/>
        <rFont val="Calibri"/>
      </rPr>
      <t>Disabled</t>
    </r>
  </si>
  <si>
    <r>
      <rPr>
        <sz val="11"/>
        <color rgb="FF000000"/>
        <rFont val="Calibri"/>
      </rPr>
      <t>External code poses a security and privacy risk as there is no good way to regulate use of data or integrations. Disabling this feature reduces the risk of a data leak or malicious threat activity.</t>
    </r>
  </si>
  <si>
    <r>
      <rPr>
        <sz val="11"/>
        <color rgb="FF000000"/>
        <rFont val="Calibri"/>
      </rPr>
      <t>Power BI can interact with Python and R scripts to integrate visualizations from these languages. Python visuals are created from Python scripts, which could contain code with security or privacy risks. When attempting to view or interact with a Python visual for the first time, a user is presented with a security warning message. Python and R visuals should only be enabled if the author and source are trusted, or after a code review of the Python/R script(s) in question is conducted and the scripts are deemed free of security risks.</t>
    </r>
  </si>
  <si>
    <r>
      <rPr>
        <b/>
        <sz val="11"/>
        <color rgb="FF000000"/>
        <rFont val="Calibri"/>
      </rPr>
      <t>Create Power BI visuals with Python | Microsoft Learn</t>
    </r>
    <r>
      <rPr>
        <sz val="11"/>
        <color rgb="FF000000"/>
        <rFont val="Calibri"/>
      </rPr>
      <t xml:space="preserve">
</t>
    </r>
    <r>
      <rPr>
        <sz val="11"/>
        <color rgb="FF0000FF"/>
        <rFont val="Calibri"/>
      </rPr>
      <t>https://learn.microsoft.com/en-us/power-bi/connect-data/desktop-python-visuals</t>
    </r>
  </si>
  <si>
    <t>Power BI Sensitive Data</t>
  </si>
  <si>
    <t>MS.POWERBI.7.1v1</t>
  </si>
  <si>
    <r>
      <rPr>
        <sz val="11"/>
        <color rgb="FF000000"/>
        <rFont val="Calibri"/>
      </rPr>
      <t>Sensitivity labels SHOULD be enabled for Power BI and employed for sensitive data per enterprise data protection policies.</t>
    </r>
  </si>
  <si>
    <r>
      <rPr>
        <sz val="11"/>
        <color rgb="FF000000"/>
        <rFont val="Calibri"/>
      </rPr>
      <t xml:space="preserve">1. Navigate to the </t>
    </r>
    <r>
      <rPr>
        <b/>
        <sz val="11"/>
        <color rgb="FF000000"/>
        <rFont val="Calibri"/>
      </rPr>
      <t>PowerBI Admin Portal</t>
    </r>
    <r>
      <rPr>
        <sz val="11"/>
        <color rgb="FF000000"/>
        <rFont val="Calibri"/>
      </rPr>
      <t xml:space="preserve">
</t>
    </r>
    <r>
      <rPr>
        <sz val="11"/>
        <color rgb="FF000000"/>
        <rFont val="Calibri"/>
      </rPr>
      <t xml:space="preserve">2. Click on </t>
    </r>
    <r>
      <rPr>
        <b/>
        <sz val="11"/>
        <color rgb="FF000000"/>
        <rFont val="Calibri"/>
      </rPr>
      <t>Tenant settings</t>
    </r>
    <r>
      <rPr>
        <sz val="11"/>
        <color rgb="FF000000"/>
        <rFont val="Calibri"/>
      </rPr>
      <t xml:space="preserve">
</t>
    </r>
    <r>
      <rPr>
        <sz val="11"/>
        <color rgb="FF000000"/>
        <rFont val="Calibri"/>
      </rPr>
      <t xml:space="preserve">3. Scroll to </t>
    </r>
    <r>
      <rPr>
        <b/>
        <sz val="11"/>
        <color rgb="FF000000"/>
        <rFont val="Calibri"/>
      </rPr>
      <t>Information protection</t>
    </r>
    <r>
      <rPr>
        <sz val="11"/>
        <color rgb="FF000000"/>
        <rFont val="Calibri"/>
      </rPr>
      <t xml:space="preserve">
</t>
    </r>
    <r>
      <rPr>
        <sz val="11"/>
        <color rgb="FF000000"/>
        <rFont val="Calibri"/>
      </rPr>
      <t xml:space="preserve">4. Click on </t>
    </r>
    <r>
      <rPr>
        <b/>
        <sz val="11"/>
        <color rgb="FF000000"/>
        <rFont val="Calibri"/>
      </rPr>
      <t>Allow users to apply sensitivity labels for content</t>
    </r>
    <r>
      <rPr>
        <sz val="11"/>
        <color rgb="FF000000"/>
        <rFont val="Calibri"/>
      </rPr>
      <t xml:space="preserve"> and set to </t>
    </r>
    <r>
      <rPr>
        <b/>
        <sz val="11"/>
        <color rgb="FF000000"/>
        <rFont val="Calibri"/>
      </rPr>
      <t>Enabled</t>
    </r>
    <r>
      <rPr>
        <sz val="11"/>
        <color rgb="FF000000"/>
        <rFont val="Calibri"/>
      </rPr>
      <t xml:space="preserve"> Define who can apply and change sensitivity labels in Power BI assets.</t>
    </r>
  </si>
  <si>
    <r>
      <rPr>
        <sz val="11"/>
        <color rgb="FF000000"/>
        <rFont val="Calibri"/>
      </rPr>
      <t>A document without sensitivity labels may be opened unknowingly, potentially exposing data to someone who is not supposed to have access to it. This policy will help organize and classify data, making it easier to keep data out of the wrong hands.</t>
    </r>
  </si>
  <si>
    <r>
      <rPr>
        <sz val="11"/>
        <color rgb="FF000000"/>
        <rFont val="Calibri"/>
      </rPr>
      <t>There are multiple ways to secure sensitive information, such as warning users, encryption, or blocking attempts to share. Use Microsoft Information Protection sensitivity labels on Power BI reports, dashboards, datasets, and dataflows guards sensitive content against unauthorized data access and leakage. This can also guard against unwanted aggregation and commingling.</t>
    </r>
    <r>
      <rPr>
        <sz val="11"/>
        <color rgb="FF000000"/>
        <rFont val="Calibri"/>
      </rPr>
      <t xml:space="preserve">
</t>
    </r>
    <r>
      <rPr>
        <i/>
        <sz val="11"/>
        <color rgb="FF000000"/>
        <rFont val="Calibri"/>
      </rPr>
      <t>Note: At this baseline's time of writing, data loss prevention (DLP)</t>
    </r>
    <r>
      <rPr>
        <sz val="11"/>
        <color rgb="FF000000"/>
        <rFont val="Calibri"/>
      </rPr>
      <t xml:space="preserve">
</t>
    </r>
    <r>
      <rPr>
        <sz val="11"/>
        <color rgb="FF000000"/>
        <rFont val="Calibri"/>
      </rPr>
      <t xml:space="preserve">profiles are in preview status for Power BI. Once released for general availability and government, DLP profiles represent another available tool for securing power Power BI datasets. Refer to the </t>
    </r>
    <r>
      <rPr>
        <i/>
        <sz val="11"/>
        <color rgb="FF000000"/>
        <rFont val="Calibri"/>
      </rPr>
      <t>Defender for Office 365 Minimum Viable Secure Configuration Baseline</t>
    </r>
    <r>
      <rPr>
        <sz val="11"/>
        <color rgb="FF000000"/>
        <rFont val="Calibri"/>
      </rPr>
      <t xml:space="preserve"> for more on DLP.</t>
    </r>
  </si>
  <si>
    <r>
      <rPr>
        <sz val="11"/>
        <color rgb="FF000000"/>
        <rFont val="Calibri"/>
      </rPr>
      <t xml:space="preserve">Microsoft Purview Information Protection Premium P1 or Premium P2 license is required to apply or view Microsoft Information Protection sensitivity labels in Power BI. Azure Information Protection can be purchased either standalone or through one of the Microsoft licensing suites. See Microsoft Purview Information Protection service description </t>
    </r>
    <r>
      <rPr>
        <sz val="11"/>
        <color rgb="FF0000FF"/>
        <rFont val="Calibri"/>
      </rPr>
      <t>(https://azure.microsoft.com/services/information-protection/)</t>
    </r>
    <r>
      <rPr>
        <sz val="11"/>
        <color rgb="FF000000"/>
        <rFont val="Calibri"/>
      </rPr>
      <t xml:space="preserve"> for details.</t>
    </r>
    <r>
      <rPr>
        <sz val="11"/>
        <color rgb="FF000000"/>
        <rFont val="Calibri"/>
      </rPr>
      <t xml:space="preserve">
</t>
    </r>
    <r>
      <rPr>
        <sz val="11"/>
        <color rgb="FF000000"/>
        <rFont val="Calibri"/>
      </rPr>
      <t>Microsoft Purview Information Protection sensitivity labels need to be migrated to the Microsoft Information Protection Unified Labeling platform to be used in Power BI.</t>
    </r>
    <r>
      <rPr>
        <sz val="11"/>
        <color rgb="FF000000"/>
        <rFont val="Calibri"/>
      </rPr>
      <t xml:space="preserve">
</t>
    </r>
    <r>
      <rPr>
        <sz val="11"/>
        <color rgb="FF000000"/>
        <rFont val="Calibri"/>
      </rPr>
      <t>To apply labels to Power BI content and files, a user must have a Power BI Pro or Premium Per User (PPU) license, in addition to one of the previously mentioned Azure Information Protection licenses.</t>
    </r>
    <r>
      <rPr>
        <sz val="11"/>
        <color rgb="FF000000"/>
        <rFont val="Calibri"/>
      </rPr>
      <t xml:space="preserve">
</t>
    </r>
    <r>
      <rPr>
        <sz val="11"/>
        <color rgb="FF000000"/>
        <rFont val="Calibri"/>
      </rPr>
      <t xml:space="preserve">Before enabling sensitivity labels on the agency's tenant, ensure sensitivity labels have been defined and published for relevant users and groups. See Create and configure sensitivity labels and their policies </t>
    </r>
    <r>
      <rPr>
        <sz val="11"/>
        <color rgb="FF0000FF"/>
        <rFont val="Calibri"/>
      </rPr>
      <t>(https://learn.microsoft.com/en-us/purview/create-sensitivity-labels)</t>
    </r>
    <r>
      <rPr>
        <sz val="11"/>
        <color rgb="FF000000"/>
        <rFont val="Calibri"/>
      </rPr>
      <t xml:space="preserve"> for detail.</t>
    </r>
  </si>
  <si>
    <r>
      <rPr>
        <b/>
        <sz val="11"/>
        <color rgb="FF000000"/>
        <rFont val="Calibri"/>
      </rPr>
      <t>Enable sensitivity labels in Power BI | Microsoft Learn</t>
    </r>
    <r>
      <rPr>
        <sz val="11"/>
        <color rgb="FF000000"/>
        <rFont val="Calibri"/>
      </rPr>
      <t xml:space="preserve">
</t>
    </r>
    <r>
      <rPr>
        <sz val="11"/>
        <color rgb="FF0000FF"/>
        <rFont val="Calibri"/>
      </rPr>
      <t>https://learn.microsoft.com/en-us/power-bi/enterprise/service-security-enable-data-sensitivity-labels</t>
    </r>
    <r>
      <rPr>
        <sz val="11"/>
        <color rgb="FF000000"/>
        <rFont val="Calibri"/>
      </rPr>
      <t xml:space="preserve">
</t>
    </r>
    <r>
      <rPr>
        <b/>
        <sz val="11"/>
        <color rgb="FF000000"/>
        <rFont val="Calibri"/>
      </rPr>
      <t>Data loss prevention policies for Power BI | Microsoft Learn</t>
    </r>
    <r>
      <rPr>
        <sz val="11"/>
        <color rgb="FF000000"/>
        <rFont val="Calibri"/>
      </rPr>
      <t xml:space="preserve">
</t>
    </r>
    <r>
      <rPr>
        <sz val="11"/>
        <color rgb="FF0000FF"/>
        <rFont val="Calibri"/>
      </rPr>
      <t>https://learn.microsoft.com/en-us/power-bi/enterprise/service-security-dlp-policies-for-power-bi-overview</t>
    </r>
    <r>
      <rPr>
        <sz val="11"/>
        <color rgb="FF000000"/>
        <rFont val="Calibri"/>
      </rPr>
      <t xml:space="preserve">
</t>
    </r>
    <r>
      <rPr>
        <b/>
        <sz val="11"/>
        <color rgb="FF000000"/>
        <rFont val="Calibri"/>
      </rPr>
      <t>Data Protection in Power BI | Microsoft Learn</t>
    </r>
    <r>
      <rPr>
        <sz val="11"/>
        <color rgb="FF000000"/>
        <rFont val="Calibri"/>
      </rPr>
      <t xml:space="preserve">
</t>
    </r>
    <r>
      <rPr>
        <sz val="11"/>
        <color rgb="FF0000FF"/>
        <rFont val="Calibri"/>
      </rPr>
      <t>https://learn.microsoft.com/en-us/power-bi/enterprise/service-security-data-protection-overview</t>
    </r>
    <r>
      <rPr>
        <sz val="11"/>
        <color rgb="FF000000"/>
        <rFont val="Calibri"/>
      </rPr>
      <t xml:space="preserve">
</t>
    </r>
    <r>
      <rPr>
        <b/>
        <sz val="11"/>
        <color rgb="FF000000"/>
        <rFont val="Calibri"/>
      </rPr>
      <t>Power BI Security Baseline v2.0 | Microsoft benchmarks GitHub repo</t>
    </r>
    <r>
      <rPr>
        <sz val="11"/>
        <color rgb="FF000000"/>
        <rFont val="Calibri"/>
      </rPr>
      <t xml:space="preserve">
</t>
    </r>
    <r>
      <rPr>
        <sz val="11"/>
        <color rgb="FF0000FF"/>
        <rFont val="Calibri"/>
      </rPr>
      <t>https://github.com/MicrosoftDocs/SecurityBenchmarks/blob/master/Azure%20Offer%20Security%20Baselines/2.0/power-bi-security-baseline-v2.0.xlsx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</si>
  <si>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</si>
  <si>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</si>
  <si>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</si>
  <si>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</si>
  <si>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</si>
  <si>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</si>
  <si>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</si>
  <si>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</si>
  <si>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</si>
  <si>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</si>
  <si>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</si>
  <si>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</si>
  <si>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</si>
  <si>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</si>
  <si>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</si>
  <si>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</si>
  <si>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</si>
  <si>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</si>
  <si>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</si>
  <si>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</si>
  <si>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</si>
  <si>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</si>
  <si>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</si>
  <si>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</si>
  <si>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</si>
  <si>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</si>
  <si>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</si>
  <si>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</si>
  <si>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</si>
  <si>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M365 Secure Configuration Baseline for Power BI</t>
  </si>
  <si>
    <t>Developed By:</t>
  </si>
  <si>
    <t>Cybersecurity and Infrastructure Security Agency (CISA)</t>
  </si>
  <si>
    <t>Release Information:</t>
  </si>
  <si>
    <r>
      <rPr>
        <b/>
        <sz val="11"/>
        <color rgb="FF000000"/>
        <rFont val="Calibri"/>
      </rPr>
      <t>Version:</t>
    </r>
    <r>
      <rPr>
        <sz val="11"/>
        <color rgb="FF000000"/>
        <rFont val="Calibri"/>
      </rPr>
      <t xml:space="preserve"> 1.8.0     </t>
    </r>
    <r>
      <rPr>
        <b/>
        <sz val="11"/>
        <color rgb="FF000000"/>
        <rFont val="Calibri"/>
      </rPr>
      <t>Date:</t>
    </r>
    <r>
      <rPr>
        <sz val="11"/>
        <color rgb="FF000000"/>
        <rFont val="Calibri"/>
      </rPr>
      <t xml:space="preserve"> 07 May 2026     </t>
    </r>
    <r>
      <rPr>
        <b/>
        <sz val="11"/>
        <color rgb="FF000000"/>
        <rFont val="Calibri"/>
      </rPr>
      <t>Classification:</t>
    </r>
    <r>
      <rPr>
        <sz val="11"/>
        <color rgb="FF000000"/>
        <rFont val="Calibri"/>
      </rPr>
      <t xml:space="preserve"> TLP:CLEAR     </t>
    </r>
    <r>
      <rPr>
        <b/>
        <sz val="11"/>
        <color rgb="FF000000"/>
        <rFont val="Calibri"/>
      </rPr>
      <t>Recommendation Count:</t>
    </r>
    <r>
      <rPr>
        <sz val="11"/>
        <color rgb="FF000000"/>
        <rFont val="Calibri"/>
      </rPr>
      <t xml:space="preserve"> 8</t>
    </r>
  </si>
  <si>
    <t>Development Url:</t>
  </si>
  <si>
    <t>https://github.com/cisagov/ScubaGear/blob/v1.8.0/PowerShell/ScubaGear/baselines/powerbi.md</t>
  </si>
  <si>
    <t>Guide Overview:</t>
  </si>
  <si>
    <r>
      <rPr>
        <sz val="11"/>
        <color rgb="FF000000"/>
        <rFont val="Calibri"/>
      </rPr>
      <t>Microsoft 365 (M365) Power BI is a cloud-based product that facilitates self-service business intelligence dashboards, reports, datasets, and visualizations. Power BI can connect to multiple different data sources, combine and shape data from those connections, then create reports and dashboards to share with others. This Secure Configuration Baseline (SCB) provides specific policies to strengthen Power BI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M365 help secure federal information assets stored within M365 cloud business application environments through consistent, effective, and manageable security configurations. CISA created baselines tailored to the federal government’s threats and risk tolerance with the knowledge that every organization has different threat models and risk tolerance. While use of these baselines will be mandatory for civilian Federal Government agencies, organizations outside of the Federal Government may also find these baselines to be useful references to help reduce risks.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M365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i/>
        <sz val="11"/>
        <color rgb="FF000000"/>
        <rFont val="Calibri"/>
      </rPr>
      <t xml:space="preserve">This document is marked TLP:CLEAR. Recipients may share this information without restriction. Information is subject to standard copyright rules. For more information on the Traffic Light Protocol, see </t>
    </r>
    <r>
      <rPr>
        <i/>
        <sz val="11"/>
        <color rgb="FF0000FF"/>
        <rFont val="Calibri"/>
      </rPr>
      <t>https://www.cisa.gov/tlp.</t>
    </r>
  </si>
  <si>
    <t>License Compliance and Copyright</t>
  </si>
  <si>
    <r>
      <rPr>
        <sz val="11"/>
        <color rgb="FF000000"/>
        <rFont val="Calibri"/>
      </rPr>
      <t xml:space="preserve">Portions of this document are adapted from documents in Microsoft's M365 </t>
    </r>
    <r>
      <rPr>
        <sz val="11"/>
        <color rgb="FF0000FF"/>
        <rFont val="Calibri"/>
      </rPr>
      <t>(https://github.com/MicrosoftDocs/microsoft-365-docs/blob/public/LICENSE)</t>
    </r>
    <r>
      <rPr>
        <sz val="11"/>
        <color rgb="FF000000"/>
        <rFont val="Calibri"/>
      </rPr>
      <t xml:space="preserve"> and Azure </t>
    </r>
    <r>
      <rPr>
        <sz val="11"/>
        <color rgb="FF0000FF"/>
        <rFont val="Calibri"/>
      </rPr>
      <t>(https://github.com/MicrosoftDocs/azure-docs/blob/main/LICENSE)</t>
    </r>
    <r>
      <rPr>
        <sz val="11"/>
        <color rgb="FF000000"/>
        <rFont val="Calibri"/>
      </rPr>
      <t xml:space="preserve"> GitHub repositories. The respective documents are subject to copyright and are adapted under the terms of the Creative Commons Attribution 4.0 International license. Sources are linked throughout this document. The United States government has adapted selections of these documents to develop innovative and scalable configuration standards to strengthen the security of widely used cloud-based software services.</t>
    </r>
  </si>
  <si>
    <t>Assumptions</t>
  </si>
  <si>
    <r>
      <rPr>
        <sz val="11"/>
        <color rgb="FF000000"/>
        <rFont val="Calibri"/>
      </rPr>
      <t xml:space="preserve">The </t>
    </r>
    <r>
      <rPr>
        <b/>
        <sz val="11"/>
        <color rgb="FF000000"/>
        <rFont val="Calibri"/>
      </rPr>
      <t>License Requirements</t>
    </r>
    <r>
      <rPr>
        <sz val="11"/>
        <color rgb="FF000000"/>
        <rFont val="Calibri"/>
      </rPr>
      <t xml:space="preserve"> sections of this document assume the organization is using an M365 E3 </t>
    </r>
    <r>
      <rPr>
        <sz val="11"/>
        <color rgb="FF0000FF"/>
        <rFont val="Calibri"/>
      </rPr>
      <t>(https://www.microsoft.com/en-us/microsoft-365/compare-microsoft-365-enterprise-plans)</t>
    </r>
    <r>
      <rPr>
        <sz val="11"/>
        <color rgb="FF000000"/>
        <rFont val="Calibri"/>
      </rPr>
      <t xml:space="preserve"> or G3 </t>
    </r>
    <r>
      <rPr>
        <sz val="11"/>
        <color rgb="FF0000FF"/>
        <rFont val="Calibri"/>
      </rPr>
      <t>(https://www.microsoft.com/en-us/microsoft-365/government)</t>
    </r>
    <r>
      <rPr>
        <sz val="11"/>
        <color rgb="FF000000"/>
        <rFont val="Calibri"/>
      </rPr>
      <t xml:space="preserve"> license level at a minimum. Therefore, only licenses not included in E3/G3 are listed.</t>
    </r>
    <r>
      <rPr>
        <sz val="11"/>
        <color rgb="FF000000"/>
        <rFont val="Calibri"/>
      </rPr>
      <t xml:space="preserve">
</t>
    </r>
    <r>
      <rPr>
        <sz val="11"/>
        <color rgb="FF000000"/>
        <rFont val="Calibri"/>
      </rPr>
      <t>Agencies using Power BI may have a data classification scheme in place for the data entering Power BI.</t>
    </r>
    <r>
      <rPr>
        <sz val="11"/>
        <color rgb="FF000000"/>
        <rFont val="Calibri"/>
      </rPr>
      <t xml:space="preserve">
</t>
    </r>
    <r>
      <rPr>
        <sz val="11"/>
        <color rgb="FF000000"/>
        <rFont val="Calibri"/>
      </rPr>
      <t>- Agencies may connect more than one data source to their Power BI tenant.</t>
    </r>
    <r>
      <rPr>
        <sz val="11"/>
        <color rgb="FF000000"/>
        <rFont val="Calibri"/>
      </rPr>
      <t xml:space="preserve">
</t>
    </r>
    <r>
      <rPr>
        <sz val="11"/>
        <color rgb="FF000000"/>
        <rFont val="Calibri"/>
      </rPr>
      <t>- All data sources use a secure connection for data transfer to and from the Power BI tenant; the agency disallows non-secure connections.</t>
    </r>
  </si>
  <si>
    <t>Key Terminology</t>
  </si>
  <si>
    <r>
      <rPr>
        <sz val="11"/>
        <color rgb="FF000000"/>
        <rFont val="Calibri"/>
      </rPr>
      <t xml:space="preserve">The key words "MUST", "MUST NOT", "REQUIRED", "SHALL", "SHALL NOT", "SHOULD", "SHOULD NOT", "RECOMMENDED", "MAY", and "OPTIONAL" in this document are to be interpreted as described in RFC 2119 </t>
    </r>
    <r>
      <rPr>
        <sz val="11"/>
        <color rgb="FF0000FF"/>
        <rFont val="Calibri"/>
      </rPr>
      <t>(https://datatracker.ietf.org/doc/html/rfc2119)</t>
    </r>
    <r>
      <rPr>
        <sz val="11"/>
        <color rgb="FF000000"/>
        <rFont val="Calibri"/>
      </rPr>
      <t>.</t>
    </r>
    <r>
      <rPr>
        <sz val="11"/>
        <color rgb="FF000000"/>
        <rFont val="Calibri"/>
      </rPr>
      <t xml:space="preserve">
</t>
    </r>
    <r>
      <rPr>
        <sz val="11"/>
        <color rgb="FF000000"/>
        <rFont val="Calibri"/>
      </rPr>
      <t>Access to PowerBI can be controlled by the user type. In this baseline, the types of users are defined as follows:</t>
    </r>
    <r>
      <rPr>
        <sz val="11"/>
        <color rgb="FF000000"/>
        <rFont val="Calibri"/>
      </rPr>
      <t xml:space="preserve">
</t>
    </r>
    <r>
      <rPr>
        <sz val="11"/>
        <color rgb="FF000000"/>
        <rFont val="Calibri"/>
      </rPr>
      <t xml:space="preserve">1. </t>
    </r>
    <r>
      <rPr>
        <b/>
        <sz val="11"/>
        <color rgb="FF000000"/>
        <rFont val="Calibri"/>
      </rPr>
      <t>Internal users</t>
    </r>
    <r>
      <rPr>
        <sz val="11"/>
        <color rgb="FF000000"/>
        <rFont val="Calibri"/>
      </rPr>
      <t>: Members of the agency's M365 tenant.</t>
    </r>
    <r>
      <rPr>
        <sz val="11"/>
        <color rgb="FF000000"/>
        <rFont val="Calibri"/>
      </rPr>
      <t xml:space="preserve">
</t>
    </r>
    <r>
      <rPr>
        <sz val="11"/>
        <color rgb="FF000000"/>
        <rFont val="Calibri"/>
      </rPr>
      <t xml:space="preserve">2. </t>
    </r>
    <r>
      <rPr>
        <b/>
        <sz val="11"/>
        <color rgb="FF000000"/>
        <rFont val="Calibri"/>
      </rPr>
      <t>External users</t>
    </r>
    <r>
      <rPr>
        <sz val="11"/>
        <color rgb="FF000000"/>
        <rFont val="Calibri"/>
      </rPr>
      <t>: Members of a different M365 tenant.</t>
    </r>
    <r>
      <rPr>
        <sz val="11"/>
        <color rgb="FF000000"/>
        <rFont val="Calibri"/>
      </rPr>
      <t xml:space="preserve">
</t>
    </r>
    <r>
      <rPr>
        <sz val="11"/>
        <color rgb="FF000000"/>
        <rFont val="Calibri"/>
      </rPr>
      <t xml:space="preserve">3. </t>
    </r>
    <r>
      <rPr>
        <b/>
        <sz val="11"/>
        <color rgb="FF000000"/>
        <rFont val="Calibri"/>
      </rPr>
      <t>Business to Business (B2B) guest users</t>
    </r>
    <r>
      <rPr>
        <sz val="11"/>
        <color rgb="FF000000"/>
        <rFont val="Calibri"/>
      </rPr>
      <t>: External users that are formally invited to view and/or edit Power BI workspace content and are added to the agency's Microsoft Entra ID as guest users. These users authenticate with their home organization/tenant and are granted access to Power BI content by virtue of being listed as guest users in the tenant's Microsoft Entra ID.</t>
    </r>
    <r>
      <rPr>
        <sz val="11"/>
        <color rgb="FF000000"/>
        <rFont val="Calibri"/>
      </rPr>
      <t xml:space="preserve">
</t>
    </r>
    <r>
      <rPr>
        <i/>
        <sz val="11"/>
        <color rgb="FF000000"/>
        <rFont val="Calibri"/>
      </rPr>
      <t>Note: These terms vary in use across Microsoft documentation.</t>
    </r>
  </si>
  <si>
    <t>Appendix A: Implementation Considerations</t>
  </si>
  <si>
    <r>
      <rPr>
        <sz val="11"/>
        <color rgb="FF000000"/>
        <rFont val="Calibri"/>
      </rPr>
      <t>Information Protection Considerations</t>
    </r>
    <r>
      <rPr>
        <sz val="11"/>
        <color rgb="FF000000"/>
        <rFont val="Calibri"/>
      </rPr>
      <t xml:space="preserve">
</t>
    </r>
    <r>
      <rPr>
        <sz val="11"/>
        <color rgb="FF000000"/>
        <rFont val="Calibri"/>
      </rPr>
      <t>Several best practices and approaches are available to protect sensitive data in Power BI:</t>
    </r>
    <r>
      <rPr>
        <sz val="11"/>
        <color rgb="FF000000"/>
        <rFont val="Calibri"/>
      </rPr>
      <t xml:space="preserve">
</t>
    </r>
    <r>
      <rPr>
        <sz val="11"/>
        <color rgb="FF000000"/>
        <rFont val="Calibri"/>
      </rPr>
      <t>- Leverage sensitivity labels via Microsoft Purview Information Protection.</t>
    </r>
    <r>
      <rPr>
        <sz val="11"/>
        <color rgb="FF000000"/>
        <rFont val="Calibri"/>
      </rPr>
      <t xml:space="preserve">
</t>
    </r>
    <r>
      <rPr>
        <sz val="11"/>
        <color rgb="FF000000"/>
        <rFont val="Calibri"/>
      </rPr>
      <t>- Power BI allows service users to bring their own key to protect data at rest.</t>
    </r>
    <r>
      <rPr>
        <sz val="11"/>
        <color rgb="FF000000"/>
        <rFont val="Calibri"/>
      </rPr>
      <t xml:space="preserve">
</t>
    </r>
    <r>
      <rPr>
        <sz val="11"/>
        <color rgb="FF000000"/>
        <rFont val="Calibri"/>
      </rPr>
      <t>- Customers have the option to keep data sources on-premises and leverage Direct Query or Live Connect with an on-premises data gateway to minimize data exposure to the cloud service.</t>
    </r>
    <r>
      <rPr>
        <sz val="11"/>
        <color rgb="FF000000"/>
        <rFont val="Calibri"/>
      </rPr>
      <t xml:space="preserve">
</t>
    </r>
    <r>
      <rPr>
        <sz val="11"/>
        <color rgb="FF000000"/>
        <rFont val="Calibri"/>
      </rPr>
      <t>- Implement row-level security in Power BI datasets.</t>
    </r>
    <r>
      <rPr>
        <sz val="11"/>
        <color rgb="FF000000"/>
        <rFont val="Calibri"/>
      </rPr>
      <t xml:space="preserve">
</t>
    </r>
    <r>
      <rPr>
        <b/>
        <sz val="11"/>
        <color rgb="FF000000"/>
        <rFont val="Calibri"/>
      </rPr>
      <t>Implementation Steps</t>
    </r>
    <r>
      <rPr>
        <sz val="11"/>
        <color rgb="FF000000"/>
        <rFont val="Calibri"/>
      </rPr>
      <t xml:space="preserve">
</t>
    </r>
    <r>
      <rPr>
        <b/>
        <sz val="11"/>
        <color rgb="FF000000"/>
        <rFont val="Calibri"/>
      </rPr>
      <t>Apply sensitivity labels from data sources to their data in Power BI</t>
    </r>
    <r>
      <rPr>
        <sz val="11"/>
        <color rgb="FF000000"/>
        <rFont val="Calibri"/>
      </rPr>
      <t xml:space="preserve">
</t>
    </r>
    <r>
      <rPr>
        <sz val="11"/>
        <color rgb="FF000000"/>
        <rFont val="Calibri"/>
      </rPr>
      <t>When this setting is enabled, Power BI datasets that connect to sensitivity-labeled data in supported data sources can inherit those labels, so the data remains classified and secure when brought into Power BI. For details about sensitivity label inheritance from data sources, see below:</t>
    </r>
    <r>
      <rPr>
        <sz val="11"/>
        <color rgb="FF000000"/>
        <rFont val="Calibri"/>
      </rPr>
      <t xml:space="preserve">
</t>
    </r>
    <r>
      <rPr>
        <b/>
        <i/>
        <sz val="11"/>
        <color rgb="FF000000"/>
        <rFont val="Calibri"/>
      </rPr>
      <t>To enable sensitivity label inheritance from data sources:</t>
    </r>
    <r>
      <rPr>
        <sz val="11"/>
        <color rgb="FF000000"/>
        <rFont val="Calibri"/>
      </rPr>
      <t xml:space="preserve">
</t>
    </r>
    <r>
      <rPr>
        <sz val="11"/>
        <color rgb="FF000000"/>
        <rFont val="Calibri"/>
      </rPr>
      <t>1. Navigate to the Power BI tenant settings.</t>
    </r>
    <r>
      <rPr>
        <sz val="11"/>
        <color rgb="FF000000"/>
        <rFont val="Calibri"/>
      </rPr>
      <t xml:space="preserve">
</t>
    </r>
    <r>
      <rPr>
        <sz val="11"/>
        <color rgb="FF000000"/>
        <rFont val="Calibri"/>
      </rPr>
      <t xml:space="preserve">2. Select </t>
    </r>
    <r>
      <rPr>
        <b/>
        <sz val="11"/>
        <color rgb="FF000000"/>
        <rFont val="Calibri"/>
      </rPr>
      <t>Information protection</t>
    </r>
    <r>
      <rPr>
        <sz val="11"/>
        <color rgb="FF000000"/>
        <rFont val="Calibri"/>
      </rPr>
      <t xml:space="preserve"> -\&gt; </t>
    </r>
    <r>
      <rPr>
        <b/>
        <sz val="11"/>
        <color rgb="FF000000"/>
        <rFont val="Calibri"/>
      </rPr>
      <t>Apply sensitivity labels from data sources to their data in Power BI (preview).</t>
    </r>
    <r>
      <rPr>
        <sz val="11"/>
        <color rgb="FF000000"/>
        <rFont val="Calibri"/>
      </rPr>
      <t xml:space="preserve">
</t>
    </r>
    <r>
      <rPr>
        <sz val="11"/>
        <color rgb="FF000000"/>
        <rFont val="Calibri"/>
      </rPr>
      <t xml:space="preserve">3. Enable </t>
    </r>
    <r>
      <rPr>
        <b/>
        <sz val="11"/>
        <color rgb="FF000000"/>
        <rFont val="Calibri"/>
      </rPr>
      <t>Restrict content with protected labels from being shared via link with everyone in your agency</t>
    </r>
    <r>
      <rPr>
        <sz val="11"/>
        <color rgb="FF000000"/>
        <rFont val="Calibri"/>
      </rPr>
      <t>.</t>
    </r>
    <r>
      <rPr>
        <sz val="11"/>
        <color rgb="FF000000"/>
        <rFont val="Calibri"/>
      </rPr>
      <t xml:space="preserve">
</t>
    </r>
    <r>
      <rPr>
        <sz val="11"/>
        <color rgb="FF000000"/>
        <rFont val="Calibri"/>
      </rPr>
      <t>When this setting is enabled, users can't generate a sharing link for people in the agency for content with protection settings in the sensitivity label.</t>
    </r>
    <r>
      <rPr>
        <sz val="11"/>
        <color rgb="FF000000"/>
        <rFont val="Calibri"/>
      </rPr>
      <t xml:space="preserve">
</t>
    </r>
    <r>
      <rPr>
        <sz val="11"/>
        <color rgb="FF000000"/>
        <rFont val="Calibri"/>
      </rPr>
      <t>Sensitivity labels with protection settings include encryption or content markings. For example, the agency may have a "Highly Confidential" label that includes encryption and applies a "Highly Confidential" watermark to content with this label. When this tenant setting is enabled and a report has a sensitivity label with protection settings, then users cannot create sharing links for people in the agency.</t>
    </r>
    <r>
      <rPr>
        <sz val="11"/>
        <color rgb="FF000000"/>
        <rFont val="Calibri"/>
      </rPr>
      <t xml:space="preserve">
</t>
    </r>
    <r>
      <rPr>
        <b/>
        <sz val="11"/>
        <color rgb="FF000000"/>
        <rFont val="Calibri"/>
      </rPr>
      <t>Information Protection Prerequisites Specific to Power BI</t>
    </r>
    <r>
      <rPr>
        <sz val="11"/>
        <color rgb="FF000000"/>
        <rFont val="Calibri"/>
      </rPr>
      <t xml:space="preserve">
</t>
    </r>
    <r>
      <rPr>
        <sz val="11"/>
        <color rgb="FF000000"/>
        <rFont val="Calibri"/>
      </rPr>
      <t xml:space="preserve">- An Microsoft Purview Information Protection Premium P1 or Premium P2 license is required to apply or view Microsoft Purview Information Protection sensitivity labels in Power BI. Microsoft Purview Information Protection can be purchased either standalone or through one of the Microsoft licensing suites. See Microsoft Purview Information Protection service </t>
    </r>
    <r>
      <rPr>
        <sz val="11"/>
        <color rgb="FF0000FF"/>
        <rFont val="Calibri"/>
      </rPr>
      <t>(https://learn.microsoft.com/en-us/office365/servicedescriptions/azure-information-protection)</t>
    </r>
    <r>
      <rPr>
        <sz val="11"/>
        <color rgb="FF000000"/>
        <rFont val="Calibri"/>
      </rPr>
      <t xml:space="preserve"> description for details.</t>
    </r>
    <r>
      <rPr>
        <sz val="11"/>
        <color rgb="FF000000"/>
        <rFont val="Calibri"/>
      </rPr>
      <t xml:space="preserve">
</t>
    </r>
    <r>
      <rPr>
        <sz val="11"/>
        <color rgb="FF000000"/>
        <rFont val="Calibri"/>
      </rPr>
      <t>- Microsoft Purview Information Protection sensitivity labels need to be migrated to the Microsoft Information Protection Unified Labeling platform in order for them to be used in Power BI.</t>
    </r>
    <r>
      <rPr>
        <sz val="11"/>
        <color rgb="FF000000"/>
        <rFont val="Calibri"/>
      </rPr>
      <t xml:space="preserve">
</t>
    </r>
    <r>
      <rPr>
        <sz val="11"/>
        <color rgb="FF000000"/>
        <rFont val="Calibri"/>
      </rPr>
      <t>- To be able to apply labels to Power BI content and files, a user must have a Power BI Pro or Premium Per User (PPU) license in addition to one of the previously mentioned Azure Information Protection licenses.</t>
    </r>
    <r>
      <rPr>
        <sz val="11"/>
        <color rgb="FF000000"/>
        <rFont val="Calibri"/>
      </rPr>
      <t xml:space="preserve">
</t>
    </r>
    <r>
      <rPr>
        <sz val="11"/>
        <color rgb="FF000000"/>
        <rFont val="Calibri"/>
      </rPr>
      <t xml:space="preserve">- Before enabling sensitivity labels on the agency's tenant, make sure that sensitivity labels have been defined and published for relevant users and groups. See Create and configure sensitivity labels and their policies </t>
    </r>
    <r>
      <rPr>
        <sz val="11"/>
        <color rgb="FF0000FF"/>
        <rFont val="Calibri"/>
      </rPr>
      <t>(https://learn.microsoft.com/en-us/purview/create-sensitivity-labels)</t>
    </r>
    <r>
      <rPr>
        <sz val="11"/>
        <color rgb="FF000000"/>
        <rFont val="Calibri"/>
      </rPr>
      <t xml:space="preserve"> for detail.</t>
    </r>
    <r>
      <rPr>
        <sz val="11"/>
        <color rgb="FF000000"/>
        <rFont val="Calibri"/>
      </rPr>
      <t xml:space="preserve">
</t>
    </r>
    <r>
      <rPr>
        <b/>
        <sz val="11"/>
        <color rgb="FF000000"/>
        <rFont val="Calibri"/>
      </rPr>
      <t>High-Level Steps to Use Bring Your Own Key (BYOK) Feature in Power BI</t>
    </r>
    <r>
      <rPr>
        <sz val="11"/>
        <color rgb="FF000000"/>
        <rFont val="Calibri"/>
      </rPr>
      <t xml:space="preserve">
</t>
    </r>
    <r>
      <rPr>
        <sz val="11"/>
        <color rgb="FF000000"/>
        <rFont val="Calibri"/>
      </rPr>
      <t xml:space="preserve">First, confirm having the latest Power BI Management cmdlet. Install the latest version by running Install-Module -Name MicrosoftPowerBIMgmt. More information about the Power BI cmdlet and its parameters is available in Power BI PowerShell cmdlet module </t>
    </r>
    <r>
      <rPr>
        <sz val="11"/>
        <color rgb="FF0000FF"/>
        <rFont val="Calibri"/>
      </rPr>
      <t>(https://learn.microsoft.com/en-us/powershell/power-bi/overview?view=powerbi-ps)</t>
    </r>
    <r>
      <rPr>
        <sz val="11"/>
        <color rgb="FF000000"/>
        <rFont val="Calibri"/>
      </rPr>
      <t>.</t>
    </r>
    <r>
      <rPr>
        <sz val="11"/>
        <color rgb="FF000000"/>
        <rFont val="Calibri"/>
      </rPr>
      <t xml:space="preserve">
</t>
    </r>
    <r>
      <rPr>
        <sz val="11"/>
        <color rgb="FF000000"/>
        <rFont val="Calibri"/>
      </rPr>
      <t xml:space="preserve">Follow steps in Bring Your Own (encryption) Keys for Power BI </t>
    </r>
    <r>
      <rPr>
        <sz val="11"/>
        <color rgb="FF0000FF"/>
        <rFont val="Calibri"/>
      </rPr>
      <t>(https://learn.microsoft.com/en-us/power-bi/enterprise/service-encryption-byok)</t>
    </r>
    <r>
      <rPr>
        <sz val="11"/>
        <color rgb="FF000000"/>
        <rFont val="Calibri"/>
      </rPr>
      <t>.</t>
    </r>
    <r>
      <rPr>
        <sz val="11"/>
        <color rgb="FF000000"/>
        <rFont val="Calibri"/>
      </rPr>
      <t xml:space="preserve">
</t>
    </r>
    <r>
      <rPr>
        <b/>
        <sz val="11"/>
        <color rgb="FF000000"/>
        <rFont val="Calibri"/>
      </rPr>
      <t>Row-Level Security Implementation</t>
    </r>
    <r>
      <rPr>
        <sz val="11"/>
        <color rgb="FF000000"/>
        <rFont val="Calibri"/>
      </rPr>
      <t xml:space="preserve">
</t>
    </r>
    <r>
      <rPr>
        <sz val="11"/>
        <color rgb="FF000000"/>
        <rFont val="Calibri"/>
      </rPr>
      <t>Row-Level Security (RLS) involves several configuration steps, which should be completed in the following order.</t>
    </r>
    <r>
      <rPr>
        <sz val="11"/>
        <color rgb="FF000000"/>
        <rFont val="Calibri"/>
      </rPr>
      <t xml:space="preserve">
</t>
    </r>
    <r>
      <rPr>
        <sz val="11"/>
        <color rgb="FF000000"/>
        <rFont val="Calibri"/>
      </rPr>
      <t>1. Create a report in Microsoft Power BI Desktop.</t>
    </r>
    <r>
      <rPr>
        <sz val="11"/>
        <color rgb="FF000000"/>
        <rFont val="Calibri"/>
      </rPr>
      <t xml:space="preserve">
</t>
    </r>
    <r>
      <rPr>
        <sz val="11"/>
        <color rgb="FF000000"/>
        <rFont val="Calibri"/>
      </rPr>
      <t>2. Import the data.</t>
    </r>
    <r>
      <rPr>
        <sz val="11"/>
        <color rgb="FF000000"/>
        <rFont val="Calibri"/>
      </rPr>
      <t xml:space="preserve">
</t>
    </r>
    <r>
      <rPr>
        <sz val="11"/>
        <color rgb="FF000000"/>
        <rFont val="Calibri"/>
      </rPr>
      <t>3. Confirm the data model between both tables.</t>
    </r>
    <r>
      <rPr>
        <sz val="11"/>
        <color rgb="FF000000"/>
        <rFont val="Calibri"/>
      </rPr>
      <t xml:space="preserve">
</t>
    </r>
    <r>
      <rPr>
        <sz val="11"/>
        <color rgb="FF000000"/>
        <rFont val="Calibri"/>
      </rPr>
      <t>4. Create the report visuals.</t>
    </r>
    <r>
      <rPr>
        <sz val="11"/>
        <color rgb="FF000000"/>
        <rFont val="Calibri"/>
      </rPr>
      <t xml:space="preserve">
</t>
    </r>
    <r>
      <rPr>
        <sz val="11"/>
        <color rgb="FF000000"/>
        <rFont val="Calibri"/>
      </rPr>
      <t>5. Create RLS roles in Power BI Desktop by using Data Analysis Expressions (DAX).</t>
    </r>
    <r>
      <rPr>
        <sz val="11"/>
        <color rgb="FF000000"/>
        <rFont val="Calibri"/>
      </rPr>
      <t xml:space="preserve">
</t>
    </r>
    <r>
      <rPr>
        <sz val="11"/>
        <color rgb="FF000000"/>
        <rFont val="Calibri"/>
      </rPr>
      <t>6. Test the roles in Power BI Desktop.</t>
    </r>
    <r>
      <rPr>
        <sz val="11"/>
        <color rgb="FF000000"/>
        <rFont val="Calibri"/>
      </rPr>
      <t xml:space="preserve">
</t>
    </r>
    <r>
      <rPr>
        <sz val="11"/>
        <color rgb="FF000000"/>
        <rFont val="Calibri"/>
      </rPr>
      <t>7. Deploy the report to Microsoft Power BI service.</t>
    </r>
    <r>
      <rPr>
        <sz val="11"/>
        <color rgb="FF000000"/>
        <rFont val="Calibri"/>
      </rPr>
      <t xml:space="preserve">
</t>
    </r>
    <r>
      <rPr>
        <sz val="11"/>
        <color rgb="FF000000"/>
        <rFont val="Calibri"/>
      </rPr>
      <t>8. Add members to the role in Power BI service.</t>
    </r>
    <r>
      <rPr>
        <sz val="11"/>
        <color rgb="FF000000"/>
        <rFont val="Calibri"/>
      </rPr>
      <t xml:space="preserve">
</t>
    </r>
    <r>
      <rPr>
        <sz val="11"/>
        <color rgb="FF000000"/>
        <rFont val="Calibri"/>
      </rPr>
      <t>9. Test the roles in Power BI service.</t>
    </r>
    <r>
      <rPr>
        <sz val="11"/>
        <color rgb="FF000000"/>
        <rFont val="Calibri"/>
      </rPr>
      <t xml:space="preserve">
</t>
    </r>
    <r>
      <rPr>
        <sz val="11"/>
        <color rgb="FF000000"/>
        <rFont val="Calibri"/>
      </rPr>
      <t xml:space="preserve">- Reference Microsoft Power BI documentation for additional detail on row-level security configuration </t>
    </r>
    <r>
      <rPr>
        <sz val="11"/>
        <color rgb="FF0000FF"/>
        <rFont val="Calibri"/>
      </rPr>
      <t>(https://learn.microsoft.com/en-us/power-bi/enterprise/service-admin-rls)</t>
    </r>
    <r>
      <rPr>
        <sz val="11"/>
        <color rgb="FF000000"/>
        <rFont val="Calibri"/>
      </rPr>
      <t>.</t>
    </r>
    <r>
      <rPr>
        <sz val="11"/>
        <color rgb="FF000000"/>
        <rFont val="Calibri"/>
      </rPr>
      <t xml:space="preserve">
</t>
    </r>
    <r>
      <rPr>
        <b/>
        <sz val="11"/>
        <color rgb="FF000000"/>
        <rFont val="Calibri"/>
      </rPr>
      <t>Related Resources</t>
    </r>
    <r>
      <rPr>
        <sz val="11"/>
        <color rgb="FF000000"/>
        <rFont val="Calibri"/>
      </rPr>
      <t xml:space="preserve">
</t>
    </r>
    <r>
      <rPr>
        <sz val="11"/>
        <color rgb="FF000000"/>
        <rFont val="Calibri"/>
      </rPr>
      <t xml:space="preserve">- Sensitivity labels in Power BI \| Microsoft Learn </t>
    </r>
    <r>
      <rPr>
        <sz val="11"/>
        <color rgb="FF0000FF"/>
        <rFont val="Calibri"/>
      </rPr>
      <t>(https://learn.microsoft.com/en-us/power-bi/enterprise/service-security-sensitivity-label-overview)</t>
    </r>
    <r>
      <rPr>
        <sz val="11"/>
        <color rgb="FF000000"/>
        <rFont val="Calibri"/>
      </rPr>
      <t xml:space="preserve">
</t>
    </r>
    <r>
      <rPr>
        <sz val="11"/>
        <color rgb="FF000000"/>
        <rFont val="Calibri"/>
      </rPr>
      <t xml:space="preserve">- Bring your own encryption keys for Power BI \| Microsoft Learn </t>
    </r>
    <r>
      <rPr>
        <sz val="11"/>
        <color rgb="FF0000FF"/>
        <rFont val="Calibri"/>
      </rPr>
      <t>(https://learn.microsoft.com/en-us/power-bi/enterprise/service-encryption-byok)</t>
    </r>
    <r>
      <rPr>
        <sz val="11"/>
        <color rgb="FF000000"/>
        <rFont val="Calibri"/>
      </rPr>
      <t xml:space="preserve">
</t>
    </r>
    <r>
      <rPr>
        <sz val="11"/>
        <color rgb="FF000000"/>
        <rFont val="Calibri"/>
      </rPr>
      <t xml:space="preserve">- What is an on-premises data gateway? \| Microsoft Learn </t>
    </r>
    <r>
      <rPr>
        <sz val="11"/>
        <color rgb="FF0000FF"/>
        <rFont val="Calibri"/>
      </rPr>
      <t>(https://learn.microsoft.com/en-us/data-integration/gateway/service-gateway-onprem)</t>
    </r>
    <r>
      <rPr>
        <sz val="11"/>
        <color rgb="FF000000"/>
        <rFont val="Calibri"/>
      </rPr>
      <t xml:space="preserve">
</t>
    </r>
    <r>
      <rPr>
        <sz val="11"/>
        <color rgb="FF000000"/>
        <rFont val="Calibri"/>
      </rPr>
      <t xml:space="preserve">- Row-level security (RLS) with Power BI \| Microsoft Learn </t>
    </r>
    <r>
      <rPr>
        <sz val="11"/>
        <color rgb="FF0000FF"/>
        <rFont val="Calibri"/>
      </rPr>
      <t>(https://learn.microsoft.com/en-us/power-bi/enterprise/service-admin-rls)</t>
    </r>
    <r>
      <rPr>
        <sz val="11"/>
        <color rgb="FF000000"/>
        <rFont val="Calibri"/>
      </rPr>
      <t xml:space="preserve">
</t>
    </r>
    <r>
      <rPr>
        <sz val="11"/>
        <color rgb="FF000000"/>
        <rFont val="Calibri"/>
      </rPr>
      <t>- Power BI PowerShell cmdlets and modules references \| Microsoft</t>
    </r>
    <r>
      <rPr>
        <sz val="11"/>
        <color rgb="FF000000"/>
        <rFont val="Calibri"/>
      </rPr>
      <t xml:space="preserve">
</t>
    </r>
    <r>
      <rPr>
        <sz val="11"/>
        <color rgb="FF000000"/>
        <rFont val="Calibri"/>
      </rPr>
      <t xml:space="preserve">Learn </t>
    </r>
    <r>
      <rPr>
        <sz val="11"/>
        <color rgb="FF0000FF"/>
        <rFont val="Calibri"/>
      </rPr>
      <t>(https://learn.microsoft.com/en-us/powershell/power-bi/overview?view=powerbi-ps)</t>
    </r>
  </si>
  <si>
    <t>Appendix B: Source Code and Credential Security Considerations</t>
  </si>
  <si>
    <r>
      <rPr>
        <sz val="11"/>
        <color rgb="FF000000"/>
        <rFont val="Calibri"/>
      </rPr>
      <t>Exposing secrets via collaboration spaces is a security concern when using Power BI.</t>
    </r>
    <r>
      <rPr>
        <sz val="11"/>
        <color rgb="FF000000"/>
        <rFont val="Calibri"/>
      </rPr>
      <t xml:space="preserve">
</t>
    </r>
    <r>
      <rPr>
        <sz val="11"/>
        <color rgb="FF000000"/>
        <rFont val="Calibri"/>
      </rPr>
      <t>For Power BI embedded applications, it is recommended to implement a source code scanning solution to identify credentials within the code of any app housing embedded Power BI report(s). A source code scanner can also encourage moving discovered credentials to more secure locations, such as Azure key vault.</t>
    </r>
    <r>
      <rPr>
        <sz val="11"/>
        <color rgb="FF000000"/>
        <rFont val="Calibri"/>
      </rPr>
      <t xml:space="preserve">
</t>
    </r>
    <r>
      <rPr>
        <sz val="11"/>
        <color rgb="FF000000"/>
        <rFont val="Calibri"/>
      </rPr>
      <t>Store encryption keys or service principal credentials used for encrypting or accessing Power BI in a Key Vault, assign proper access policies to the vault, and regularly review access permissions.</t>
    </r>
    <r>
      <rPr>
        <sz val="11"/>
        <color rgb="FF000000"/>
        <rFont val="Calibri"/>
      </rPr>
      <t xml:space="preserve">
</t>
    </r>
    <r>
      <rPr>
        <sz val="11"/>
        <color rgb="FF000000"/>
        <rFont val="Calibri"/>
      </rPr>
      <t xml:space="preserve">For regulatory or other compliance reasons, some agencies may need to use BYOK, which is supported by Power BI. By default, Power BI uses Microsoft-managed keys to encrypt the data. In Power BI Premium, users can use their own keys for data at-rest imported into a dataset. See Data source and storage considerations </t>
    </r>
    <r>
      <rPr>
        <sz val="11"/>
        <color rgb="FF0000FF"/>
        <rFont val="Calibri"/>
      </rPr>
      <t>(https://learn.microsoft.com/en-us/power-bi/enterprise/service-encryption-byok#data-source-and-storage-considerations)</t>
    </r>
    <r>
      <rPr>
        <sz val="11"/>
        <color rgb="FF000000"/>
        <rFont val="Calibri"/>
      </rPr>
      <t xml:space="preserve"> for more information.</t>
    </r>
    <r>
      <rPr>
        <sz val="11"/>
        <color rgb="FF000000"/>
        <rFont val="Calibri"/>
      </rPr>
      <t xml:space="preserve">
</t>
    </r>
    <r>
      <rPr>
        <sz val="11"/>
        <color rgb="FF000000"/>
        <rFont val="Calibri"/>
      </rPr>
      <t>- For Power BI embedded applications, a best practice is to implement a source code scanning solution to identify credentials within the code of the app housing the embedded Power BI report(s).</t>
    </r>
    <r>
      <rPr>
        <sz val="11"/>
        <color rgb="FF000000"/>
        <rFont val="Calibri"/>
      </rPr>
      <t xml:space="preserve">
</t>
    </r>
    <r>
      <rPr>
        <sz val="11"/>
        <color rgb="FF000000"/>
        <rFont val="Calibri"/>
      </rPr>
      <t>- If required under specific regulations, agencies need a strategy for maintaining control and governance of their keys. The BYOK functionality is one option.</t>
    </r>
    <r>
      <rPr>
        <sz val="11"/>
        <color rgb="FF000000"/>
        <rFont val="Calibri"/>
      </rPr>
      <t xml:space="preserve">
</t>
    </r>
    <r>
      <rPr>
        <b/>
        <sz val="11"/>
        <color rgb="FF000000"/>
        <rFont val="Calibri"/>
      </rPr>
      <t>Prerequisites</t>
    </r>
    <r>
      <rPr>
        <sz val="11"/>
        <color rgb="FF000000"/>
        <rFont val="Calibri"/>
      </rPr>
      <t xml:space="preserve">
</t>
    </r>
    <r>
      <rPr>
        <sz val="11"/>
        <color rgb="FF000000"/>
        <rFont val="Calibri"/>
      </rPr>
      <t xml:space="preserve">- Implementers must do their own due diligence in selecting a source code scanner that integrates with their specific environment. Microsoft documentation references an Open Web Application Security Project, Source Code Analysis Tools </t>
    </r>
    <r>
      <rPr>
        <sz val="11"/>
        <color rgb="FF0000FF"/>
        <rFont val="Calibri"/>
      </rPr>
      <t>(https://owasp.org/www-community/Source_Code_Analysis_Tools)</t>
    </r>
    <r>
      <rPr>
        <sz val="11"/>
        <color rgb="FF000000"/>
        <rFont val="Calibri"/>
      </rPr>
      <t>; which is a guide to third-party scanners. This baseline does not endorse or advise on the selection or use of any specific third-party tool.</t>
    </r>
    <r>
      <rPr>
        <sz val="11"/>
        <color rgb="FF000000"/>
        <rFont val="Calibri"/>
      </rPr>
      <t xml:space="preserve">
</t>
    </r>
    <r>
      <rPr>
        <sz val="11"/>
        <color rgb="FF000000"/>
        <rFont val="Calibri"/>
      </rPr>
      <t>- If BYOK is deemed to be a requirement:</t>
    </r>
    <r>
      <rPr>
        <sz val="11"/>
        <color rgb="FF000000"/>
        <rFont val="Calibri"/>
      </rPr>
      <t xml:space="preserve">
</t>
    </r>
    <r>
      <rPr>
        <sz val="11"/>
        <color rgb="FF000000"/>
        <rFont val="Calibri"/>
      </rPr>
      <t>- Power BI Premium is required for BYOK.</t>
    </r>
    <r>
      <rPr>
        <sz val="11"/>
        <color rgb="FF000000"/>
        <rFont val="Calibri"/>
      </rPr>
      <t xml:space="preserve">
</t>
    </r>
    <r>
      <rPr>
        <sz val="11"/>
        <color rgb="FF000000"/>
        <rFont val="Calibri"/>
      </rPr>
      <t>- To use BYOK, the Power BI tenant admin must upload data to the Power BI service from a Power BI Desktop (PBIX) file.</t>
    </r>
    <r>
      <rPr>
        <sz val="11"/>
        <color rgb="FF000000"/>
        <rFont val="Calibri"/>
      </rPr>
      <t xml:space="preserve">
</t>
    </r>
    <r>
      <rPr>
        <sz val="11"/>
        <color rgb="FF000000"/>
        <rFont val="Calibri"/>
      </rPr>
      <t>- RSA keys must be 4096-bit.</t>
    </r>
    <r>
      <rPr>
        <sz val="11"/>
        <color rgb="FF000000"/>
        <rFont val="Calibri"/>
      </rPr>
      <t xml:space="preserve">
</t>
    </r>
    <r>
      <rPr>
        <sz val="11"/>
        <color rgb="FF000000"/>
        <rFont val="Calibri"/>
      </rPr>
      <t>- Enable BYOK in the tenant.</t>
    </r>
    <r>
      <rPr>
        <sz val="11"/>
        <color rgb="FF000000"/>
        <rFont val="Calibri"/>
      </rPr>
      <t xml:space="preserve">
</t>
    </r>
    <r>
      <rPr>
        <b/>
        <sz val="11"/>
        <color rgb="FF000000"/>
        <rFont val="Calibri"/>
      </rPr>
      <t>BYOK Implementation High-Level Steps</t>
    </r>
    <r>
      <rPr>
        <sz val="11"/>
        <color rgb="FF000000"/>
        <rFont val="Calibri"/>
      </rPr>
      <t xml:space="preserve">
</t>
    </r>
    <r>
      <rPr>
        <sz val="11"/>
        <color rgb="FF000000"/>
        <rFont val="Calibri"/>
      </rPr>
      <t>Enable BYOK at the tenant level via PowerShell by first introducing the encryption keys created and stored in Azure Key Vault to the Power BI tenant.</t>
    </r>
    <r>
      <rPr>
        <sz val="11"/>
        <color rgb="FF000000"/>
        <rFont val="Calibri"/>
      </rPr>
      <t xml:space="preserve">
</t>
    </r>
    <r>
      <rPr>
        <sz val="11"/>
        <color rgb="FF000000"/>
        <rFont val="Calibri"/>
      </rPr>
      <t>Then assign these encryption keys per Premium capacity for encrypting content in the capacity.</t>
    </r>
    <r>
      <rPr>
        <sz val="11"/>
        <color rgb="FF000000"/>
        <rFont val="Calibri"/>
      </rPr>
      <t xml:space="preserve">
</t>
    </r>
    <r>
      <rPr>
        <sz val="11"/>
        <color rgb="FF000000"/>
        <rFont val="Calibri"/>
      </rPr>
      <t>To enable bringing the agency's key for Power BI, the high-level configuration steps are as follows:</t>
    </r>
    <r>
      <rPr>
        <sz val="11"/>
        <color rgb="FF000000"/>
        <rFont val="Calibri"/>
      </rPr>
      <t xml:space="preserve">
</t>
    </r>
    <r>
      <rPr>
        <sz val="11"/>
        <color rgb="FF000000"/>
        <rFont val="Calibri"/>
      </rPr>
      <t>1. Add the Power BI service as a service principal for the key vault, with wrap and unwrap permissions.</t>
    </r>
    <r>
      <rPr>
        <sz val="11"/>
        <color rgb="FF000000"/>
        <rFont val="Calibri"/>
      </rPr>
      <t xml:space="preserve">
</t>
    </r>
    <r>
      <rPr>
        <sz val="11"/>
        <color rgb="FF000000"/>
        <rFont val="Calibri"/>
      </rPr>
      <t>2. Create an RSA key with a 4096-bit length (or use an existing key of this type), with wrap and unwrap permissions.</t>
    </r>
    <r>
      <rPr>
        <sz val="11"/>
        <color rgb="FF000000"/>
        <rFont val="Calibri"/>
      </rPr>
      <t xml:space="preserve">
</t>
    </r>
    <r>
      <rPr>
        <sz val="11"/>
        <color rgb="FF000000"/>
        <rFont val="Calibri"/>
      </rPr>
      <t xml:space="preserve">3. To turn on BYOK, Power BI Tenant administrators must use a set of Power BI Admin PowerShell Cmdlets </t>
    </r>
    <r>
      <rPr>
        <sz val="11"/>
        <color rgb="FF0000FF"/>
        <rFont val="Calibri"/>
      </rPr>
      <t>(https://learn.microsoft.com/en-us/powershell/module/microsoftpowerbimgmt.admin/?view=powerbi-ps)</t>
    </r>
    <r>
      <rPr>
        <sz val="11"/>
        <color rgb="FF000000"/>
        <rFont val="Calibri"/>
      </rPr>
      <t xml:space="preserve"> added to the Power BI Admin Cmdlets.</t>
    </r>
    <r>
      <rPr>
        <sz val="11"/>
        <color rgb="FF000000"/>
        <rFont val="Calibri"/>
      </rPr>
      <t xml:space="preserve">
</t>
    </r>
    <r>
      <rPr>
        <sz val="11"/>
        <color rgb="FF000000"/>
        <rFont val="Calibri"/>
      </rPr>
      <t xml:space="preserve">Follow detailed steps in Microsoft's Bring your own encryption keys for Power BI </t>
    </r>
    <r>
      <rPr>
        <sz val="11"/>
        <color rgb="FF0000FF"/>
        <rFont val="Calibri"/>
      </rPr>
      <t>(https://learn.microsoft.com/en-us/power-bi/enterprise/service-encryption-byok)</t>
    </r>
    <r>
      <rPr>
        <sz val="11"/>
        <color rgb="FF000000"/>
        <rFont val="Calibri"/>
      </rPr>
      <t xml:space="preserve"> from Microsoft.</t>
    </r>
    <r>
      <rPr>
        <sz val="11"/>
        <color rgb="FF000000"/>
        <rFont val="Calibri"/>
      </rPr>
      <t xml:space="preserve">
</t>
    </r>
    <r>
      <rPr>
        <b/>
        <sz val="11"/>
        <color rgb="FF000000"/>
        <rFont val="Calibri"/>
      </rPr>
      <t>Related Resources</t>
    </r>
    <r>
      <rPr>
        <sz val="11"/>
        <color rgb="FF000000"/>
        <rFont val="Calibri"/>
      </rPr>
      <t xml:space="preserve">
</t>
    </r>
    <r>
      <rPr>
        <sz val="11"/>
        <color rgb="FF000000"/>
        <rFont val="Calibri"/>
      </rPr>
      <t>- Bring your own encryption keys for Power BI \| Microsoft</t>
    </r>
    <r>
      <rPr>
        <sz val="11"/>
        <color rgb="FF000000"/>
        <rFont val="Calibri"/>
      </rPr>
      <t xml:space="preserve">
</t>
    </r>
    <r>
      <rPr>
        <sz val="11"/>
        <color rgb="FF000000"/>
        <rFont val="Calibri"/>
      </rPr>
      <t xml:space="preserve">Learn </t>
    </r>
    <r>
      <rPr>
        <sz val="11"/>
        <color rgb="FF0000FF"/>
        <rFont val="Calibri"/>
      </rPr>
      <t>(https://learn.microsoft.com/en-us/power-bi/enterprise/service-encryption-byok)</t>
    </r>
    <r>
      <rPr>
        <sz val="11"/>
        <color rgb="FF000000"/>
        <rFont val="Calibri"/>
      </rPr>
      <t xml:space="preserve">
</t>
    </r>
    <r>
      <rPr>
        <sz val="11"/>
        <color rgb="FF000000"/>
        <rFont val="Calibri"/>
      </rPr>
      <t xml:space="preserve">- Microsoft Security DevOps Azure DevOps extension </t>
    </r>
    <r>
      <rPr>
        <sz val="11"/>
        <color rgb="FF0000FF"/>
        <rFont val="Calibri"/>
      </rPr>
      <t>(https://learn.microsoft.com/en-us/azure/defender-for-cloud/azure-devops-extension)</t>
    </r>
    <r>
      <rPr>
        <sz val="11"/>
        <color rgb="FF000000"/>
        <rFont val="Calibri"/>
      </rPr>
      <t xml:space="preserve">
</t>
    </r>
    <r>
      <rPr>
        <sz val="11"/>
        <color rgb="FF000000"/>
        <rFont val="Calibri"/>
      </rPr>
      <t xml:space="preserve">- For GitHub, the agency can use the native secret scanning feature to identify credentials or other form of secrets within code at About secret scanning \| GitHub docs </t>
    </r>
    <r>
      <rPr>
        <sz val="11"/>
        <color rgb="FF0000FF"/>
        <rFont val="Calibri"/>
      </rPr>
      <t>(https://docs.github.com/en/code-security/secret-scanning/about-secret-scanning)</t>
    </r>
    <r>
      <rPr>
        <sz val="11"/>
        <color rgb="FF000000"/>
        <rFont val="Calibri"/>
      </rPr>
      <t xml:space="preserve">
</t>
    </r>
    <r>
      <rPr>
        <sz val="11"/>
        <color rgb="FF000000"/>
        <rFont val="Calibri"/>
      </rPr>
      <t xml:space="preserve">- Announcing General Availability of Bring Your Own Key (BYOK) for Power BI Premium </t>
    </r>
    <r>
      <rPr>
        <sz val="11"/>
        <color rgb="FF0000FF"/>
        <rFont val="Calibri"/>
      </rPr>
      <t>(https://powerbi.microsoft.com/en-us/blog/announcing-general-availability-of-bring-your-own-key-byok-for-power-bi-premium/)</t>
    </r>
  </si>
  <si>
    <t>Appendix C: File Export and Visual Artifact Considerations</t>
  </si>
  <si>
    <r>
      <rPr>
        <sz val="11"/>
        <color rgb="FF000000"/>
        <rFont val="Calibri"/>
      </rPr>
      <t>Exporting data from Power BI to image files and comma-separated value (.csv) file format has data security implications. For example, if row-level security (RLS) features are in use in Power BI, an export to image or .csv could allow a user to inadvertently decouple that setting and expose data to a party who does not have permissions or a need to know that previously secured data. A similar scenario applies for information protection sensitivity labels.</t>
    </r>
    <r>
      <rPr>
        <sz val="11"/>
        <color rgb="FF000000"/>
        <rFont val="Calibri"/>
      </rPr>
      <t xml:space="preserve">
</t>
    </r>
    <r>
      <rPr>
        <sz val="11"/>
        <color rgb="FF000000"/>
        <rFont val="Calibri"/>
      </rPr>
      <t>A message regarding this condition is provided in the Power BI tenant settings for the particular types of exports.</t>
    </r>
    <r>
      <rPr>
        <sz val="11"/>
        <color rgb="FF000000"/>
        <rFont val="Calibri"/>
      </rPr>
      <t xml:space="preserve">
</t>
    </r>
    <r>
      <rPr>
        <sz val="11"/>
        <color rgb="FF000000"/>
        <rFont val="Calibri"/>
      </rPr>
      <t>In contrast to this, Power BI applies these protection settings (RLS, sensitivity labels) when the report data leaves Power BI via a supported export method, such as export to Excel, PowerPoint, or PDF, download to .pbix, and Save (Desktop). In this case, only authorized users will be able to open protected files.</t>
    </r>
    <r>
      <rPr>
        <sz val="11"/>
        <color rgb="FF000000"/>
        <rFont val="Calibri"/>
      </rPr>
      <t xml:space="preserve">
</t>
    </r>
    <r>
      <rPr>
        <b/>
        <sz val="11"/>
        <color rgb="FF000000"/>
        <rFont val="Calibri"/>
      </rPr>
      <t>Copy and Paste Visuals</t>
    </r>
    <r>
      <rPr>
        <sz val="11"/>
        <color rgb="FF000000"/>
        <rFont val="Calibri"/>
      </rPr>
      <t xml:space="preserve">
</t>
    </r>
    <r>
      <rPr>
        <sz val="11"/>
        <color rgb="FF000000"/>
        <rFont val="Calibri"/>
      </rPr>
      <t>Power BI can allow users to copy and paste visuals from Power BI reports as static images into external applications. This could represent a data security risk in some contexts. The agency must evaluate whether this represents risk for its data artifacts and whether to turn this off in the Export and Sharing Settings.</t>
    </r>
    <r>
      <rPr>
        <sz val="11"/>
        <color rgb="FF000000"/>
        <rFont val="Calibri"/>
      </rPr>
      <t xml:space="preserve">
</t>
    </r>
    <r>
      <rPr>
        <b/>
        <sz val="11"/>
        <color rgb="FF000000"/>
        <rFont val="Calibri"/>
      </rPr>
      <t>Related Resources</t>
    </r>
    <r>
      <rPr>
        <sz val="11"/>
        <color rgb="FF000000"/>
        <rFont val="Calibri"/>
      </rPr>
      <t xml:space="preserve">
</t>
    </r>
    <r>
      <rPr>
        <sz val="11"/>
        <color rgb="FF000000"/>
        <rFont val="Calibri"/>
      </rPr>
      <t xml:space="preserve">- Sensitivity labels in Power BI \| Microsoft Learn </t>
    </r>
    <r>
      <rPr>
        <sz val="11"/>
        <color rgb="FF0000FF"/>
        <rFont val="Calibri"/>
      </rPr>
      <t>(https://learn.microsoft.com/en-us/power-bi/enterprise/service-security-sensitivity-label-overview)</t>
    </r>
    <r>
      <rPr>
        <sz val="11"/>
        <color rgb="FF000000"/>
        <rFont val="Calibri"/>
      </rPr>
      <t xml:space="preserve">
</t>
    </r>
    <r>
      <rPr>
        <sz val="11"/>
        <color rgb="FF000000"/>
        <rFont val="Calibri"/>
      </rPr>
      <t xml:space="preserve">- Say No to Export Data, Yes to Analyze in Excel </t>
    </r>
    <r>
      <rPr>
        <sz val="11"/>
        <color rgb="FF0000FF"/>
        <rFont val="Calibri"/>
      </rPr>
      <t>(https://radacad.com/say-no-to-export-data-yes-to-analyze-in-excel-power-bi-and-excel-can-talk)</t>
    </r>
    <r>
      <rPr>
        <sz val="11"/>
        <color rgb="FF000000"/>
        <rFont val="Calibri"/>
      </rPr>
      <t xml:space="preserve">
</t>
    </r>
    <r>
      <rPr>
        <sz val="11"/>
        <color rgb="FF000000"/>
        <rFont val="Calibri"/>
      </rPr>
      <t xml:space="preserve">- Power BI Governance – Why you should consider disabling Export to Excel </t>
    </r>
    <r>
      <rPr>
        <sz val="11"/>
        <color rgb="FF0000FF"/>
        <rFont val="Calibri"/>
      </rPr>
      <t>(https://data-marc.com/2020/04/13/power-bi-governance-why-you-should-consider-to-disable-export-to-excel/)</t>
    </r>
    <r>
      <rPr>
        <sz val="11"/>
        <color rgb="FF000000"/>
        <rFont val="Calibri"/>
      </rPr>
      <t xml:space="preserve">
</t>
    </r>
    <r>
      <rPr>
        <b/>
        <sz val="11"/>
        <color rgb="FF000000"/>
        <rFont val="Calibri"/>
      </rPr>
      <t>Implementation settings</t>
    </r>
    <r>
      <rPr>
        <sz val="11"/>
        <color rgb="FF000000"/>
        <rFont val="Calibri"/>
      </rPr>
      <t xml:space="preserve">
</t>
    </r>
    <r>
      <rPr>
        <sz val="11"/>
        <color rgb="FF000000"/>
        <rFont val="Calibri"/>
      </rPr>
      <t xml:space="preserve">1. In the </t>
    </r>
    <r>
      <rPr>
        <b/>
        <sz val="11"/>
        <color rgb="FF000000"/>
        <rFont val="Calibri"/>
      </rPr>
      <t>Power BI tenant</t>
    </r>
    <r>
      <rPr>
        <sz val="11"/>
        <color rgb="FF000000"/>
        <rFont val="Calibri"/>
      </rPr>
      <t xml:space="preserve"> settings, under </t>
    </r>
    <r>
      <rPr>
        <b/>
        <sz val="11"/>
        <color rgb="FF000000"/>
        <rFont val="Calibri"/>
      </rPr>
      <t>Export and sharing settings</t>
    </r>
    <r>
      <rPr>
        <sz val="11"/>
        <color rgb="FF000000"/>
        <rFont val="Calibri"/>
      </rPr>
      <t xml:space="preserve">, administrators can opt to toggle off both </t>
    </r>
    <r>
      <rPr>
        <b/>
        <sz val="11"/>
        <color rgb="FF000000"/>
        <rFont val="Calibri"/>
      </rPr>
      <t>Export reports as image files</t>
    </r>
    <r>
      <rPr>
        <sz val="11"/>
        <color rgb="FF000000"/>
        <rFont val="Calibri"/>
      </rPr>
      <t xml:space="preserve"> and </t>
    </r>
    <r>
      <rPr>
        <b/>
        <sz val="11"/>
        <color rgb="FF000000"/>
        <rFont val="Calibri"/>
      </rPr>
      <t>Export to .csv</t>
    </r>
    <r>
      <rPr>
        <sz val="11"/>
        <color rgb="FF000000"/>
        <rFont val="Calibri"/>
      </rPr>
      <t>.</t>
    </r>
    <r>
      <rPr>
        <sz val="11"/>
        <color rgb="FF000000"/>
        <rFont val="Calibri"/>
      </rPr>
      <t xml:space="preserve">
</t>
    </r>
    <r>
      <rPr>
        <sz val="11"/>
        <color rgb="FF000000"/>
        <rFont val="Calibri"/>
      </rPr>
      <t xml:space="preserve">2. In the </t>
    </r>
    <r>
      <rPr>
        <b/>
        <sz val="11"/>
        <color rgb="FF000000"/>
        <rFont val="Calibri"/>
      </rPr>
      <t>Power BI tenant</t>
    </r>
    <r>
      <rPr>
        <sz val="11"/>
        <color rgb="FF000000"/>
        <rFont val="Calibri"/>
      </rPr>
      <t xml:space="preserve"> settings, under </t>
    </r>
    <r>
      <rPr>
        <b/>
        <sz val="11"/>
        <color rgb="FF000000"/>
        <rFont val="Calibri"/>
      </rPr>
      <t>Export and sharing settings</t>
    </r>
    <r>
      <rPr>
        <sz val="11"/>
        <color rgb="FF000000"/>
        <rFont val="Calibri"/>
      </rPr>
      <t xml:space="preserve">, administrators can opt to toggle off </t>
    </r>
    <r>
      <rPr>
        <b/>
        <sz val="11"/>
        <color rgb="FF000000"/>
        <rFont val="Calibri"/>
      </rPr>
      <t>Copy and paste visuals</t>
    </r>
    <r>
      <rPr>
        <sz val="11"/>
        <color rgb="FF000000"/>
        <rFont val="Calibri"/>
      </rPr>
      <t>.</t>
    </r>
    <r>
      <rPr>
        <sz val="11"/>
        <color rgb="FF000000"/>
        <rFont val="Calibri"/>
      </rPr>
      <t xml:space="preserve">
</t>
    </r>
    <r>
      <rPr>
        <b/>
        <sz val="11"/>
        <color rgb="FF000000"/>
        <rFont val="Calibri"/>
      </rPr>
      <t>Establishing Private Network Access Connections Using Azure Private Link:</t>
    </r>
    <r>
      <rPr>
        <sz val="11"/>
        <color rgb="FF000000"/>
        <rFont val="Calibri"/>
      </rPr>
      <t xml:space="preserve">
</t>
    </r>
    <r>
      <rPr>
        <sz val="11"/>
        <color rgb="FF000000"/>
        <rFont val="Calibri"/>
      </rPr>
      <t>When connecting to Azure services intended to supply Power BI datasets, agencies should consider connecting their Power BI tenant to an Azure Private Link endpoint and disable public internet access.</t>
    </r>
    <r>
      <rPr>
        <sz val="11"/>
        <color rgb="FF000000"/>
        <rFont val="Calibri"/>
      </rPr>
      <t xml:space="preserve">
</t>
    </r>
    <r>
      <rPr>
        <sz val="11"/>
        <color rgb="FF000000"/>
        <rFont val="Calibri"/>
      </rPr>
      <t>In this configuration, Azure Private Link and Azure Networking private endpoints are used to send data traffic privately using Microsoft's backbone network infrastructure. The data travels the Microsoft private network backbone instead of going across the Internet.</t>
    </r>
    <r>
      <rPr>
        <sz val="11"/>
        <color rgb="FF000000"/>
        <rFont val="Calibri"/>
      </rPr>
      <t xml:space="preserve">
</t>
    </r>
    <r>
      <rPr>
        <sz val="11"/>
        <color rgb="FF000000"/>
        <rFont val="Calibri"/>
      </rPr>
      <t>Using private endpoints with Power BI ensures that traffic will flow over the Azure backbone to a private endpoint for Azure cloud-based resources.</t>
    </r>
    <r>
      <rPr>
        <sz val="11"/>
        <color rgb="FF000000"/>
        <rFont val="Calibri"/>
      </rPr>
      <t xml:space="preserve">
</t>
    </r>
    <r>
      <rPr>
        <sz val="11"/>
        <color rgb="FF000000"/>
        <rFont val="Calibri"/>
      </rPr>
      <t>Within this configuration, there is also the capability to disable public access to Power BI datasets.</t>
    </r>
    <r>
      <rPr>
        <sz val="11"/>
        <color rgb="FF000000"/>
        <rFont val="Calibri"/>
      </rPr>
      <t xml:space="preserve">
</t>
    </r>
    <r>
      <rPr>
        <b/>
        <sz val="11"/>
        <color rgb="FF000000"/>
        <rFont val="Calibri"/>
      </rPr>
      <t>High-Level Implementation Steps</t>
    </r>
    <r>
      <rPr>
        <sz val="11"/>
        <color rgb="FF000000"/>
        <rFont val="Calibri"/>
      </rPr>
      <t xml:space="preserve">
</t>
    </r>
    <r>
      <rPr>
        <i/>
        <sz val="11"/>
        <color rgb="FF000000"/>
        <rFont val="Calibri"/>
      </rPr>
      <t>Note: It is imperative that the VNET and VM are configured before</t>
    </r>
    <r>
      <rPr>
        <sz val="11"/>
        <color rgb="FF000000"/>
        <rFont val="Calibri"/>
      </rPr>
      <t xml:space="preserve">
</t>
    </r>
    <r>
      <rPr>
        <sz val="11"/>
        <color rgb="FF000000"/>
        <rFont val="Calibri"/>
      </rPr>
      <t>disabling public internet access.</t>
    </r>
    <r>
      <rPr>
        <sz val="11"/>
        <color rgb="FF000000"/>
        <rFont val="Calibri"/>
      </rPr>
      <t xml:space="preserve">
</t>
    </r>
    <r>
      <rPr>
        <sz val="11"/>
        <color rgb="FF000000"/>
        <rFont val="Calibri"/>
      </rPr>
      <t>1. Enable private endpoints for Power BI.</t>
    </r>
    <r>
      <rPr>
        <sz val="11"/>
        <color rgb="FF000000"/>
        <rFont val="Calibri"/>
      </rPr>
      <t xml:space="preserve">
</t>
    </r>
    <r>
      <rPr>
        <sz val="11"/>
        <color rgb="FF000000"/>
        <rFont val="Calibri"/>
      </rPr>
      <t>2. Create a Power BI resource in the Azure portal.</t>
    </r>
    <r>
      <rPr>
        <sz val="11"/>
        <color rgb="FF000000"/>
        <rFont val="Calibri"/>
      </rPr>
      <t xml:space="preserve">
</t>
    </r>
    <r>
      <rPr>
        <sz val="11"/>
        <color rgb="FF000000"/>
        <rFont val="Calibri"/>
      </rPr>
      <t>3. Create a virtual network.</t>
    </r>
    <r>
      <rPr>
        <sz val="11"/>
        <color rgb="FF000000"/>
        <rFont val="Calibri"/>
      </rPr>
      <t xml:space="preserve">
</t>
    </r>
    <r>
      <rPr>
        <sz val="11"/>
        <color rgb="FF000000"/>
        <rFont val="Calibri"/>
      </rPr>
      <t>4. Create a virtual machine (VM).</t>
    </r>
    <r>
      <rPr>
        <sz val="11"/>
        <color rgb="FF000000"/>
        <rFont val="Calibri"/>
      </rPr>
      <t xml:space="preserve">
</t>
    </r>
    <r>
      <rPr>
        <sz val="11"/>
        <color rgb="FF000000"/>
        <rFont val="Calibri"/>
      </rPr>
      <t>5. Create a private endpoint.</t>
    </r>
    <r>
      <rPr>
        <sz val="11"/>
        <color rgb="FF000000"/>
        <rFont val="Calibri"/>
      </rPr>
      <t xml:space="preserve">
</t>
    </r>
    <r>
      <rPr>
        <sz val="11"/>
        <color rgb="FF000000"/>
        <rFont val="Calibri"/>
      </rPr>
      <t>6. Connect to a VM using Remote Desktop (RDP).</t>
    </r>
    <r>
      <rPr>
        <sz val="11"/>
        <color rgb="FF000000"/>
        <rFont val="Calibri"/>
      </rPr>
      <t xml:space="preserve">
</t>
    </r>
    <r>
      <rPr>
        <sz val="11"/>
        <color rgb="FF000000"/>
        <rFont val="Calibri"/>
      </rPr>
      <t>7. Access Power BI privately from the virtual machine.</t>
    </r>
    <r>
      <rPr>
        <sz val="11"/>
        <color rgb="FF000000"/>
        <rFont val="Calibri"/>
      </rPr>
      <t xml:space="preserve">
</t>
    </r>
    <r>
      <rPr>
        <sz val="11"/>
        <color rgb="FF000000"/>
        <rFont val="Calibri"/>
      </rPr>
      <t>8. Disable public access for Power BI.</t>
    </r>
    <r>
      <rPr>
        <sz val="11"/>
        <color rgb="FF000000"/>
        <rFont val="Calibri"/>
      </rPr>
      <t xml:space="preserve">
</t>
    </r>
    <r>
      <rPr>
        <b/>
        <sz val="11"/>
        <color rgb="FF000000"/>
        <rFont val="Calibri"/>
      </rPr>
      <t>Related Resources</t>
    </r>
    <r>
      <rPr>
        <sz val="11"/>
        <color rgb="FF000000"/>
        <rFont val="Calibri"/>
      </rPr>
      <t xml:space="preserve">
</t>
    </r>
    <r>
      <rPr>
        <sz val="11"/>
        <color rgb="FF000000"/>
        <rFont val="Calibri"/>
      </rPr>
      <t xml:space="preserve">- Private endpoints for secure access to Power BI \| Microsoft Learn </t>
    </r>
    <r>
      <rPr>
        <sz val="11"/>
        <color rgb="FF0000FF"/>
        <rFont val="Calibri"/>
      </rPr>
      <t>(https://learn.microsoft.com/en-us/power-bi/enterprise/service-security-private-links)</t>
    </r>
    <r>
      <rPr>
        <sz val="11"/>
        <color rgb="FF000000"/>
        <rFont val="Calibri"/>
      </rPr>
      <t xml:space="preserve">
</t>
    </r>
    <r>
      <rPr>
        <sz val="11"/>
        <color rgb="FF000000"/>
        <rFont val="Calibri"/>
      </rPr>
      <t xml:space="preserve">- Azure security baseline for Power BI </t>
    </r>
    <r>
      <rPr>
        <sz val="11"/>
        <color rgb="FF0000FF"/>
        <rFont val="Calibri"/>
      </rPr>
      <t>(https://learn.microsoft.com/en-us/security/benchmark/azure/baselines/power-bi-security-baseline)</t>
    </r>
    <r>
      <rPr>
        <sz val="11"/>
        <color rgb="FF000000"/>
        <rFont val="Calibri"/>
      </rPr>
      <t xml:space="preserve">
</t>
    </r>
    <r>
      <rPr>
        <sz val="11"/>
        <color rgb="FF000000"/>
        <rFont val="Calibri"/>
      </rPr>
      <t>Best Practices for Service Principals</t>
    </r>
    <r>
      <rPr>
        <sz val="11"/>
        <color rgb="FF000000"/>
        <rFont val="Calibri"/>
      </rPr>
      <t xml:space="preserve">
</t>
    </r>
    <r>
      <rPr>
        <sz val="11"/>
        <color rgb="FF000000"/>
        <rFont val="Calibri"/>
      </rPr>
      <t>- Evaluate whether certificates or secrets are a more secure option for the implementation.</t>
    </r>
    <r>
      <rPr>
        <sz val="11"/>
        <color rgb="FF000000"/>
        <rFont val="Calibri"/>
      </rPr>
      <t xml:space="preserve">
</t>
    </r>
    <r>
      <rPr>
        <i/>
        <sz val="11"/>
        <color rgb="FF000000"/>
        <rFont val="Calibri"/>
      </rPr>
      <t>Note: Microsoft recommends certificates over secrets.</t>
    </r>
    <r>
      <rPr>
        <sz val="11"/>
        <color rgb="FF000000"/>
        <rFont val="Calibri"/>
      </rPr>
      <t xml:space="preserve">
</t>
    </r>
    <r>
      <rPr>
        <sz val="11"/>
        <color rgb="FF000000"/>
        <rFont val="Calibri"/>
      </rPr>
      <t>- Use the principle of least privilege in implementing service principals; only provide the ability to create app registrations to entities requiring it.</t>
    </r>
    <r>
      <rPr>
        <sz val="11"/>
        <color rgb="FF000000"/>
        <rFont val="Calibri"/>
      </rPr>
      <t xml:space="preserve">
</t>
    </r>
    <r>
      <rPr>
        <sz val="11"/>
        <color rgb="FF000000"/>
        <rFont val="Calibri"/>
      </rPr>
      <t>- Instead of enabling service principals for the entire agency, implement for a dedicated security group.</t>
    </r>
    <r>
      <rPr>
        <sz val="11"/>
        <color rgb="FF000000"/>
        <rFont val="Calibri"/>
      </rPr>
      <t xml:space="preserve">
</t>
    </r>
    <r>
      <rPr>
        <i/>
        <sz val="11"/>
        <color rgb="FF000000"/>
        <rFont val="Calibri"/>
      </rPr>
      <t xml:space="preserve">Note: This policy is only applicable if the setting </t>
    </r>
    <r>
      <rPr>
        <b/>
        <i/>
        <sz val="11"/>
        <color rgb="FF000000"/>
        <rFont val="Calibri"/>
      </rPr>
      <t>Allow service principals to use Power BI APIs</t>
    </r>
    <r>
      <rPr>
        <i/>
        <sz val="11"/>
        <color rgb="FF000000"/>
        <rFont val="Calibri"/>
      </rPr>
      <t xml:space="preserve"> is enabled.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</si>
  <si>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</si>
  <si>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</si>
  <si>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</si>
  <si>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</si>
  <si>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</si>
  <si>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</si>
  <si>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</si>
  <si>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</si>
  <si>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</si>
  <si>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</si>
  <si>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</si>
  <si>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</si>
  <si>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</si>
  <si>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</si>
  <si>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</si>
  <si>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</si>
  <si>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</si>
  <si>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M365 Secure Configuration Baseline for Power BI 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</si>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</sst>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3D6-4766-B5DC-EE953D26D8E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3D6-4766-B5DC-EE953D26D8E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c:v>
                </c:pt>
              </c:numCache>
            </c:numRef>
          </c:val>
          <c:extLst>
            <c:ext xmlns:c16="http://schemas.microsoft.com/office/drawing/2014/chart" uri="{C3380CC4-5D6E-409C-BE32-E72D297353CC}">
              <c16:uniqueId val="{00000002-A3D6-4766-B5DC-EE953D26D8E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SHOULD</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9956-4159-B6DE-1BA96C1200F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SHOULD</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9956-4159-B6DE-1BA96C1200F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SHOULD</c:v>
                </c:pt>
              </c:strCache>
            </c:strRef>
          </c:cat>
          <c:val>
            <c:numRef>
              <c:f>Dashboard!$E$29:$E$29</c:f>
              <c:numCache>
                <c:formatCode>General</c:formatCode>
                <c:ptCount val="1"/>
                <c:pt idx="0">
                  <c:v>8</c:v>
                </c:pt>
              </c:numCache>
            </c:numRef>
          </c:val>
          <c:extLst>
            <c:ext xmlns:c16="http://schemas.microsoft.com/office/drawing/2014/chart" uri="{C3380CC4-5D6E-409C-BE32-E72D297353CC}">
              <c16:uniqueId val="{00000002-9956-4159-B6DE-1BA96C1200F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C60-4B16-AF8E-5C0C5B91B9C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C60-4B16-AF8E-5C0C5B91B9C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8</c:v>
                </c:pt>
              </c:numCache>
            </c:numRef>
          </c:val>
          <c:extLst>
            <c:ext xmlns:c16="http://schemas.microsoft.com/office/drawing/2014/chart" uri="{C3380CC4-5D6E-409C-BE32-E72D297353CC}">
              <c16:uniqueId val="{00000002-EC60-4B16-AF8E-5C0C5B91B9C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5EF-4940-BB28-A047912844F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5EF-4940-BB28-A047912844F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8</c:v>
                </c:pt>
              </c:numCache>
            </c:numRef>
          </c:val>
          <c:extLst>
            <c:ext xmlns:c16="http://schemas.microsoft.com/office/drawing/2014/chart" uri="{C3380CC4-5D6E-409C-BE32-E72D297353CC}">
              <c16:uniqueId val="{00000002-55EF-4940-BB28-A047912844F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FA0-472E-85DF-44BF64111AD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FA0-472E-85DF-44BF64111AD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8</c:v>
                </c:pt>
              </c:numCache>
            </c:numRef>
          </c:val>
          <c:extLst>
            <c:ext xmlns:c16="http://schemas.microsoft.com/office/drawing/2014/chart" uri="{C3380CC4-5D6E-409C-BE32-E72D297353CC}">
              <c16:uniqueId val="{00000002-0FA0-472E-85DF-44BF64111A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08C-41BF-A945-9A3911D1A67B}"/>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08C-41BF-A945-9A3911D1A67B}"/>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08C-41BF-A945-9A3911D1A67B}"/>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08C-41BF-A945-9A3911D1A67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690-41F0-852D-73CA869E958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0mje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ku5sk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0elhr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dijlc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gwahv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cy0oo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ko43w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9">
  <autoFilter ref="A1:P9"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Licens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ear/blob/v1.8.0/PowerShell/ScubaGear/baselines/powerbi.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76</v>
      </c>
    </row>
    <row r="3" spans="2:3" ht="15" customHeight="1" x14ac:dyDescent="0.35"/>
    <row r="4" spans="2:3" ht="58" x14ac:dyDescent="0.35">
      <c r="B4" s="20" t="s">
        <v>77</v>
      </c>
      <c r="C4" s="21" t="s">
        <v>78</v>
      </c>
    </row>
    <row r="5" spans="2:3" x14ac:dyDescent="0.35">
      <c r="C5" s="21" t="s">
        <v>79</v>
      </c>
    </row>
    <row r="6" spans="2:3" x14ac:dyDescent="0.35">
      <c r="C6" s="18" t="s">
        <v>80</v>
      </c>
    </row>
    <row r="7" spans="2:3" ht="10" customHeight="1" x14ac:dyDescent="0.35"/>
    <row r="8" spans="2:3" ht="232" x14ac:dyDescent="0.35">
      <c r="B8" s="22" t="s">
        <v>81</v>
      </c>
      <c r="C8" s="21" t="s">
        <v>82</v>
      </c>
    </row>
    <row r="9" spans="2:3" ht="10" customHeight="1" x14ac:dyDescent="0.35"/>
    <row r="10" spans="2:3" ht="35" customHeight="1" x14ac:dyDescent="0.35">
      <c r="B10" s="22" t="s">
        <v>83</v>
      </c>
      <c r="C10" s="21" t="s">
        <v>84</v>
      </c>
    </row>
    <row r="11" spans="2:3" ht="75" customHeight="1" x14ac:dyDescent="0.35">
      <c r="B11" s="18" t="s">
        <v>23</v>
      </c>
      <c r="C11" s="21" t="s">
        <v>85</v>
      </c>
    </row>
    <row r="12" spans="2:3" ht="47" customHeight="1" x14ac:dyDescent="0.35">
      <c r="B12" s="18" t="s">
        <v>23</v>
      </c>
      <c r="C12" s="21" t="s">
        <v>86</v>
      </c>
    </row>
    <row r="13" spans="2:3" ht="35" customHeight="1" x14ac:dyDescent="0.35">
      <c r="B13" s="18" t="s">
        <v>23</v>
      </c>
      <c r="C13" s="21" t="s">
        <v>87</v>
      </c>
    </row>
    <row r="14" spans="2:3" ht="32" customHeight="1" x14ac:dyDescent="0.35">
      <c r="B14" s="18" t="s">
        <v>23</v>
      </c>
      <c r="C14" s="21" t="s">
        <v>88</v>
      </c>
    </row>
    <row r="15" spans="2:3" ht="30" customHeight="1" x14ac:dyDescent="0.35">
      <c r="B15" s="18" t="s">
        <v>23</v>
      </c>
      <c r="C15" s="21" t="s">
        <v>89</v>
      </c>
    </row>
    <row r="16" spans="2:3" ht="10" customHeight="1" x14ac:dyDescent="0.35"/>
    <row r="17" spans="1:3" ht="145" customHeight="1" x14ac:dyDescent="0.35">
      <c r="B17" s="22" t="s">
        <v>90</v>
      </c>
      <c r="C17" s="21" t="s">
        <v>91</v>
      </c>
    </row>
    <row r="18" spans="1:3" ht="10" customHeight="1" x14ac:dyDescent="0.35"/>
    <row r="19" spans="1:3" ht="3" customHeight="1" x14ac:dyDescent="0.35">
      <c r="B19" s="23"/>
      <c r="C19" s="23"/>
    </row>
    <row r="20" spans="1:3" ht="12" customHeight="1" x14ac:dyDescent="0.35"/>
    <row r="21" spans="1:3" ht="35" customHeight="1" x14ac:dyDescent="0.35">
      <c r="A21" s="25"/>
      <c r="B21" s="26" t="s">
        <v>92</v>
      </c>
      <c r="C21" s="27" t="s">
        <v>93</v>
      </c>
    </row>
    <row r="22" spans="1:3" ht="18" customHeight="1" x14ac:dyDescent="0.35">
      <c r="A22" s="25"/>
      <c r="B22" s="25" t="s">
        <v>23</v>
      </c>
      <c r="C22" s="27" t="s">
        <v>94</v>
      </c>
    </row>
    <row r="23" spans="1:3" ht="18" customHeight="1" x14ac:dyDescent="0.35">
      <c r="A23" s="25"/>
      <c r="B23" s="25" t="s">
        <v>23</v>
      </c>
      <c r="C23" s="27" t="s">
        <v>95</v>
      </c>
    </row>
    <row r="24" spans="1:3" ht="18" customHeight="1" x14ac:dyDescent="0.35">
      <c r="A24" s="25"/>
      <c r="B24" s="25" t="s">
        <v>23</v>
      </c>
      <c r="C24" s="27" t="s">
        <v>96</v>
      </c>
    </row>
    <row r="25" spans="1:3" ht="18" customHeight="1" x14ac:dyDescent="0.35">
      <c r="A25" s="25"/>
      <c r="B25" s="25" t="s">
        <v>23</v>
      </c>
      <c r="C25" s="27" t="s">
        <v>97</v>
      </c>
    </row>
    <row r="26" spans="1:3" ht="18" customHeight="1" x14ac:dyDescent="0.35">
      <c r="A26" s="25"/>
      <c r="B26" s="25" t="s">
        <v>23</v>
      </c>
      <c r="C26" s="27" t="s">
        <v>98</v>
      </c>
    </row>
    <row r="27" spans="1:3" ht="18" customHeight="1" x14ac:dyDescent="0.35">
      <c r="A27" s="25"/>
      <c r="B27" s="25" t="s">
        <v>23</v>
      </c>
      <c r="C27" s="27" t="s">
        <v>99</v>
      </c>
    </row>
    <row r="28" spans="1:3" ht="18" customHeight="1" x14ac:dyDescent="0.35">
      <c r="A28" s="25"/>
      <c r="B28" s="25" t="s">
        <v>23</v>
      </c>
      <c r="C28" s="27" t="s">
        <v>100</v>
      </c>
    </row>
    <row r="29" spans="1:3" ht="18" customHeight="1" x14ac:dyDescent="0.35">
      <c r="A29" s="25"/>
      <c r="B29" s="25" t="s">
        <v>23</v>
      </c>
      <c r="C29" s="27" t="s">
        <v>101</v>
      </c>
    </row>
    <row r="30" spans="1:3" ht="44" customHeight="1" x14ac:dyDescent="0.35">
      <c r="A30" s="25"/>
      <c r="B30" s="25" t="s">
        <v>23</v>
      </c>
      <c r="C30" s="28" t="s">
        <v>102</v>
      </c>
    </row>
    <row r="31" spans="1:3" ht="10" customHeight="1" x14ac:dyDescent="0.35"/>
    <row r="32" spans="1:3" ht="3" customHeight="1" x14ac:dyDescent="0.35">
      <c r="B32" s="23"/>
      <c r="C32" s="23"/>
    </row>
    <row r="33" spans="2:3" ht="12" customHeight="1" x14ac:dyDescent="0.35"/>
    <row r="34" spans="2:3" ht="24" customHeight="1" x14ac:dyDescent="0.35">
      <c r="B34" s="29" t="s">
        <v>103</v>
      </c>
      <c r="C34" s="30" t="s">
        <v>104</v>
      </c>
    </row>
    <row r="35" spans="2:3" ht="18.5" x14ac:dyDescent="0.35">
      <c r="B35" s="29" t="s">
        <v>105</v>
      </c>
      <c r="C35" s="31" t="s">
        <v>106</v>
      </c>
    </row>
    <row r="36" spans="2:3" ht="27" customHeight="1" x14ac:dyDescent="0.35">
      <c r="B36" s="32" t="s">
        <v>107</v>
      </c>
      <c r="C36" s="24" t="s">
        <v>108</v>
      </c>
    </row>
    <row r="37" spans="2:3" x14ac:dyDescent="0.35">
      <c r="B37" s="29" t="s">
        <v>109</v>
      </c>
      <c r="C37" s="33" t="s">
        <v>110</v>
      </c>
    </row>
    <row r="38" spans="2:3" ht="10" customHeight="1" x14ac:dyDescent="0.35"/>
    <row r="39" spans="2:3" ht="220" customHeight="1" x14ac:dyDescent="0.35">
      <c r="B39" s="29" t="s">
        <v>111</v>
      </c>
      <c r="C39" s="34" t="s">
        <v>112</v>
      </c>
    </row>
    <row r="40" spans="2:3" x14ac:dyDescent="0.35">
      <c r="C40" s="35" t="s">
        <v>113</v>
      </c>
    </row>
    <row r="41" spans="2:3" ht="100" customHeight="1" x14ac:dyDescent="0.35">
      <c r="C41" s="34" t="s">
        <v>114</v>
      </c>
    </row>
    <row r="42" spans="2:3" ht="6" customHeight="1" x14ac:dyDescent="0.35"/>
    <row r="43" spans="2:3" x14ac:dyDescent="0.35">
      <c r="C43" s="35" t="s">
        <v>115</v>
      </c>
    </row>
    <row r="44" spans="2:3" ht="100" customHeight="1" x14ac:dyDescent="0.35">
      <c r="C44" s="34" t="s">
        <v>116</v>
      </c>
    </row>
    <row r="45" spans="2:3" ht="6" customHeight="1" x14ac:dyDescent="0.35"/>
    <row r="46" spans="2:3" x14ac:dyDescent="0.35">
      <c r="C46" s="35" t="s">
        <v>117</v>
      </c>
    </row>
    <row r="47" spans="2:3" ht="100" customHeight="1" x14ac:dyDescent="0.35">
      <c r="C47" s="34" t="s">
        <v>118</v>
      </c>
    </row>
    <row r="48" spans="2:3" ht="6" customHeight="1" x14ac:dyDescent="0.35"/>
    <row r="49" spans="2:3" x14ac:dyDescent="0.35">
      <c r="C49" s="35" t="s">
        <v>119</v>
      </c>
    </row>
    <row r="50" spans="2:3" ht="100" customHeight="1" x14ac:dyDescent="0.35">
      <c r="C50" s="34" t="s">
        <v>120</v>
      </c>
    </row>
    <row r="51" spans="2:3" ht="6" customHeight="1" x14ac:dyDescent="0.35"/>
    <row r="52" spans="2:3" x14ac:dyDescent="0.35">
      <c r="C52" s="35" t="s">
        <v>121</v>
      </c>
    </row>
    <row r="53" spans="2:3" ht="100" customHeight="1" x14ac:dyDescent="0.35">
      <c r="C53" s="34" t="s">
        <v>122</v>
      </c>
    </row>
    <row r="54" spans="2:3" ht="6" customHeight="1" x14ac:dyDescent="0.35"/>
    <row r="55" spans="2:3" x14ac:dyDescent="0.35">
      <c r="C55" s="35" t="s">
        <v>123</v>
      </c>
    </row>
    <row r="56" spans="2:3" ht="100" customHeight="1" x14ac:dyDescent="0.35">
      <c r="C56" s="34" t="s">
        <v>124</v>
      </c>
    </row>
    <row r="58" spans="2:3" ht="10" customHeight="1" x14ac:dyDescent="0.35"/>
    <row r="59" spans="2:3" ht="3" customHeight="1" x14ac:dyDescent="0.35">
      <c r="B59" s="23"/>
      <c r="C59" s="23"/>
    </row>
    <row r="60" spans="2:3" ht="12" customHeight="1" x14ac:dyDescent="0.35"/>
    <row r="61" spans="2:3" ht="130.5" x14ac:dyDescent="0.35">
      <c r="B61" s="20" t="s">
        <v>125</v>
      </c>
      <c r="C61" s="21" t="s">
        <v>126</v>
      </c>
    </row>
    <row r="62" spans="2:3" ht="6" customHeight="1" x14ac:dyDescent="0.35"/>
    <row r="63" spans="2:3" ht="217.5" x14ac:dyDescent="0.35">
      <c r="C63" s="21" t="s">
        <v>127</v>
      </c>
    </row>
    <row r="64" spans="2:3" ht="6" customHeight="1" x14ac:dyDescent="0.35"/>
    <row r="65" spans="2:3" ht="43.5" x14ac:dyDescent="0.35">
      <c r="C65" s="21" t="s">
        <v>128</v>
      </c>
    </row>
    <row r="66" spans="2:3" ht="10" customHeight="1" x14ac:dyDescent="0.35"/>
    <row r="67" spans="2:3" ht="3" customHeight="1" x14ac:dyDescent="0.35">
      <c r="B67" s="23"/>
      <c r="C67" s="23"/>
    </row>
    <row r="68" spans="2:3" ht="12" customHeight="1" x14ac:dyDescent="0.35"/>
    <row r="69" spans="2:3" ht="145" x14ac:dyDescent="0.35">
      <c r="B69" s="20" t="s">
        <v>129</v>
      </c>
      <c r="C69" s="21" t="s">
        <v>130</v>
      </c>
    </row>
    <row r="70" spans="2:3" ht="6" customHeight="1" x14ac:dyDescent="0.35"/>
    <row r="71" spans="2:3" ht="203" x14ac:dyDescent="0.35">
      <c r="C71" s="21" t="s">
        <v>131</v>
      </c>
    </row>
    <row r="72" spans="2:3" ht="6" customHeight="1" x14ac:dyDescent="0.35"/>
    <row r="73" spans="2:3" ht="43.5" x14ac:dyDescent="0.35">
      <c r="C73" s="21" t="s">
        <v>132</v>
      </c>
    </row>
    <row r="74" spans="2:3" ht="10" customHeight="1" x14ac:dyDescent="0.35"/>
    <row r="75" spans="2:3" ht="3" customHeight="1" x14ac:dyDescent="0.35">
      <c r="B75" s="23"/>
      <c r="C75" s="23"/>
    </row>
    <row r="76" spans="2:3" ht="12" customHeight="1" x14ac:dyDescent="0.35"/>
    <row r="77" spans="2:3" ht="101.5" x14ac:dyDescent="0.35">
      <c r="B77" s="20" t="s">
        <v>133</v>
      </c>
      <c r="C77" s="21" t="s">
        <v>134</v>
      </c>
    </row>
    <row r="78" spans="2:3" ht="6" customHeight="1" x14ac:dyDescent="0.35"/>
    <row r="79" spans="2:3" ht="145" x14ac:dyDescent="0.35">
      <c r="C79" s="21" t="s">
        <v>135</v>
      </c>
    </row>
    <row r="80" spans="2:3" ht="6" customHeight="1" x14ac:dyDescent="0.35"/>
    <row r="81" spans="2:3" ht="43.5" x14ac:dyDescent="0.35">
      <c r="C81" s="21" t="s">
        <v>136</v>
      </c>
    </row>
    <row r="85" spans="2:3" ht="32" customHeight="1" x14ac:dyDescent="0.35">
      <c r="B85" s="78" t="s">
        <v>75</v>
      </c>
      <c r="C85" s="78"/>
    </row>
  </sheetData>
  <sheetProtection password="90EA" sheet="1"/>
  <mergeCells count="1">
    <mergeCell ref="B85:C85"/>
  </mergeCells>
  <hyperlinks>
    <hyperlink ref="C5" r:id="rId1" xr:uid="{00000000-0004-0000-0000-000000000000}"/>
    <hyperlink ref="C6" r:id="rId2" xr:uid="{00000000-0004-0000-0000-000001000000}"/>
    <hyperlink ref="C37" r:id="rId3" xr:uid="{00000000-0004-0000-0000-000002000000}"/>
    <hyperlink ref="B8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137</v>
      </c>
      <c r="C2" s="80"/>
      <c r="D2" s="80"/>
      <c r="E2" s="80"/>
      <c r="F2" s="80"/>
      <c r="G2" s="80"/>
      <c r="H2" s="80"/>
      <c r="I2" s="80"/>
    </row>
    <row r="4" spans="2:15" ht="18.5" x14ac:dyDescent="0.45">
      <c r="B4" s="37" t="s">
        <v>138</v>
      </c>
    </row>
    <row r="5" spans="2:15" x14ac:dyDescent="0.35">
      <c r="B5" s="39" t="s">
        <v>23</v>
      </c>
      <c r="C5" s="39" t="s">
        <v>139</v>
      </c>
      <c r="D5" s="39" t="s">
        <v>140</v>
      </c>
      <c r="F5" s="81" t="s">
        <v>141</v>
      </c>
      <c r="G5" s="81"/>
      <c r="H5" s="81"/>
      <c r="I5" s="82" t="s">
        <v>142</v>
      </c>
      <c r="J5" s="82"/>
      <c r="K5" s="82"/>
      <c r="L5" s="82"/>
      <c r="M5" s="82"/>
      <c r="N5" s="82"/>
      <c r="O5" s="82"/>
    </row>
    <row r="6" spans="2:15" x14ac:dyDescent="0.35">
      <c r="B6" s="45" t="s">
        <v>143</v>
      </c>
      <c r="C6" s="46">
        <v>8</v>
      </c>
      <c r="D6" s="47" t="s">
        <v>23</v>
      </c>
      <c r="F6" s="81" t="s">
        <v>144</v>
      </c>
      <c r="G6" s="81"/>
      <c r="H6" s="81"/>
      <c r="I6" s="83" t="s">
        <v>145</v>
      </c>
      <c r="J6" s="83"/>
      <c r="K6" s="83"/>
      <c r="L6" s="83"/>
      <c r="M6" s="83"/>
      <c r="N6" s="83"/>
      <c r="O6" s="83"/>
    </row>
    <row r="7" spans="2:15" x14ac:dyDescent="0.35">
      <c r="B7" s="48" t="s">
        <v>146</v>
      </c>
      <c r="C7" s="49">
        <f>C6-C8-C9</f>
        <v>8</v>
      </c>
      <c r="D7" s="50">
        <f>IF(C6&gt;0,C7/C6,0)</f>
        <v>1</v>
      </c>
      <c r="F7" s="81" t="s">
        <v>147</v>
      </c>
      <c r="G7" s="81"/>
      <c r="H7" s="81"/>
      <c r="I7" s="83" t="s">
        <v>145</v>
      </c>
      <c r="J7" s="83"/>
      <c r="K7" s="83"/>
      <c r="L7" s="83"/>
      <c r="M7" s="83"/>
      <c r="N7" s="83"/>
      <c r="O7" s="83"/>
    </row>
    <row r="8" spans="2:15" x14ac:dyDescent="0.35">
      <c r="B8" s="41" t="s">
        <v>148</v>
      </c>
      <c r="C8" s="42">
        <f>COUNTIF('Recommendations'!H:H,"Risk Accepted")</f>
        <v>0</v>
      </c>
      <c r="D8" s="43">
        <f>IF(C6&gt;0,C8/C6,0)</f>
        <v>0</v>
      </c>
      <c r="F8" s="81" t="s">
        <v>149</v>
      </c>
      <c r="G8" s="81"/>
      <c r="H8" s="81"/>
      <c r="I8" s="83" t="s">
        <v>145</v>
      </c>
      <c r="J8" s="83"/>
      <c r="K8" s="83"/>
      <c r="L8" s="83"/>
      <c r="M8" s="83"/>
      <c r="N8" s="83"/>
      <c r="O8" s="83"/>
    </row>
    <row r="9" spans="2:15" x14ac:dyDescent="0.35">
      <c r="B9" s="41" t="s">
        <v>150</v>
      </c>
      <c r="C9" s="42">
        <f>COUNTIF('Recommendations'!H:H,"N/A")</f>
        <v>0</v>
      </c>
      <c r="D9" s="43">
        <f>IF(C6&gt;0,C9/C6,0)</f>
        <v>0</v>
      </c>
      <c r="F9" s="81" t="s">
        <v>151</v>
      </c>
      <c r="G9" s="81"/>
      <c r="H9" s="81"/>
      <c r="I9" s="83" t="s">
        <v>145</v>
      </c>
      <c r="J9" s="83"/>
      <c r="K9" s="83"/>
      <c r="L9" s="83"/>
      <c r="M9" s="83"/>
      <c r="N9" s="83"/>
      <c r="O9" s="83"/>
    </row>
    <row r="12" spans="2:15" ht="18.5" x14ac:dyDescent="0.45">
      <c r="B12" s="37" t="s">
        <v>152</v>
      </c>
    </row>
    <row r="14" spans="2:15" x14ac:dyDescent="0.35">
      <c r="B14" s="51" t="s">
        <v>153</v>
      </c>
    </row>
    <row r="15" spans="2:15" x14ac:dyDescent="0.35">
      <c r="B15" s="39" t="s">
        <v>23</v>
      </c>
      <c r="C15" s="39" t="s">
        <v>154</v>
      </c>
      <c r="D15" s="39" t="s">
        <v>155</v>
      </c>
      <c r="E15" s="39" t="s">
        <v>156</v>
      </c>
      <c r="F15" s="39" t="s">
        <v>157</v>
      </c>
    </row>
    <row r="16" spans="2:15" x14ac:dyDescent="0.35">
      <c r="B16" s="41" t="s">
        <v>158</v>
      </c>
      <c r="C16" s="42">
        <f>COUNTIF('Recommendations'!O:O,"Resolved")</f>
        <v>0</v>
      </c>
      <c r="D16" s="42">
        <f>COUNTIF('Recommendations'!O:O,"Testing")</f>
        <v>0</v>
      </c>
      <c r="E16" s="42">
        <f>COUNTIF('Recommendations'!O:O,"Outstanding")</f>
        <v>8</v>
      </c>
      <c r="F16" s="42">
        <f>SUM(C16:E16)</f>
        <v>8</v>
      </c>
    </row>
    <row r="18" spans="2:6" x14ac:dyDescent="0.35">
      <c r="B18" s="51" t="s">
        <v>159</v>
      </c>
    </row>
    <row r="19" spans="2:6" x14ac:dyDescent="0.35">
      <c r="B19" s="52" t="s">
        <v>23</v>
      </c>
      <c r="C19" s="52" t="s">
        <v>154</v>
      </c>
      <c r="D19" s="52" t="s">
        <v>155</v>
      </c>
      <c r="E19" s="52" t="s">
        <v>156</v>
      </c>
      <c r="F19" s="52" t="s">
        <v>23</v>
      </c>
    </row>
    <row r="20" spans="2:6" x14ac:dyDescent="0.35">
      <c r="B20" s="41" t="s">
        <v>158</v>
      </c>
      <c r="C20" s="43">
        <f>IF(F16&gt;0, C16/F16, 0)</f>
        <v>0</v>
      </c>
      <c r="D20" s="43">
        <f>IF(F16&gt;0, D16/F16, 0)</f>
        <v>0</v>
      </c>
      <c r="E20" s="43">
        <f>IF(F16&gt;0, E16/F16, 0)</f>
        <v>1</v>
      </c>
      <c r="F20" s="44" t="s">
        <v>23</v>
      </c>
    </row>
    <row r="25" spans="2:6" ht="18.5" x14ac:dyDescent="0.45">
      <c r="B25" s="37" t="s">
        <v>160</v>
      </c>
    </row>
    <row r="27" spans="2:6" x14ac:dyDescent="0.35">
      <c r="B27" s="51" t="s">
        <v>153</v>
      </c>
    </row>
    <row r="28" spans="2:6" x14ac:dyDescent="0.35">
      <c r="B28" s="39" t="s">
        <v>3</v>
      </c>
      <c r="C28" s="39" t="s">
        <v>154</v>
      </c>
      <c r="D28" s="39" t="s">
        <v>155</v>
      </c>
      <c r="E28" s="39" t="s">
        <v>156</v>
      </c>
      <c r="F28" s="39" t="s">
        <v>157</v>
      </c>
    </row>
    <row r="29" spans="2:6" x14ac:dyDescent="0.35">
      <c r="B29" s="41" t="s">
        <v>19</v>
      </c>
      <c r="C29" s="42">
        <f>COUNTIFS('Recommendations'!D:D,"SHOULD",'Recommendations'!O:O,"=Resolved")</f>
        <v>0</v>
      </c>
      <c r="D29" s="42">
        <f>COUNTIFS('Recommendations'!D:D,"=SHOULD",'Recommendations'!O:O,"=Testing")</f>
        <v>0</v>
      </c>
      <c r="E29" s="42">
        <f>COUNTIFS('Recommendations'!D:D,"=SHOULD",'Recommendations'!O:O,"=Outstanding")</f>
        <v>8</v>
      </c>
      <c r="F29" s="42">
        <f>SUM(C29:E29)</f>
        <v>8</v>
      </c>
    </row>
    <row r="31" spans="2:6" x14ac:dyDescent="0.35">
      <c r="B31" s="51" t="s">
        <v>159</v>
      </c>
    </row>
    <row r="32" spans="2:6" x14ac:dyDescent="0.35">
      <c r="B32" s="52" t="s">
        <v>3</v>
      </c>
      <c r="C32" s="52" t="s">
        <v>154</v>
      </c>
      <c r="D32" s="52" t="s">
        <v>155</v>
      </c>
      <c r="E32" s="52" t="s">
        <v>156</v>
      </c>
      <c r="F32" s="52" t="s">
        <v>23</v>
      </c>
    </row>
    <row r="33" spans="2:6" x14ac:dyDescent="0.35">
      <c r="B33" s="41" t="s">
        <v>19</v>
      </c>
      <c r="C33" s="43">
        <f>IF(F29&gt;0, C29/F29, 0)</f>
        <v>0</v>
      </c>
      <c r="D33" s="43">
        <f>IF(F29&gt;0, D29/F29, 0)</f>
        <v>0</v>
      </c>
      <c r="E33" s="43">
        <f>IF(F29&gt;0, E29/F29, 0)</f>
        <v>1</v>
      </c>
      <c r="F33" s="44" t="s">
        <v>23</v>
      </c>
    </row>
    <row r="38" spans="2:6" ht="18.5" x14ac:dyDescent="0.45">
      <c r="B38" s="37" t="s">
        <v>161</v>
      </c>
    </row>
    <row r="40" spans="2:6" x14ac:dyDescent="0.35">
      <c r="B40" s="51" t="s">
        <v>153</v>
      </c>
    </row>
    <row r="41" spans="2:6" x14ac:dyDescent="0.35">
      <c r="B41" s="39" t="s">
        <v>6</v>
      </c>
      <c r="C41" s="39" t="s">
        <v>154</v>
      </c>
      <c r="D41" s="39" t="s">
        <v>155</v>
      </c>
      <c r="E41" s="39" t="s">
        <v>156</v>
      </c>
      <c r="F41" s="39" t="s">
        <v>157</v>
      </c>
    </row>
    <row r="42" spans="2:6" x14ac:dyDescent="0.35">
      <c r="B42" s="41" t="s">
        <v>162</v>
      </c>
      <c r="C42" s="42">
        <f>COUNTIFS('Recommendations'!G:G,"Phase1",'Recommendations'!O:O,"=Resolved")</f>
        <v>0</v>
      </c>
      <c r="D42" s="42">
        <f>COUNTIFS('Recommendations'!G:G,"=Phase1",'Recommendations'!O:O,"=Testing")</f>
        <v>0</v>
      </c>
      <c r="E42" s="42">
        <f>COUNTIFS('Recommendations'!G:G,"=Phase1",'Recommendations'!O:O,"=Outstanding")</f>
        <v>0</v>
      </c>
      <c r="F42" s="42">
        <f t="shared" ref="F42:F47" si="0">SUM(C42:E42)</f>
        <v>0</v>
      </c>
    </row>
    <row r="43" spans="2:6" x14ac:dyDescent="0.35">
      <c r="B43" s="41" t="s">
        <v>163</v>
      </c>
      <c r="C43" s="42">
        <f>COUNTIFS('Recommendations'!G:G,"Phase2",'Recommendations'!O:O,"=Resolved")</f>
        <v>0</v>
      </c>
      <c r="D43" s="42">
        <f>COUNTIFS('Recommendations'!G:G,"=Phase2",'Recommendations'!O:O,"=Testing")</f>
        <v>0</v>
      </c>
      <c r="E43" s="42">
        <f>COUNTIFS('Recommendations'!G:G,"=Phase2",'Recommendations'!O:O,"=Outstanding")</f>
        <v>0</v>
      </c>
      <c r="F43" s="42">
        <f t="shared" si="0"/>
        <v>0</v>
      </c>
    </row>
    <row r="44" spans="2:6" x14ac:dyDescent="0.35">
      <c r="B44" s="41" t="s">
        <v>164</v>
      </c>
      <c r="C44" s="42">
        <f>COUNTIFS('Recommendations'!G:G,"Phase3",'Recommendations'!O:O,"=Resolved")</f>
        <v>0</v>
      </c>
      <c r="D44" s="42">
        <f>COUNTIFS('Recommendations'!G:G,"=Phase3",'Recommendations'!O:O,"=Testing")</f>
        <v>0</v>
      </c>
      <c r="E44" s="42">
        <f>COUNTIFS('Recommendations'!G:G,"=Phase3",'Recommendations'!O:O,"=Outstanding")</f>
        <v>0</v>
      </c>
      <c r="F44" s="42">
        <f t="shared" si="0"/>
        <v>0</v>
      </c>
    </row>
    <row r="45" spans="2:6" x14ac:dyDescent="0.35">
      <c r="B45" s="41" t="s">
        <v>165</v>
      </c>
      <c r="C45" s="42">
        <f>COUNTIFS('Recommendations'!G:G,"Phase4",'Recommendations'!O:O,"=Resolved")</f>
        <v>0</v>
      </c>
      <c r="D45" s="42">
        <f>COUNTIFS('Recommendations'!G:G,"=Phase4",'Recommendations'!O:O,"=Testing")</f>
        <v>0</v>
      </c>
      <c r="E45" s="42">
        <f>COUNTIFS('Recommendations'!G:G,"=Phase4",'Recommendations'!O:O,"=Outstanding")</f>
        <v>0</v>
      </c>
      <c r="F45" s="42">
        <f t="shared" si="0"/>
        <v>0</v>
      </c>
    </row>
    <row r="46" spans="2:6" x14ac:dyDescent="0.35">
      <c r="B46" s="41" t="s">
        <v>166</v>
      </c>
      <c r="C46" s="42">
        <f>COUNTIFS('Recommendations'!G:G,"Phase5",'Recommendations'!O:O,"=Resolved")</f>
        <v>0</v>
      </c>
      <c r="D46" s="42">
        <f>COUNTIFS('Recommendations'!G:G,"=Phase5",'Recommendations'!O:O,"=Testing")</f>
        <v>0</v>
      </c>
      <c r="E46" s="42">
        <f>COUNTIFS('Recommendations'!G:G,"=Phase5",'Recommendations'!O:O,"=Outstanding")</f>
        <v>0</v>
      </c>
      <c r="F46" s="42">
        <f t="shared" si="0"/>
        <v>0</v>
      </c>
    </row>
    <row r="47" spans="2:6" x14ac:dyDescent="0.35">
      <c r="B47" s="41" t="s">
        <v>22</v>
      </c>
      <c r="C47" s="42">
        <f>COUNTIFS('Recommendations'!G:G,"Pending",'Recommendations'!O:O,"=Resolved")</f>
        <v>0</v>
      </c>
      <c r="D47" s="42">
        <f>COUNTIFS('Recommendations'!G:G,"=Pending",'Recommendations'!O:O,"=Testing")</f>
        <v>0</v>
      </c>
      <c r="E47" s="42">
        <f>COUNTIFS('Recommendations'!G:G,"=Pending",'Recommendations'!O:O,"=Outstanding")</f>
        <v>8</v>
      </c>
      <c r="F47" s="42">
        <f t="shared" si="0"/>
        <v>8</v>
      </c>
    </row>
    <row r="49" spans="2:6" x14ac:dyDescent="0.35">
      <c r="B49" s="51" t="s">
        <v>159</v>
      </c>
    </row>
    <row r="50" spans="2:6" x14ac:dyDescent="0.35">
      <c r="B50" s="52" t="s">
        <v>6</v>
      </c>
      <c r="C50" s="52" t="s">
        <v>154</v>
      </c>
      <c r="D50" s="52" t="s">
        <v>155</v>
      </c>
      <c r="E50" s="52" t="s">
        <v>156</v>
      </c>
      <c r="F50" s="52" t="s">
        <v>23</v>
      </c>
    </row>
    <row r="51" spans="2:6" x14ac:dyDescent="0.35">
      <c r="B51" s="41" t="s">
        <v>162</v>
      </c>
      <c r="C51" s="43">
        <f t="shared" ref="C51:C56" si="1">IF(F42&gt;0, C42/F42, 0)</f>
        <v>0</v>
      </c>
      <c r="D51" s="43">
        <f t="shared" ref="D51:D56" si="2">IF(F42&gt;0, D42/F42, 0)</f>
        <v>0</v>
      </c>
      <c r="E51" s="43">
        <f t="shared" ref="E51:E56" si="3">IF(F42&gt;0, E42/F42, 0)</f>
        <v>0</v>
      </c>
      <c r="F51" s="44" t="s">
        <v>23</v>
      </c>
    </row>
    <row r="52" spans="2:6" x14ac:dyDescent="0.35">
      <c r="B52" s="41" t="s">
        <v>163</v>
      </c>
      <c r="C52" s="43">
        <f t="shared" si="1"/>
        <v>0</v>
      </c>
      <c r="D52" s="43">
        <f t="shared" si="2"/>
        <v>0</v>
      </c>
      <c r="E52" s="43">
        <f t="shared" si="3"/>
        <v>0</v>
      </c>
      <c r="F52" s="44" t="s">
        <v>23</v>
      </c>
    </row>
    <row r="53" spans="2:6" x14ac:dyDescent="0.35">
      <c r="B53" s="41" t="s">
        <v>164</v>
      </c>
      <c r="C53" s="43">
        <f t="shared" si="1"/>
        <v>0</v>
      </c>
      <c r="D53" s="43">
        <f t="shared" si="2"/>
        <v>0</v>
      </c>
      <c r="E53" s="43">
        <f t="shared" si="3"/>
        <v>0</v>
      </c>
      <c r="F53" s="44" t="s">
        <v>23</v>
      </c>
    </row>
    <row r="54" spans="2:6" x14ac:dyDescent="0.35">
      <c r="B54" s="41" t="s">
        <v>165</v>
      </c>
      <c r="C54" s="43">
        <f t="shared" si="1"/>
        <v>0</v>
      </c>
      <c r="D54" s="43">
        <f t="shared" si="2"/>
        <v>0</v>
      </c>
      <c r="E54" s="43">
        <f t="shared" si="3"/>
        <v>0</v>
      </c>
      <c r="F54" s="44" t="s">
        <v>23</v>
      </c>
    </row>
    <row r="55" spans="2:6" x14ac:dyDescent="0.35">
      <c r="B55" s="41" t="s">
        <v>166</v>
      </c>
      <c r="C55" s="43">
        <f t="shared" si="1"/>
        <v>0</v>
      </c>
      <c r="D55" s="43">
        <f t="shared" si="2"/>
        <v>0</v>
      </c>
      <c r="E55" s="43">
        <f t="shared" si="3"/>
        <v>0</v>
      </c>
      <c r="F55" s="44" t="s">
        <v>23</v>
      </c>
    </row>
    <row r="56" spans="2:6" x14ac:dyDescent="0.35">
      <c r="B56" s="41" t="s">
        <v>22</v>
      </c>
      <c r="C56" s="43">
        <f t="shared" si="1"/>
        <v>0</v>
      </c>
      <c r="D56" s="43">
        <f t="shared" si="2"/>
        <v>0</v>
      </c>
      <c r="E56" s="43">
        <f t="shared" si="3"/>
        <v>1</v>
      </c>
      <c r="F56" s="44" t="s">
        <v>23</v>
      </c>
    </row>
    <row r="61" spans="2:6" ht="18.5" x14ac:dyDescent="0.45">
      <c r="B61" s="37" t="s">
        <v>167</v>
      </c>
    </row>
    <row r="63" spans="2:6" x14ac:dyDescent="0.35">
      <c r="B63" s="51" t="s">
        <v>153</v>
      </c>
    </row>
    <row r="64" spans="2:6" x14ac:dyDescent="0.35">
      <c r="B64" s="39" t="s">
        <v>4</v>
      </c>
      <c r="C64" s="39" t="s">
        <v>154</v>
      </c>
      <c r="D64" s="39" t="s">
        <v>155</v>
      </c>
      <c r="E64" s="39" t="s">
        <v>156</v>
      </c>
      <c r="F64" s="39" t="s">
        <v>157</v>
      </c>
    </row>
    <row r="65" spans="2:6" x14ac:dyDescent="0.35">
      <c r="B65" s="41" t="s">
        <v>168</v>
      </c>
      <c r="C65" s="42">
        <f>COUNTIFS('Recommendations'!E:E,"Must",'Recommendations'!O:O,"=Resolved")</f>
        <v>0</v>
      </c>
      <c r="D65" s="42">
        <f>COUNTIFS('Recommendations'!E:E,"=Must",'Recommendations'!O:O,"=Testing")</f>
        <v>0</v>
      </c>
      <c r="E65" s="42">
        <f>COUNTIFS('Recommendations'!E:E,"=Must",'Recommendations'!O:O,"=Outstanding")</f>
        <v>0</v>
      </c>
      <c r="F65" s="42">
        <f>SUM(C65:E65)</f>
        <v>0</v>
      </c>
    </row>
    <row r="66" spans="2:6" x14ac:dyDescent="0.35">
      <c r="B66" s="41" t="s">
        <v>169</v>
      </c>
      <c r="C66" s="42">
        <f>COUNTIFS('Recommendations'!E:E,"Should",'Recommendations'!O:O,"=Resolved")</f>
        <v>0</v>
      </c>
      <c r="D66" s="42">
        <f>COUNTIFS('Recommendations'!E:E,"=Should",'Recommendations'!O:O,"=Testing")</f>
        <v>0</v>
      </c>
      <c r="E66" s="42">
        <f>COUNTIFS('Recommendations'!E:E,"=Should",'Recommendations'!O:O,"=Outstanding")</f>
        <v>0</v>
      </c>
      <c r="F66" s="42">
        <f>SUM(C66:E66)</f>
        <v>0</v>
      </c>
    </row>
    <row r="67" spans="2:6" x14ac:dyDescent="0.35">
      <c r="B67" s="41" t="s">
        <v>170</v>
      </c>
      <c r="C67" s="42">
        <f>COUNTIFS('Recommendations'!E:E,"Could",'Recommendations'!O:O,"=Resolved")</f>
        <v>0</v>
      </c>
      <c r="D67" s="42">
        <f>COUNTIFS('Recommendations'!E:E,"=Could",'Recommendations'!O:O,"=Testing")</f>
        <v>0</v>
      </c>
      <c r="E67" s="42">
        <f>COUNTIFS('Recommendations'!E:E,"=Could",'Recommendations'!O:O,"=Outstanding")</f>
        <v>0</v>
      </c>
      <c r="F67" s="42">
        <f>SUM(C67:E67)</f>
        <v>0</v>
      </c>
    </row>
    <row r="68" spans="2:6" x14ac:dyDescent="0.35">
      <c r="B68" s="41" t="s">
        <v>171</v>
      </c>
      <c r="C68" s="42">
        <f>COUNTIFS('Recommendations'!E:E,"Won't",'Recommendations'!O:O,"=Resolved")</f>
        <v>0</v>
      </c>
      <c r="D68" s="42">
        <f>COUNTIFS('Recommendations'!E:E,"=Won't",'Recommendations'!O:O,"=Testing")</f>
        <v>0</v>
      </c>
      <c r="E68" s="42">
        <f>COUNTIFS('Recommendations'!E:E,"=Won't",'Recommendations'!O:O,"=Outstanding")</f>
        <v>0</v>
      </c>
      <c r="F68" s="42">
        <f>SUM(C68:E68)</f>
        <v>0</v>
      </c>
    </row>
    <row r="69" spans="2:6" x14ac:dyDescent="0.35">
      <c r="B69" s="41" t="s">
        <v>20</v>
      </c>
      <c r="C69" s="42">
        <f>COUNTIFS('Recommendations'!E:E,"Unassigned",'Recommendations'!O:O,"=Resolved")</f>
        <v>0</v>
      </c>
      <c r="D69" s="42">
        <f>COUNTIFS('Recommendations'!E:E,"=Unassigned",'Recommendations'!O:O,"=Testing")</f>
        <v>0</v>
      </c>
      <c r="E69" s="42">
        <f>COUNTIFS('Recommendations'!E:E,"=Unassigned",'Recommendations'!O:O,"=Outstanding")</f>
        <v>8</v>
      </c>
      <c r="F69" s="42">
        <f>SUM(C69:E69)</f>
        <v>8</v>
      </c>
    </row>
    <row r="71" spans="2:6" x14ac:dyDescent="0.35">
      <c r="B71" s="51" t="s">
        <v>159</v>
      </c>
    </row>
    <row r="72" spans="2:6" x14ac:dyDescent="0.35">
      <c r="B72" s="52" t="s">
        <v>4</v>
      </c>
      <c r="C72" s="52" t="s">
        <v>154</v>
      </c>
      <c r="D72" s="52" t="s">
        <v>155</v>
      </c>
      <c r="E72" s="52" t="s">
        <v>156</v>
      </c>
      <c r="F72" s="52" t="s">
        <v>23</v>
      </c>
    </row>
    <row r="73" spans="2:6" x14ac:dyDescent="0.35">
      <c r="B73" s="41" t="s">
        <v>168</v>
      </c>
      <c r="C73" s="43">
        <f>IF(F65&gt;0, C65/F65, 0)</f>
        <v>0</v>
      </c>
      <c r="D73" s="43">
        <f>IF(F65&gt;0, D65/F65, 0)</f>
        <v>0</v>
      </c>
      <c r="E73" s="43">
        <f>IF(F65&gt;0, E65/F65, 0)</f>
        <v>0</v>
      </c>
      <c r="F73" s="44" t="s">
        <v>23</v>
      </c>
    </row>
    <row r="74" spans="2:6" x14ac:dyDescent="0.35">
      <c r="B74" s="41" t="s">
        <v>169</v>
      </c>
      <c r="C74" s="43">
        <f>IF(F66&gt;0, C66/F66, 0)</f>
        <v>0</v>
      </c>
      <c r="D74" s="43">
        <f>IF(F66&gt;0, D66/F66, 0)</f>
        <v>0</v>
      </c>
      <c r="E74" s="43">
        <f>IF(F66&gt;0, E66/F66, 0)</f>
        <v>0</v>
      </c>
      <c r="F74" s="44" t="s">
        <v>23</v>
      </c>
    </row>
    <row r="75" spans="2:6" x14ac:dyDescent="0.35">
      <c r="B75" s="41" t="s">
        <v>170</v>
      </c>
      <c r="C75" s="43">
        <f>IF(F67&gt;0, C67/F67, 0)</f>
        <v>0</v>
      </c>
      <c r="D75" s="43">
        <f>IF(F67&gt;0, D67/F67, 0)</f>
        <v>0</v>
      </c>
      <c r="E75" s="43">
        <f>IF(F67&gt;0, E67/F67, 0)</f>
        <v>0</v>
      </c>
      <c r="F75" s="44" t="s">
        <v>23</v>
      </c>
    </row>
    <row r="76" spans="2:6" x14ac:dyDescent="0.35">
      <c r="B76" s="41" t="s">
        <v>171</v>
      </c>
      <c r="C76" s="43">
        <f>IF(F68&gt;0, C68/F68, 0)</f>
        <v>0</v>
      </c>
      <c r="D76" s="43">
        <f>IF(F68&gt;0, D68/F68, 0)</f>
        <v>0</v>
      </c>
      <c r="E76" s="43">
        <f>IF(F68&gt;0, E68/F68, 0)</f>
        <v>0</v>
      </c>
      <c r="F76" s="44" t="s">
        <v>23</v>
      </c>
    </row>
    <row r="77" spans="2:6" x14ac:dyDescent="0.35">
      <c r="B77" s="41" t="s">
        <v>20</v>
      </c>
      <c r="C77" s="43">
        <f>IF(F69&gt;0, C69/F69, 0)</f>
        <v>0</v>
      </c>
      <c r="D77" s="43">
        <f>IF(F69&gt;0, D69/F69, 0)</f>
        <v>0</v>
      </c>
      <c r="E77" s="43">
        <f>IF(F69&gt;0, E69/F69, 0)</f>
        <v>1</v>
      </c>
      <c r="F77" s="44" t="s">
        <v>23</v>
      </c>
    </row>
    <row r="82" spans="2:6" ht="18.5" x14ac:dyDescent="0.45">
      <c r="B82" s="37" t="s">
        <v>172</v>
      </c>
    </row>
    <row r="84" spans="2:6" x14ac:dyDescent="0.35">
      <c r="B84" s="51" t="s">
        <v>153</v>
      </c>
    </row>
    <row r="85" spans="2:6" x14ac:dyDescent="0.35">
      <c r="B85" s="39" t="s">
        <v>173</v>
      </c>
      <c r="C85" s="39" t="s">
        <v>154</v>
      </c>
      <c r="D85" s="39" t="s">
        <v>155</v>
      </c>
      <c r="E85" s="39" t="s">
        <v>156</v>
      </c>
      <c r="F85" s="39" t="s">
        <v>157</v>
      </c>
    </row>
    <row r="86" spans="2:6" x14ac:dyDescent="0.35">
      <c r="B86" s="41" t="s">
        <v>174</v>
      </c>
      <c r="C86" s="42">
        <f>COUNTIFS('Recommendations'!F:F,"Low",'Recommendations'!O:O,"=Resolved")</f>
        <v>0</v>
      </c>
      <c r="D86" s="42">
        <f>COUNTIFS('Recommendations'!F:F,"=Low",'Recommendations'!O:O,"=Testing")</f>
        <v>0</v>
      </c>
      <c r="E86" s="42">
        <f>COUNTIFS('Recommendations'!F:F,"=Low",'Recommendations'!O:O,"=Outstanding")</f>
        <v>0</v>
      </c>
      <c r="F86" s="42">
        <f>SUM(C86:E86)</f>
        <v>0</v>
      </c>
    </row>
    <row r="87" spans="2:6" x14ac:dyDescent="0.35">
      <c r="B87" s="41" t="s">
        <v>175</v>
      </c>
      <c r="C87" s="42">
        <f>COUNTIFS('Recommendations'!F:F,"Medium",'Recommendations'!O:O,"=Resolved")</f>
        <v>0</v>
      </c>
      <c r="D87" s="42">
        <f>COUNTIFS('Recommendations'!F:F,"=Medium",'Recommendations'!O:O,"=Testing")</f>
        <v>0</v>
      </c>
      <c r="E87" s="42">
        <f>COUNTIFS('Recommendations'!F:F,"=Medium",'Recommendations'!O:O,"=Outstanding")</f>
        <v>0</v>
      </c>
      <c r="F87" s="42">
        <f>SUM(C87:E87)</f>
        <v>0</v>
      </c>
    </row>
    <row r="88" spans="2:6" x14ac:dyDescent="0.35">
      <c r="B88" s="41" t="s">
        <v>176</v>
      </c>
      <c r="C88" s="42">
        <f>COUNTIFS('Recommendations'!F:F,"High",'Recommendations'!O:O,"=Resolved")</f>
        <v>0</v>
      </c>
      <c r="D88" s="42">
        <f>COUNTIFS('Recommendations'!F:F,"=High",'Recommendations'!O:O,"=Testing")</f>
        <v>0</v>
      </c>
      <c r="E88" s="42">
        <f>COUNTIFS('Recommendations'!F:F,"=High",'Recommendations'!O:O,"=Outstanding")</f>
        <v>0</v>
      </c>
      <c r="F88" s="42">
        <f>SUM(C88:E88)</f>
        <v>0</v>
      </c>
    </row>
    <row r="89" spans="2:6" x14ac:dyDescent="0.35">
      <c r="B89" s="41" t="s">
        <v>21</v>
      </c>
      <c r="C89" s="42">
        <f>COUNTIFS('Recommendations'!F:F,"Unassessed",'Recommendations'!O:O,"=Resolved")</f>
        <v>0</v>
      </c>
      <c r="D89" s="42">
        <f>COUNTIFS('Recommendations'!F:F,"=Unassessed",'Recommendations'!O:O,"=Testing")</f>
        <v>0</v>
      </c>
      <c r="E89" s="42">
        <f>COUNTIFS('Recommendations'!F:F,"=Unassessed",'Recommendations'!O:O,"=Outstanding")</f>
        <v>8</v>
      </c>
      <c r="F89" s="42">
        <f>SUM(C89:E89)</f>
        <v>8</v>
      </c>
    </row>
    <row r="91" spans="2:6" x14ac:dyDescent="0.35">
      <c r="B91" s="51" t="s">
        <v>159</v>
      </c>
    </row>
    <row r="92" spans="2:6" x14ac:dyDescent="0.35">
      <c r="B92" s="52" t="s">
        <v>173</v>
      </c>
      <c r="C92" s="52" t="s">
        <v>154</v>
      </c>
      <c r="D92" s="52" t="s">
        <v>155</v>
      </c>
      <c r="E92" s="52" t="s">
        <v>156</v>
      </c>
      <c r="F92" s="52" t="s">
        <v>23</v>
      </c>
    </row>
    <row r="93" spans="2:6" x14ac:dyDescent="0.35">
      <c r="B93" s="41" t="s">
        <v>174</v>
      </c>
      <c r="C93" s="43">
        <f>IF(F86&gt;0, C86/F86, 0)</f>
        <v>0</v>
      </c>
      <c r="D93" s="43">
        <f>IF(F86&gt;0, D86/F86, 0)</f>
        <v>0</v>
      </c>
      <c r="E93" s="43">
        <f>IF(F86&gt;0, E86/F86, 0)</f>
        <v>0</v>
      </c>
      <c r="F93" s="44" t="s">
        <v>23</v>
      </c>
    </row>
    <row r="94" spans="2:6" x14ac:dyDescent="0.35">
      <c r="B94" s="41" t="s">
        <v>175</v>
      </c>
      <c r="C94" s="43">
        <f>IF(F87&gt;0, C87/F87, 0)</f>
        <v>0</v>
      </c>
      <c r="D94" s="43">
        <f>IF(F87&gt;0, D87/F87, 0)</f>
        <v>0</v>
      </c>
      <c r="E94" s="43">
        <f>IF(F87&gt;0, E87/F87, 0)</f>
        <v>0</v>
      </c>
      <c r="F94" s="44" t="s">
        <v>23</v>
      </c>
    </row>
    <row r="95" spans="2:6" x14ac:dyDescent="0.35">
      <c r="B95" s="41" t="s">
        <v>176</v>
      </c>
      <c r="C95" s="43">
        <f>IF(F88&gt;0, C88/F88, 0)</f>
        <v>0</v>
      </c>
      <c r="D95" s="43">
        <f>IF(F88&gt;0, D88/F88, 0)</f>
        <v>0</v>
      </c>
      <c r="E95" s="43">
        <f>IF(F88&gt;0, E88/F88, 0)</f>
        <v>0</v>
      </c>
      <c r="F95" s="44" t="s">
        <v>23</v>
      </c>
    </row>
    <row r="96" spans="2:6" x14ac:dyDescent="0.35">
      <c r="B96" s="41" t="s">
        <v>21</v>
      </c>
      <c r="C96" s="43">
        <f>IF(F89&gt;0, C89/F89, 0)</f>
        <v>0</v>
      </c>
      <c r="D96" s="43">
        <f>IF(F89&gt;0, D89/F89, 0)</f>
        <v>0</v>
      </c>
      <c r="E96" s="43">
        <f>IF(F89&gt;0, E89/F89, 0)</f>
        <v>1</v>
      </c>
      <c r="F96" s="44" t="s">
        <v>23</v>
      </c>
    </row>
    <row r="101" spans="2:15" ht="18.5" x14ac:dyDescent="0.45">
      <c r="B101" s="37" t="s">
        <v>177</v>
      </c>
      <c r="J101" s="37" t="s">
        <v>178</v>
      </c>
    </row>
    <row r="102" spans="2:15" x14ac:dyDescent="0.35">
      <c r="B102" s="39" t="s">
        <v>6</v>
      </c>
      <c r="C102" s="84" t="s">
        <v>179</v>
      </c>
      <c r="D102" s="84"/>
      <c r="E102" s="39" t="s">
        <v>146</v>
      </c>
      <c r="F102" s="39" t="s">
        <v>154</v>
      </c>
      <c r="G102" s="84" t="s">
        <v>180</v>
      </c>
      <c r="H102" s="84"/>
      <c r="J102" s="39" t="s">
        <v>6</v>
      </c>
      <c r="K102" s="39" t="s">
        <v>168</v>
      </c>
      <c r="L102" s="39" t="s">
        <v>169</v>
      </c>
      <c r="M102" s="39" t="s">
        <v>170</v>
      </c>
      <c r="N102" s="39" t="s">
        <v>171</v>
      </c>
      <c r="O102" s="39" t="s">
        <v>20</v>
      </c>
    </row>
    <row r="103" spans="2:15" x14ac:dyDescent="0.35">
      <c r="B103" s="45" t="s">
        <v>162</v>
      </c>
      <c r="C103" s="85" t="s">
        <v>23</v>
      </c>
      <c r="D103" s="85"/>
      <c r="E103" s="42">
        <f>COUNTIF('Recommendations'!G:G,"Phase1")-COUNTIFS('Recommendations'!G:G,"Phase1",'Recommendations'!H:H,"Risk Accepted")-COUNTIFS('Recommendations'!G:G,"Phase1",'Recommendations'!H:H,"N/A")</f>
        <v>0</v>
      </c>
      <c r="F103" s="42">
        <f>COUNTIFS('Recommendations'!G:G,"Phase1",'Recommendations'!O:O,"Resolved")</f>
        <v>0</v>
      </c>
      <c r="G103" s="86">
        <f t="shared" ref="G103:G108" si="4">IF(E103&gt;0,F103/E103,0)</f>
        <v>0</v>
      </c>
      <c r="H103" s="86"/>
      <c r="J103" s="45" t="s">
        <v>162</v>
      </c>
      <c r="K103" s="42">
        <f>COUNTIFS('Recommendations'!G:G,"Phase1",'Recommendations'!E:E,"Must")</f>
        <v>0</v>
      </c>
      <c r="L103" s="42">
        <f>COUNTIFS('Recommendations'!G:G,"Phase1",'Recommendations'!E:E,"Should")</f>
        <v>0</v>
      </c>
      <c r="M103" s="42">
        <f>COUNTIFS('Recommendations'!G:G,"Phase1",'Recommendations'!E:E,"Could")</f>
        <v>0</v>
      </c>
      <c r="N103" s="42">
        <f>COUNTIFS('Recommendations'!G:G,"Phase1",'Recommendations'!E:E,"Won't")</f>
        <v>0</v>
      </c>
      <c r="O103" s="42">
        <f>COUNTIFS('Recommendations'!G:G,"Phase1",'Recommendations'!E:E,"Unassigned")</f>
        <v>0</v>
      </c>
    </row>
    <row r="104" spans="2:15" x14ac:dyDescent="0.35">
      <c r="B104" s="45" t="s">
        <v>163</v>
      </c>
      <c r="C104" s="85" t="s">
        <v>23</v>
      </c>
      <c r="D104" s="85"/>
      <c r="E104" s="42">
        <f>COUNTIF('Recommendations'!G:G,"Phase2")-COUNTIFS('Recommendations'!G:G,"Phase2",'Recommendations'!H:H,"Risk Accepted")-COUNTIFS('Recommendations'!G:G,"Phase2",'Recommendations'!H:H,"N/A")</f>
        <v>0</v>
      </c>
      <c r="F104" s="42">
        <f>COUNTIFS('Recommendations'!G:G,"Phase2",'Recommendations'!O:O,"Resolved")</f>
        <v>0</v>
      </c>
      <c r="G104" s="86">
        <f t="shared" si="4"/>
        <v>0</v>
      </c>
      <c r="H104" s="86"/>
      <c r="J104" s="45" t="s">
        <v>163</v>
      </c>
      <c r="K104" s="42">
        <f>COUNTIFS('Recommendations'!G:G,"Phase2",'Recommendations'!E:E,"Must")</f>
        <v>0</v>
      </c>
      <c r="L104" s="42">
        <f>COUNTIFS('Recommendations'!G:G,"Phase2",'Recommendations'!E:E,"Should")</f>
        <v>0</v>
      </c>
      <c r="M104" s="42">
        <f>COUNTIFS('Recommendations'!G:G,"Phase2",'Recommendations'!E:E,"Could")</f>
        <v>0</v>
      </c>
      <c r="N104" s="42">
        <f>COUNTIFS('Recommendations'!G:G,"Phase2",'Recommendations'!E:E,"Won't")</f>
        <v>0</v>
      </c>
      <c r="O104" s="42">
        <f>COUNTIFS('Recommendations'!G:G,"Phase2",'Recommendations'!E:E,"Unassigned")</f>
        <v>0</v>
      </c>
    </row>
    <row r="105" spans="2:15" x14ac:dyDescent="0.35">
      <c r="B105" s="45" t="s">
        <v>164</v>
      </c>
      <c r="C105" s="85" t="s">
        <v>23</v>
      </c>
      <c r="D105" s="85"/>
      <c r="E105" s="42">
        <f>COUNTIF('Recommendations'!G:G,"Phase3")-COUNTIFS('Recommendations'!G:G,"Phase3",'Recommendations'!H:H,"Risk Accepted")-COUNTIFS('Recommendations'!G:G,"Phase3",'Recommendations'!H:H,"N/A")</f>
        <v>0</v>
      </c>
      <c r="F105" s="42">
        <f>COUNTIFS('Recommendations'!G:G,"Phase3",'Recommendations'!O:O,"Resolved")</f>
        <v>0</v>
      </c>
      <c r="G105" s="86">
        <f t="shared" si="4"/>
        <v>0</v>
      </c>
      <c r="H105" s="86"/>
      <c r="J105" s="45" t="s">
        <v>164</v>
      </c>
      <c r="K105" s="42">
        <f>COUNTIFS('Recommendations'!G:G,"Phase3",'Recommendations'!E:E,"Must")</f>
        <v>0</v>
      </c>
      <c r="L105" s="42">
        <f>COUNTIFS('Recommendations'!G:G,"Phase3",'Recommendations'!E:E,"Should")</f>
        <v>0</v>
      </c>
      <c r="M105" s="42">
        <f>COUNTIFS('Recommendations'!G:G,"Phase3",'Recommendations'!E:E,"Could")</f>
        <v>0</v>
      </c>
      <c r="N105" s="42">
        <f>COUNTIFS('Recommendations'!G:G,"Phase3",'Recommendations'!E:E,"Won't")</f>
        <v>0</v>
      </c>
      <c r="O105" s="42">
        <f>COUNTIFS('Recommendations'!G:G,"Phase3",'Recommendations'!E:E,"Unassigned")</f>
        <v>0</v>
      </c>
    </row>
    <row r="106" spans="2:15" x14ac:dyDescent="0.35">
      <c r="B106" s="45" t="s">
        <v>165</v>
      </c>
      <c r="C106" s="85" t="s">
        <v>23</v>
      </c>
      <c r="D106" s="85"/>
      <c r="E106" s="42">
        <f>COUNTIF('Recommendations'!G:G,"Phase4")-COUNTIFS('Recommendations'!G:G,"Phase4",'Recommendations'!H:H,"Risk Accepted")-COUNTIFS('Recommendations'!G:G,"Phase4",'Recommendations'!H:H,"N/A")</f>
        <v>0</v>
      </c>
      <c r="F106" s="42">
        <f>COUNTIFS('Recommendations'!G:G,"Phase4",'Recommendations'!O:O,"Resolved")</f>
        <v>0</v>
      </c>
      <c r="G106" s="86">
        <f t="shared" si="4"/>
        <v>0</v>
      </c>
      <c r="H106" s="86"/>
      <c r="J106" s="45" t="s">
        <v>165</v>
      </c>
      <c r="K106" s="42">
        <f>COUNTIFS('Recommendations'!G:G,"Phase4",'Recommendations'!E:E,"Must")</f>
        <v>0</v>
      </c>
      <c r="L106" s="42">
        <f>COUNTIFS('Recommendations'!G:G,"Phase4",'Recommendations'!E:E,"Should")</f>
        <v>0</v>
      </c>
      <c r="M106" s="42">
        <f>COUNTIFS('Recommendations'!G:G,"Phase4",'Recommendations'!E:E,"Could")</f>
        <v>0</v>
      </c>
      <c r="N106" s="42">
        <f>COUNTIFS('Recommendations'!G:G,"Phase4",'Recommendations'!E:E,"Won't")</f>
        <v>0</v>
      </c>
      <c r="O106" s="42">
        <f>COUNTIFS('Recommendations'!G:G,"Phase4",'Recommendations'!E:E,"Unassigned")</f>
        <v>0</v>
      </c>
    </row>
    <row r="107" spans="2:15" x14ac:dyDescent="0.35">
      <c r="B107" s="45" t="s">
        <v>166</v>
      </c>
      <c r="C107" s="85" t="s">
        <v>23</v>
      </c>
      <c r="D107" s="85"/>
      <c r="E107" s="42">
        <f>COUNTIF('Recommendations'!G:G,"Phase5")-COUNTIFS('Recommendations'!G:G,"Phase5",'Recommendations'!H:H,"Risk Accepted")-COUNTIFS('Recommendations'!G:G,"Phase5",'Recommendations'!H:H,"N/A")</f>
        <v>0</v>
      </c>
      <c r="F107" s="42">
        <f>COUNTIFS('Recommendations'!G:G,"Phase5",'Recommendations'!O:O,"Resolved")</f>
        <v>0</v>
      </c>
      <c r="G107" s="86">
        <f t="shared" si="4"/>
        <v>0</v>
      </c>
      <c r="H107" s="86"/>
      <c r="J107" s="45" t="s">
        <v>166</v>
      </c>
      <c r="K107" s="42">
        <f>COUNTIFS('Recommendations'!G:G,"Phase5",'Recommendations'!E:E,"Must")</f>
        <v>0</v>
      </c>
      <c r="L107" s="42">
        <f>COUNTIFS('Recommendations'!G:G,"Phase5",'Recommendations'!E:E,"Should")</f>
        <v>0</v>
      </c>
      <c r="M107" s="42">
        <f>COUNTIFS('Recommendations'!G:G,"Phase5",'Recommendations'!E:E,"Could")</f>
        <v>0</v>
      </c>
      <c r="N107" s="42">
        <f>COUNTIFS('Recommendations'!G:G,"Phase5",'Recommendations'!E:E,"Won't")</f>
        <v>0</v>
      </c>
      <c r="O107" s="42">
        <f>COUNTIFS('Recommendations'!G:G,"Phase5",'Recommendations'!E:E,"Unassigned")</f>
        <v>0</v>
      </c>
    </row>
    <row r="108" spans="2:15" x14ac:dyDescent="0.35">
      <c r="B108" s="45" t="s">
        <v>22</v>
      </c>
      <c r="C108" s="85" t="s">
        <v>23</v>
      </c>
      <c r="D108" s="85"/>
      <c r="E108" s="42">
        <f>COUNTIF('Recommendations'!G:G,"Pending")-COUNTIFS('Recommendations'!G:G,"Pending",'Recommendations'!H:H,"Risk Accepted")-COUNTIFS('Recommendations'!G:G,"Pending",'Recommendations'!H:H,"N/A")</f>
        <v>8</v>
      </c>
      <c r="F108" s="42">
        <f>COUNTIFS('Recommendations'!G:G,"Pending",'Recommendations'!O:O,"Resolved")</f>
        <v>0</v>
      </c>
      <c r="G108" s="86">
        <f t="shared" si="4"/>
        <v>0</v>
      </c>
      <c r="H108" s="86"/>
      <c r="J108" s="45" t="s">
        <v>22</v>
      </c>
      <c r="K108" s="42">
        <f>COUNTIFS('Recommendations'!G:G,"Pending",'Recommendations'!E:E,"Must")</f>
        <v>0</v>
      </c>
      <c r="L108" s="42">
        <f>COUNTIFS('Recommendations'!G:G,"Pending",'Recommendations'!E:E,"Should")</f>
        <v>0</v>
      </c>
      <c r="M108" s="42">
        <f>COUNTIFS('Recommendations'!G:G,"Pending",'Recommendations'!E:E,"Could")</f>
        <v>0</v>
      </c>
      <c r="N108" s="42">
        <f>COUNTIFS('Recommendations'!G:G,"Pending",'Recommendations'!E:E,"Won't")</f>
        <v>0</v>
      </c>
      <c r="O108" s="42">
        <f>COUNTIFS('Recommendations'!G:G,"Pending",'Recommendations'!E:E,"Unassigned")</f>
        <v>8</v>
      </c>
    </row>
    <row r="115" spans="2:24" ht="21" x14ac:dyDescent="0.5">
      <c r="B115" s="37" t="s">
        <v>181</v>
      </c>
      <c r="P115" s="54" t="s">
        <v>182</v>
      </c>
    </row>
    <row r="117" spans="2:24" ht="60" customHeight="1" x14ac:dyDescent="0.35">
      <c r="B117" s="87" t="s">
        <v>183</v>
      </c>
      <c r="C117" s="80"/>
      <c r="D117" s="80"/>
      <c r="E117" s="80"/>
      <c r="F117" s="80"/>
      <c r="P117" s="87" t="s">
        <v>184</v>
      </c>
      <c r="Q117" s="80"/>
      <c r="R117" s="80"/>
      <c r="S117" s="80"/>
      <c r="T117" s="80"/>
      <c r="U117" s="80"/>
      <c r="V117" s="80"/>
      <c r="W117" s="80"/>
    </row>
    <row r="119" spans="2:24" ht="30" customHeight="1" x14ac:dyDescent="0.35">
      <c r="P119" s="55" t="s">
        <v>185</v>
      </c>
      <c r="Q119" s="56">
        <f>C16</f>
        <v>0</v>
      </c>
      <c r="R119" s="57"/>
      <c r="S119" s="56">
        <f>C65</f>
        <v>0</v>
      </c>
      <c r="T119" s="57"/>
      <c r="U119" s="56">
        <f>C66</f>
        <v>0</v>
      </c>
      <c r="V119" s="57"/>
      <c r="W119" s="56">
        <f>C67</f>
        <v>0</v>
      </c>
      <c r="X119" s="57"/>
    </row>
    <row r="120" spans="2:24" ht="35" customHeight="1" x14ac:dyDescent="0.35">
      <c r="P120" s="58" t="s">
        <v>186</v>
      </c>
      <c r="Q120" s="58" t="s">
        <v>187</v>
      </c>
      <c r="R120" s="58" t="s">
        <v>188</v>
      </c>
      <c r="S120" s="58" t="s">
        <v>189</v>
      </c>
      <c r="T120" s="58" t="s">
        <v>190</v>
      </c>
      <c r="U120" s="58" t="s">
        <v>191</v>
      </c>
      <c r="V120" s="58" t="s">
        <v>192</v>
      </c>
      <c r="W120" s="58" t="s">
        <v>193</v>
      </c>
      <c r="X120" s="58" t="s">
        <v>194</v>
      </c>
    </row>
    <row r="121" spans="2:24" x14ac:dyDescent="0.35">
      <c r="O121" s="59" t="s">
        <v>195</v>
      </c>
      <c r="P121" s="60" t="s">
        <v>196</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197</v>
      </c>
      <c r="P156" s="54" t="s">
        <v>198</v>
      </c>
    </row>
    <row r="158" spans="2:24" ht="45" customHeight="1" x14ac:dyDescent="0.35">
      <c r="B158" s="87" t="s">
        <v>199</v>
      </c>
      <c r="C158" s="80"/>
      <c r="D158" s="80"/>
      <c r="E158" s="80"/>
      <c r="F158" s="80"/>
      <c r="P158" s="87" t="s">
        <v>200</v>
      </c>
      <c r="Q158" s="80"/>
      <c r="R158" s="80"/>
      <c r="S158" s="80"/>
      <c r="T158" s="80"/>
      <c r="U158" s="80"/>
    </row>
    <row r="159" spans="2:24" ht="35" customHeight="1" x14ac:dyDescent="0.35">
      <c r="P159" s="84" t="s">
        <v>201</v>
      </c>
      <c r="Q159" s="84"/>
      <c r="R159" s="84" t="s">
        <v>202</v>
      </c>
      <c r="S159" s="84"/>
      <c r="T159" s="84"/>
    </row>
    <row r="160" spans="2:24" ht="30" customHeight="1" x14ac:dyDescent="0.35">
      <c r="P160" s="88">
        <v>0</v>
      </c>
      <c r="Q160" s="89"/>
      <c r="R160" s="90" t="s">
        <v>203</v>
      </c>
      <c r="S160" s="91"/>
      <c r="T160" s="91"/>
    </row>
    <row r="163" spans="16:22" ht="25" customHeight="1" x14ac:dyDescent="0.35">
      <c r="P163" s="63" t="s">
        <v>186</v>
      </c>
      <c r="Q163" s="63" t="s">
        <v>204</v>
      </c>
      <c r="R163" s="63" t="s">
        <v>205</v>
      </c>
      <c r="S163" s="92" t="s">
        <v>8</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75</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3:H108">
    <cfRule type="expression" dxfId="29" priority="4">
      <formula>$G103&gt;=0.8</formula>
    </cfRule>
    <cfRule type="expression" dxfId="28" priority="5">
      <formula>AND($G103&gt;=0.5,$G103&lt;0.8)</formula>
    </cfRule>
    <cfRule type="expression" dxfId="27" priority="6">
      <formula>$G103&lt;0.5</formula>
    </cfRule>
  </conditionalFormatting>
  <conditionalFormatting sqref="K103:K108">
    <cfRule type="cellIs" dxfId="26" priority="7" operator="greaterThan">
      <formula>0</formula>
    </cfRule>
  </conditionalFormatting>
  <conditionalFormatting sqref="L103:L108">
    <cfRule type="cellIs" dxfId="25" priority="8" operator="greaterThan">
      <formula>0</formula>
    </cfRule>
  </conditionalFormatting>
  <conditionalFormatting sqref="M103:M108">
    <cfRule type="cellIs" dxfId="24" priority="9" operator="greaterThan">
      <formula>0</formula>
    </cfRule>
  </conditionalFormatting>
  <conditionalFormatting sqref="N103:N108">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9" si="0">IF(OR(H2="Implemented",H2="Compensated"),"Resolved",IF(OR(H2="Risk Accepted",H2="N/A"),"Excluded",IF(H2="Testing","Testing","Outstanding")))</f>
        <v>Outstanding</v>
      </c>
      <c r="P2" s="13" t="s">
        <v>23</v>
      </c>
    </row>
    <row r="3" spans="1:16" ht="60" customHeight="1" x14ac:dyDescent="0.35">
      <c r="A3" s="11" t="s">
        <v>29</v>
      </c>
      <c r="B3" s="2" t="s">
        <v>30</v>
      </c>
      <c r="C3" s="3" t="s">
        <v>31</v>
      </c>
      <c r="D3" s="4" t="s">
        <v>19</v>
      </c>
      <c r="E3" s="4" t="s">
        <v>20</v>
      </c>
      <c r="F3" s="4" t="s">
        <v>21</v>
      </c>
      <c r="G3" s="4" t="s">
        <v>22</v>
      </c>
      <c r="H3" s="4" t="s">
        <v>23</v>
      </c>
      <c r="I3" s="1" t="s">
        <v>23</v>
      </c>
      <c r="J3" s="3" t="s">
        <v>32</v>
      </c>
      <c r="K3" s="3" t="s">
        <v>33</v>
      </c>
      <c r="L3" s="3" t="s">
        <v>34</v>
      </c>
      <c r="M3" s="3" t="s">
        <v>27</v>
      </c>
      <c r="N3" s="3" t="s">
        <v>28</v>
      </c>
      <c r="O3" s="5" t="str">
        <f t="shared" si="0"/>
        <v>Outstanding</v>
      </c>
      <c r="P3" s="13" t="s">
        <v>23</v>
      </c>
    </row>
    <row r="4" spans="1:16" ht="60" customHeight="1" x14ac:dyDescent="0.35">
      <c r="A4" s="11" t="s">
        <v>35</v>
      </c>
      <c r="B4" s="2" t="s">
        <v>36</v>
      </c>
      <c r="C4" s="3" t="s">
        <v>37</v>
      </c>
      <c r="D4" s="4" t="s">
        <v>19</v>
      </c>
      <c r="E4" s="4" t="s">
        <v>20</v>
      </c>
      <c r="F4" s="4" t="s">
        <v>21</v>
      </c>
      <c r="G4" s="4" t="s">
        <v>22</v>
      </c>
      <c r="H4" s="4" t="s">
        <v>23</v>
      </c>
      <c r="I4" s="1" t="s">
        <v>23</v>
      </c>
      <c r="J4" s="3" t="s">
        <v>38</v>
      </c>
      <c r="K4" s="3" t="s">
        <v>39</v>
      </c>
      <c r="L4" s="3" t="s">
        <v>40</v>
      </c>
      <c r="M4" s="3" t="s">
        <v>27</v>
      </c>
      <c r="N4" s="3" t="s">
        <v>41</v>
      </c>
      <c r="O4" s="5" t="str">
        <f t="shared" si="0"/>
        <v>Outstanding</v>
      </c>
      <c r="P4" s="13" t="s">
        <v>23</v>
      </c>
    </row>
    <row r="5" spans="1:16" ht="60" customHeight="1" x14ac:dyDescent="0.35">
      <c r="A5" s="11" t="s">
        <v>42</v>
      </c>
      <c r="B5" s="2" t="s">
        <v>43</v>
      </c>
      <c r="C5" s="3" t="s">
        <v>44</v>
      </c>
      <c r="D5" s="4" t="s">
        <v>19</v>
      </c>
      <c r="E5" s="4" t="s">
        <v>20</v>
      </c>
      <c r="F5" s="4" t="s">
        <v>21</v>
      </c>
      <c r="G5" s="4" t="s">
        <v>22</v>
      </c>
      <c r="H5" s="4" t="s">
        <v>23</v>
      </c>
      <c r="I5" s="1" t="s">
        <v>23</v>
      </c>
      <c r="J5" s="3" t="s">
        <v>45</v>
      </c>
      <c r="K5" s="3" t="s">
        <v>46</v>
      </c>
      <c r="L5" s="3" t="s">
        <v>47</v>
      </c>
      <c r="M5" s="3" t="s">
        <v>27</v>
      </c>
      <c r="N5" s="3" t="s">
        <v>48</v>
      </c>
      <c r="O5" s="5" t="str">
        <f t="shared" si="0"/>
        <v>Outstanding</v>
      </c>
      <c r="P5" s="13" t="s">
        <v>23</v>
      </c>
    </row>
    <row r="6" spans="1:16" ht="60" customHeight="1" x14ac:dyDescent="0.35">
      <c r="A6" s="11" t="s">
        <v>42</v>
      </c>
      <c r="B6" s="2" t="s">
        <v>49</v>
      </c>
      <c r="C6" s="3" t="s">
        <v>50</v>
      </c>
      <c r="D6" s="4" t="s">
        <v>19</v>
      </c>
      <c r="E6" s="4" t="s">
        <v>20</v>
      </c>
      <c r="F6" s="4" t="s">
        <v>21</v>
      </c>
      <c r="G6" s="4" t="s">
        <v>22</v>
      </c>
      <c r="H6" s="4" t="s">
        <v>23</v>
      </c>
      <c r="I6" s="1" t="s">
        <v>23</v>
      </c>
      <c r="J6" s="3" t="s">
        <v>51</v>
      </c>
      <c r="K6" s="3" t="s">
        <v>52</v>
      </c>
      <c r="L6" s="3" t="s">
        <v>47</v>
      </c>
      <c r="M6" s="3" t="s">
        <v>27</v>
      </c>
      <c r="N6" s="3" t="s">
        <v>48</v>
      </c>
      <c r="O6" s="5" t="str">
        <f t="shared" si="0"/>
        <v>Outstanding</v>
      </c>
      <c r="P6" s="13" t="s">
        <v>23</v>
      </c>
    </row>
    <row r="7" spans="1:16" ht="60" customHeight="1" x14ac:dyDescent="0.35">
      <c r="A7" s="11" t="s">
        <v>53</v>
      </c>
      <c r="B7" s="2" t="s">
        <v>54</v>
      </c>
      <c r="C7" s="3" t="s">
        <v>55</v>
      </c>
      <c r="D7" s="4" t="s">
        <v>19</v>
      </c>
      <c r="E7" s="4" t="s">
        <v>20</v>
      </c>
      <c r="F7" s="4" t="s">
        <v>21</v>
      </c>
      <c r="G7" s="4" t="s">
        <v>22</v>
      </c>
      <c r="H7" s="4" t="s">
        <v>23</v>
      </c>
      <c r="I7" s="1" t="s">
        <v>23</v>
      </c>
      <c r="J7" s="3" t="s">
        <v>56</v>
      </c>
      <c r="K7" s="3" t="s">
        <v>57</v>
      </c>
      <c r="L7" s="3" t="s">
        <v>58</v>
      </c>
      <c r="M7" s="3" t="s">
        <v>27</v>
      </c>
      <c r="N7" s="3" t="s">
        <v>59</v>
      </c>
      <c r="O7" s="5" t="str">
        <f t="shared" si="0"/>
        <v>Outstanding</v>
      </c>
      <c r="P7" s="13" t="s">
        <v>23</v>
      </c>
    </row>
    <row r="8" spans="1:16" ht="60" customHeight="1" x14ac:dyDescent="0.35">
      <c r="A8" s="11" t="s">
        <v>60</v>
      </c>
      <c r="B8" s="2" t="s">
        <v>61</v>
      </c>
      <c r="C8" s="3" t="s">
        <v>62</v>
      </c>
      <c r="D8" s="4" t="s">
        <v>19</v>
      </c>
      <c r="E8" s="4" t="s">
        <v>20</v>
      </c>
      <c r="F8" s="4" t="s">
        <v>21</v>
      </c>
      <c r="G8" s="4" t="s">
        <v>22</v>
      </c>
      <c r="H8" s="4" t="s">
        <v>23</v>
      </c>
      <c r="I8" s="1" t="s">
        <v>23</v>
      </c>
      <c r="J8" s="3" t="s">
        <v>63</v>
      </c>
      <c r="K8" s="3" t="s">
        <v>64</v>
      </c>
      <c r="L8" s="3" t="s">
        <v>65</v>
      </c>
      <c r="M8" s="3" t="s">
        <v>27</v>
      </c>
      <c r="N8" s="3" t="s">
        <v>66</v>
      </c>
      <c r="O8" s="5" t="str">
        <f t="shared" si="0"/>
        <v>Outstanding</v>
      </c>
      <c r="P8" s="13" t="s">
        <v>23</v>
      </c>
    </row>
    <row r="9" spans="1:16" ht="60" customHeight="1" x14ac:dyDescent="0.35">
      <c r="A9" s="12" t="s">
        <v>67</v>
      </c>
      <c r="B9" s="6" t="s">
        <v>68</v>
      </c>
      <c r="C9" s="7" t="s">
        <v>69</v>
      </c>
      <c r="D9" s="8" t="s">
        <v>19</v>
      </c>
      <c r="E9" s="8" t="s">
        <v>20</v>
      </c>
      <c r="F9" s="8" t="s">
        <v>21</v>
      </c>
      <c r="G9" s="8" t="s">
        <v>22</v>
      </c>
      <c r="H9" s="8" t="s">
        <v>23</v>
      </c>
      <c r="I9" s="9" t="s">
        <v>23</v>
      </c>
      <c r="J9" s="7" t="s">
        <v>70</v>
      </c>
      <c r="K9" s="7" t="s">
        <v>71</v>
      </c>
      <c r="L9" s="7" t="s">
        <v>72</v>
      </c>
      <c r="M9" s="7" t="s">
        <v>73</v>
      </c>
      <c r="N9" s="7" t="s">
        <v>74</v>
      </c>
      <c r="O9" s="10" t="str">
        <f t="shared" si="0"/>
        <v>Outstanding</v>
      </c>
      <c r="P9" s="14" t="s">
        <v>23</v>
      </c>
    </row>
    <row r="13" spans="1:16" ht="32" customHeight="1" x14ac:dyDescent="0.35">
      <c r="A13" s="78" t="s">
        <v>75</v>
      </c>
      <c r="B13" s="78"/>
      <c r="C13" s="78"/>
      <c r="D13" s="78"/>
    </row>
  </sheetData>
  <mergeCells count="1">
    <mergeCell ref="A13:D13"/>
  </mergeCells>
  <conditionalFormatting sqref="E2:E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9" xr:uid="{00000000-0002-0000-0200-000000000000}">
      <formula1>"Must,Should,Could,Won't,Unassigned"</formula1>
    </dataValidation>
    <dataValidation type="list" showErrorMessage="1" errorTitle="Invalid Value" error="Please select a value from the list: Low, Medium, High, Unassessed." sqref="F2:F9" xr:uid="{00000000-0002-0000-0200-000001000000}">
      <formula1>"Low,Medium,High,Unassessed"</formula1>
    </dataValidation>
    <dataValidation type="list" showErrorMessage="1" errorTitle="Invalid Value" error="Please select a value from the list: Phase1, Phase2, Phase3, Phase4, Phase5, Pending." sqref="G2:G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9" xr:uid="{00000000-0002-0000-0200-000003000000}">
      <formula1>"Implemented,Testing,Failed,Compensated,Risk Accepted,N/A"</formula1>
    </dataValidation>
  </dataValidations>
  <hyperlinks>
    <hyperlink ref="A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206</v>
      </c>
      <c r="C2" s="95" t="s">
        <v>206</v>
      </c>
      <c r="D2" s="95" t="s">
        <v>206</v>
      </c>
      <c r="E2" s="95" t="s">
        <v>206</v>
      </c>
      <c r="F2" s="95" t="s">
        <v>206</v>
      </c>
      <c r="G2" s="95" t="s">
        <v>206</v>
      </c>
      <c r="H2" s="99" t="s">
        <v>207</v>
      </c>
      <c r="I2" s="99" t="s">
        <v>207</v>
      </c>
      <c r="J2" s="99" t="s">
        <v>207</v>
      </c>
      <c r="K2" s="99" t="s">
        <v>207</v>
      </c>
      <c r="L2" s="99" t="s">
        <v>207</v>
      </c>
      <c r="M2" s="98" t="s">
        <v>208</v>
      </c>
      <c r="N2" s="98" t="s">
        <v>208</v>
      </c>
      <c r="O2" s="100" t="s">
        <v>209</v>
      </c>
      <c r="P2" s="100" t="s">
        <v>209</v>
      </c>
      <c r="Q2" s="96" t="s">
        <v>14</v>
      </c>
      <c r="R2" s="96" t="s">
        <v>14</v>
      </c>
      <c r="S2" s="96" t="s">
        <v>14</v>
      </c>
      <c r="T2" s="97" t="s">
        <v>210</v>
      </c>
    </row>
    <row r="3" spans="2:20" ht="35" customHeight="1" x14ac:dyDescent="0.35">
      <c r="B3" s="68" t="s">
        <v>211</v>
      </c>
      <c r="C3" s="68" t="s">
        <v>212</v>
      </c>
      <c r="D3" s="68" t="s">
        <v>213</v>
      </c>
      <c r="E3" s="68" t="s">
        <v>214</v>
      </c>
      <c r="F3" s="68" t="s">
        <v>215</v>
      </c>
      <c r="G3" s="68" t="s">
        <v>11</v>
      </c>
      <c r="H3" s="69" t="s">
        <v>216</v>
      </c>
      <c r="I3" s="69" t="s">
        <v>217</v>
      </c>
      <c r="J3" s="69" t="s">
        <v>218</v>
      </c>
      <c r="K3" s="69" t="s">
        <v>219</v>
      </c>
      <c r="L3" s="69" t="s">
        <v>151</v>
      </c>
      <c r="M3" s="70" t="s">
        <v>220</v>
      </c>
      <c r="N3" s="70" t="s">
        <v>221</v>
      </c>
      <c r="O3" s="71" t="s">
        <v>222</v>
      </c>
      <c r="P3" s="71" t="s">
        <v>223</v>
      </c>
      <c r="Q3" s="72" t="s">
        <v>14</v>
      </c>
      <c r="R3" s="72" t="s">
        <v>224</v>
      </c>
      <c r="S3" s="72" t="s">
        <v>225</v>
      </c>
      <c r="T3" s="73" t="s">
        <v>226</v>
      </c>
    </row>
    <row r="4" spans="2:20" ht="60" customHeight="1" x14ac:dyDescent="0.35">
      <c r="B4" s="74" t="s">
        <v>227</v>
      </c>
      <c r="C4" s="74" t="s">
        <v>228</v>
      </c>
      <c r="D4" s="74" t="s">
        <v>229</v>
      </c>
      <c r="E4" s="74" t="s">
        <v>230</v>
      </c>
      <c r="F4" s="74" t="s">
        <v>231</v>
      </c>
      <c r="G4" s="74" t="s">
        <v>232</v>
      </c>
      <c r="H4" s="74" t="s">
        <v>233</v>
      </c>
      <c r="I4" s="74" t="s">
        <v>234</v>
      </c>
      <c r="J4" s="74" t="s">
        <v>235</v>
      </c>
      <c r="K4" s="74" t="s">
        <v>236</v>
      </c>
      <c r="L4" s="74" t="s">
        <v>237</v>
      </c>
      <c r="M4" s="74" t="s">
        <v>238</v>
      </c>
      <c r="N4" s="74" t="s">
        <v>239</v>
      </c>
      <c r="O4" s="74" t="s">
        <v>240</v>
      </c>
      <c r="P4" s="74" t="s">
        <v>241</v>
      </c>
      <c r="Q4" s="74" t="s">
        <v>242</v>
      </c>
      <c r="R4" s="74" t="s">
        <v>243</v>
      </c>
      <c r="S4" s="74" t="s">
        <v>244</v>
      </c>
      <c r="T4" s="74" t="s">
        <v>245</v>
      </c>
    </row>
    <row r="5" spans="2:20" ht="60" customHeight="1" x14ac:dyDescent="0.35">
      <c r="B5" s="36" t="s">
        <v>246</v>
      </c>
      <c r="C5" s="75"/>
      <c r="D5" s="76"/>
      <c r="E5" s="76" t="s">
        <v>23</v>
      </c>
      <c r="F5" s="76" t="str">
        <f>IF(E5&lt;&gt;"", IFERROR(VLOOKUP(E5, Dashboard!$B42:$F47, 5, FALSE), ""), "")</f>
        <v/>
      </c>
      <c r="G5" s="77"/>
      <c r="H5" s="64"/>
      <c r="I5" s="64"/>
      <c r="J5" s="77"/>
      <c r="K5" s="77"/>
      <c r="L5" s="38"/>
      <c r="M5" s="38"/>
      <c r="N5" s="77"/>
      <c r="O5" s="77"/>
      <c r="P5" s="38"/>
      <c r="Q5" s="38" t="s">
        <v>23</v>
      </c>
      <c r="R5" s="77"/>
      <c r="S5" s="64"/>
      <c r="T5" s="77"/>
    </row>
    <row r="6" spans="2:20" ht="60" customHeight="1" x14ac:dyDescent="0.35">
      <c r="B6" s="36" t="s">
        <v>247</v>
      </c>
      <c r="C6" s="75"/>
      <c r="D6" s="76"/>
      <c r="E6" s="76" t="s">
        <v>23</v>
      </c>
      <c r="F6" s="76" t="str">
        <f>IF(E6&lt;&gt;"", IFERROR(VLOOKUP(E6, Dashboard!$B42:$F47, 5, FALSE), ""), "")</f>
        <v/>
      </c>
      <c r="G6" s="77"/>
      <c r="H6" s="64"/>
      <c r="I6" s="64"/>
      <c r="J6" s="77"/>
      <c r="K6" s="77"/>
      <c r="L6" s="38"/>
      <c r="M6" s="38"/>
      <c r="N6" s="77"/>
      <c r="O6" s="77"/>
      <c r="P6" s="38"/>
      <c r="Q6" s="38" t="s">
        <v>23</v>
      </c>
      <c r="R6" s="77"/>
      <c r="S6" s="64"/>
      <c r="T6" s="77"/>
    </row>
    <row r="7" spans="2:20" ht="60" customHeight="1" x14ac:dyDescent="0.35">
      <c r="B7" s="36" t="s">
        <v>248</v>
      </c>
      <c r="C7" s="75"/>
      <c r="D7" s="76"/>
      <c r="E7" s="76" t="s">
        <v>23</v>
      </c>
      <c r="F7" s="76" t="str">
        <f>IF(E7&lt;&gt;"", IFERROR(VLOOKUP(E7, Dashboard!$B42:$F47, 5, FALSE), ""), "")</f>
        <v/>
      </c>
      <c r="G7" s="77"/>
      <c r="H7" s="64"/>
      <c r="I7" s="64"/>
      <c r="J7" s="77"/>
      <c r="K7" s="77"/>
      <c r="L7" s="38"/>
      <c r="M7" s="38"/>
      <c r="N7" s="77"/>
      <c r="O7" s="77"/>
      <c r="P7" s="38"/>
      <c r="Q7" s="38" t="s">
        <v>23</v>
      </c>
      <c r="R7" s="77"/>
      <c r="S7" s="64"/>
      <c r="T7" s="77"/>
    </row>
    <row r="8" spans="2:20" ht="60" customHeight="1" x14ac:dyDescent="0.35">
      <c r="B8" s="36" t="s">
        <v>249</v>
      </c>
      <c r="C8" s="75"/>
      <c r="D8" s="76"/>
      <c r="E8" s="76" t="s">
        <v>23</v>
      </c>
      <c r="F8" s="76" t="str">
        <f>IF(E8&lt;&gt;"", IFERROR(VLOOKUP(E8, Dashboard!$B42:$F47, 5, FALSE), ""), "")</f>
        <v/>
      </c>
      <c r="G8" s="77"/>
      <c r="H8" s="64"/>
      <c r="I8" s="64"/>
      <c r="J8" s="77"/>
      <c r="K8" s="77"/>
      <c r="L8" s="38"/>
      <c r="M8" s="38"/>
      <c r="N8" s="77"/>
      <c r="O8" s="77"/>
      <c r="P8" s="38"/>
      <c r="Q8" s="38" t="s">
        <v>23</v>
      </c>
      <c r="R8" s="77"/>
      <c r="S8" s="64"/>
      <c r="T8" s="77"/>
    </row>
    <row r="9" spans="2:20" ht="60" customHeight="1" x14ac:dyDescent="0.35">
      <c r="B9" s="36" t="s">
        <v>250</v>
      </c>
      <c r="C9" s="75"/>
      <c r="D9" s="76"/>
      <c r="E9" s="76" t="s">
        <v>23</v>
      </c>
      <c r="F9" s="76" t="str">
        <f>IF(E9&lt;&gt;"", IFERROR(VLOOKUP(E9, Dashboard!$B42:$F47, 5, FALSE), ""), "")</f>
        <v/>
      </c>
      <c r="G9" s="77"/>
      <c r="H9" s="64"/>
      <c r="I9" s="64"/>
      <c r="J9" s="77"/>
      <c r="K9" s="77"/>
      <c r="L9" s="38"/>
      <c r="M9" s="38"/>
      <c r="N9" s="77"/>
      <c r="O9" s="77"/>
      <c r="P9" s="38"/>
      <c r="Q9" s="38" t="s">
        <v>23</v>
      </c>
      <c r="R9" s="77"/>
      <c r="S9" s="64"/>
      <c r="T9" s="77"/>
    </row>
    <row r="10" spans="2:20" ht="60" customHeight="1" x14ac:dyDescent="0.35">
      <c r="B10" s="36" t="s">
        <v>251</v>
      </c>
      <c r="C10" s="75"/>
      <c r="D10" s="76"/>
      <c r="E10" s="76" t="s">
        <v>23</v>
      </c>
      <c r="F10" s="76" t="str">
        <f>IF(E10&lt;&gt;"", IFERROR(VLOOKUP(E10, Dashboard!$B42:$F47, 5, FALSE), ""), "")</f>
        <v/>
      </c>
      <c r="G10" s="77"/>
      <c r="H10" s="64"/>
      <c r="I10" s="64"/>
      <c r="J10" s="77"/>
      <c r="K10" s="77"/>
      <c r="L10" s="38"/>
      <c r="M10" s="38"/>
      <c r="N10" s="77"/>
      <c r="O10" s="77"/>
      <c r="P10" s="38"/>
      <c r="Q10" s="38" t="s">
        <v>23</v>
      </c>
      <c r="R10" s="77"/>
      <c r="S10" s="64"/>
      <c r="T10" s="77"/>
    </row>
    <row r="11" spans="2:20" ht="60" customHeight="1" x14ac:dyDescent="0.35">
      <c r="B11" s="36" t="s">
        <v>252</v>
      </c>
      <c r="C11" s="75"/>
      <c r="D11" s="76"/>
      <c r="E11" s="76" t="s">
        <v>23</v>
      </c>
      <c r="F11" s="76" t="str">
        <f>IF(E11&lt;&gt;"", IFERROR(VLOOKUP(E11, Dashboard!$B42:$F47, 5, FALSE), ""), "")</f>
        <v/>
      </c>
      <c r="G11" s="77"/>
      <c r="H11" s="64"/>
      <c r="I11" s="64"/>
      <c r="J11" s="77"/>
      <c r="K11" s="77"/>
      <c r="L11" s="38"/>
      <c r="M11" s="38"/>
      <c r="N11" s="77"/>
      <c r="O11" s="77"/>
      <c r="P11" s="38"/>
      <c r="Q11" s="38" t="s">
        <v>23</v>
      </c>
      <c r="R11" s="77"/>
      <c r="S11" s="64"/>
      <c r="T11" s="77"/>
    </row>
    <row r="12" spans="2:20" ht="60" customHeight="1" x14ac:dyDescent="0.35">
      <c r="B12" s="36" t="s">
        <v>253</v>
      </c>
      <c r="C12" s="75"/>
      <c r="D12" s="76"/>
      <c r="E12" s="76" t="s">
        <v>23</v>
      </c>
      <c r="F12" s="76" t="str">
        <f>IF(E12&lt;&gt;"", IFERROR(VLOOKUP(E12, Dashboard!$B42:$F47, 5, FALSE), ""), "")</f>
        <v/>
      </c>
      <c r="G12" s="77"/>
      <c r="H12" s="64"/>
      <c r="I12" s="64"/>
      <c r="J12" s="77"/>
      <c r="K12" s="77"/>
      <c r="L12" s="38"/>
      <c r="M12" s="38"/>
      <c r="N12" s="77"/>
      <c r="O12" s="77"/>
      <c r="P12" s="38"/>
      <c r="Q12" s="38" t="s">
        <v>23</v>
      </c>
      <c r="R12" s="77"/>
      <c r="S12" s="64"/>
      <c r="T12" s="77"/>
    </row>
    <row r="13" spans="2:20" ht="60" customHeight="1" x14ac:dyDescent="0.35">
      <c r="B13" s="36" t="s">
        <v>254</v>
      </c>
      <c r="C13" s="75"/>
      <c r="D13" s="76"/>
      <c r="E13" s="76" t="s">
        <v>23</v>
      </c>
      <c r="F13" s="76" t="str">
        <f>IF(E13&lt;&gt;"", IFERROR(VLOOKUP(E13, Dashboard!$B42:$F47, 5, FALSE), ""), "")</f>
        <v/>
      </c>
      <c r="G13" s="77"/>
      <c r="H13" s="64"/>
      <c r="I13" s="64"/>
      <c r="J13" s="77"/>
      <c r="K13" s="77"/>
      <c r="L13" s="38"/>
      <c r="M13" s="38"/>
      <c r="N13" s="77"/>
      <c r="O13" s="77"/>
      <c r="P13" s="38"/>
      <c r="Q13" s="38" t="s">
        <v>23</v>
      </c>
      <c r="R13" s="77"/>
      <c r="S13" s="64"/>
      <c r="T13" s="77"/>
    </row>
    <row r="14" spans="2:20" ht="60" customHeight="1" x14ac:dyDescent="0.35">
      <c r="B14" s="36" t="s">
        <v>255</v>
      </c>
      <c r="C14" s="75"/>
      <c r="D14" s="76"/>
      <c r="E14" s="76" t="s">
        <v>23</v>
      </c>
      <c r="F14" s="76" t="str">
        <f>IF(E14&lt;&gt;"", IFERROR(VLOOKUP(E14, Dashboard!$B42:$F47, 5, FALSE), ""), "")</f>
        <v/>
      </c>
      <c r="G14" s="77"/>
      <c r="H14" s="64"/>
      <c r="I14" s="64"/>
      <c r="J14" s="77"/>
      <c r="K14" s="77"/>
      <c r="L14" s="38"/>
      <c r="M14" s="38"/>
      <c r="N14" s="77"/>
      <c r="O14" s="77"/>
      <c r="P14" s="38"/>
      <c r="Q14" s="38" t="s">
        <v>23</v>
      </c>
      <c r="R14" s="77"/>
      <c r="S14" s="64"/>
      <c r="T14" s="77"/>
    </row>
    <row r="15" spans="2:20" ht="60" customHeight="1" x14ac:dyDescent="0.35">
      <c r="B15" s="36" t="s">
        <v>256</v>
      </c>
      <c r="C15" s="75"/>
      <c r="D15" s="76"/>
      <c r="E15" s="76" t="s">
        <v>23</v>
      </c>
      <c r="F15" s="76" t="str">
        <f>IF(E15&lt;&gt;"", IFERROR(VLOOKUP(E15, Dashboard!$B42:$F47, 5, FALSE), ""), "")</f>
        <v/>
      </c>
      <c r="G15" s="77"/>
      <c r="H15" s="64"/>
      <c r="I15" s="64"/>
      <c r="J15" s="77"/>
      <c r="K15" s="77"/>
      <c r="L15" s="38"/>
      <c r="M15" s="38"/>
      <c r="N15" s="77"/>
      <c r="O15" s="77"/>
      <c r="P15" s="38"/>
      <c r="Q15" s="38" t="s">
        <v>23</v>
      </c>
      <c r="R15" s="77"/>
      <c r="S15" s="64"/>
      <c r="T15" s="77"/>
    </row>
    <row r="16" spans="2:20" ht="60" customHeight="1" x14ac:dyDescent="0.35">
      <c r="B16" s="36" t="s">
        <v>257</v>
      </c>
      <c r="C16" s="75"/>
      <c r="D16" s="76"/>
      <c r="E16" s="76" t="s">
        <v>23</v>
      </c>
      <c r="F16" s="76" t="str">
        <f>IF(E16&lt;&gt;"", IFERROR(VLOOKUP(E16, Dashboard!$B42:$F47, 5, FALSE), ""), "")</f>
        <v/>
      </c>
      <c r="G16" s="77"/>
      <c r="H16" s="64"/>
      <c r="I16" s="64"/>
      <c r="J16" s="77"/>
      <c r="K16" s="77"/>
      <c r="L16" s="38"/>
      <c r="M16" s="38"/>
      <c r="N16" s="77"/>
      <c r="O16" s="77"/>
      <c r="P16" s="38"/>
      <c r="Q16" s="38" t="s">
        <v>23</v>
      </c>
      <c r="R16" s="77"/>
      <c r="S16" s="64"/>
      <c r="T16" s="77"/>
    </row>
    <row r="17" spans="2:20" ht="60" customHeight="1" x14ac:dyDescent="0.35">
      <c r="B17" s="36" t="s">
        <v>258</v>
      </c>
      <c r="C17" s="75"/>
      <c r="D17" s="76"/>
      <c r="E17" s="76" t="s">
        <v>23</v>
      </c>
      <c r="F17" s="76" t="str">
        <f>IF(E17&lt;&gt;"", IFERROR(VLOOKUP(E17, Dashboard!$B42:$F47, 5, FALSE), ""), "")</f>
        <v/>
      </c>
      <c r="G17" s="77"/>
      <c r="H17" s="64"/>
      <c r="I17" s="64"/>
      <c r="J17" s="77"/>
      <c r="K17" s="77"/>
      <c r="L17" s="38"/>
      <c r="M17" s="38"/>
      <c r="N17" s="77"/>
      <c r="O17" s="77"/>
      <c r="P17" s="38"/>
      <c r="Q17" s="38" t="s">
        <v>23</v>
      </c>
      <c r="R17" s="77"/>
      <c r="S17" s="64"/>
      <c r="T17" s="77"/>
    </row>
    <row r="18" spans="2:20" ht="60" customHeight="1" x14ac:dyDescent="0.35">
      <c r="B18" s="36" t="s">
        <v>259</v>
      </c>
      <c r="C18" s="75"/>
      <c r="D18" s="76"/>
      <c r="E18" s="76" t="s">
        <v>23</v>
      </c>
      <c r="F18" s="76" t="str">
        <f>IF(E18&lt;&gt;"", IFERROR(VLOOKUP(E18, Dashboard!$B42:$F47, 5, FALSE), ""), "")</f>
        <v/>
      </c>
      <c r="G18" s="77"/>
      <c r="H18" s="64"/>
      <c r="I18" s="64"/>
      <c r="J18" s="77"/>
      <c r="K18" s="77"/>
      <c r="L18" s="38"/>
      <c r="M18" s="38"/>
      <c r="N18" s="77"/>
      <c r="O18" s="77"/>
      <c r="P18" s="38"/>
      <c r="Q18" s="38" t="s">
        <v>23</v>
      </c>
      <c r="R18" s="77"/>
      <c r="S18" s="64"/>
      <c r="T18" s="77"/>
    </row>
    <row r="19" spans="2:20" ht="60" customHeight="1" x14ac:dyDescent="0.35">
      <c r="B19" s="36" t="s">
        <v>260</v>
      </c>
      <c r="C19" s="75"/>
      <c r="D19" s="76"/>
      <c r="E19" s="76" t="s">
        <v>23</v>
      </c>
      <c r="F19" s="76" t="str">
        <f>IF(E19&lt;&gt;"", IFERROR(VLOOKUP(E19, Dashboard!$B42:$F47, 5, FALSE), ""), "")</f>
        <v/>
      </c>
      <c r="G19" s="77"/>
      <c r="H19" s="64"/>
      <c r="I19" s="64"/>
      <c r="J19" s="77"/>
      <c r="K19" s="77"/>
      <c r="L19" s="38"/>
      <c r="M19" s="38"/>
      <c r="N19" s="77"/>
      <c r="O19" s="77"/>
      <c r="P19" s="38"/>
      <c r="Q19" s="38" t="s">
        <v>23</v>
      </c>
      <c r="R19" s="77"/>
      <c r="S19" s="64"/>
      <c r="T19" s="77"/>
    </row>
    <row r="20" spans="2:20" ht="60" customHeight="1" x14ac:dyDescent="0.35">
      <c r="B20" s="36" t="s">
        <v>261</v>
      </c>
      <c r="C20" s="75"/>
      <c r="D20" s="76"/>
      <c r="E20" s="76" t="s">
        <v>23</v>
      </c>
      <c r="F20" s="76" t="str">
        <f>IF(E20&lt;&gt;"", IFERROR(VLOOKUP(E20, Dashboard!$B42:$F47, 5, FALSE), ""), "")</f>
        <v/>
      </c>
      <c r="G20" s="77"/>
      <c r="H20" s="64"/>
      <c r="I20" s="64"/>
      <c r="J20" s="77"/>
      <c r="K20" s="77"/>
      <c r="L20" s="38"/>
      <c r="M20" s="38"/>
      <c r="N20" s="77"/>
      <c r="O20" s="77"/>
      <c r="P20" s="38"/>
      <c r="Q20" s="38" t="s">
        <v>23</v>
      </c>
      <c r="R20" s="77"/>
      <c r="S20" s="64"/>
      <c r="T20" s="77"/>
    </row>
    <row r="21" spans="2:20" ht="60" customHeight="1" x14ac:dyDescent="0.35">
      <c r="B21" s="36" t="s">
        <v>262</v>
      </c>
      <c r="C21" s="75"/>
      <c r="D21" s="76"/>
      <c r="E21" s="76" t="s">
        <v>23</v>
      </c>
      <c r="F21" s="76" t="str">
        <f>IF(E21&lt;&gt;"", IFERROR(VLOOKUP(E21, Dashboard!$B42:$F47, 5, FALSE), ""), "")</f>
        <v/>
      </c>
      <c r="G21" s="77"/>
      <c r="H21" s="64"/>
      <c r="I21" s="64"/>
      <c r="J21" s="77"/>
      <c r="K21" s="77"/>
      <c r="L21" s="38"/>
      <c r="M21" s="38"/>
      <c r="N21" s="77"/>
      <c r="O21" s="77"/>
      <c r="P21" s="38"/>
      <c r="Q21" s="38" t="s">
        <v>23</v>
      </c>
      <c r="R21" s="77"/>
      <c r="S21" s="64"/>
      <c r="T21" s="77"/>
    </row>
    <row r="22" spans="2:20" ht="60" customHeight="1" x14ac:dyDescent="0.35">
      <c r="B22" s="36" t="s">
        <v>263</v>
      </c>
      <c r="C22" s="75"/>
      <c r="D22" s="76"/>
      <c r="E22" s="76" t="s">
        <v>23</v>
      </c>
      <c r="F22" s="76" t="str">
        <f>IF(E22&lt;&gt;"", IFERROR(VLOOKUP(E22, Dashboard!$B42:$F47, 5, FALSE), ""), "")</f>
        <v/>
      </c>
      <c r="G22" s="77"/>
      <c r="H22" s="64"/>
      <c r="I22" s="64"/>
      <c r="J22" s="77"/>
      <c r="K22" s="77"/>
      <c r="L22" s="38"/>
      <c r="M22" s="38"/>
      <c r="N22" s="77"/>
      <c r="O22" s="77"/>
      <c r="P22" s="38"/>
      <c r="Q22" s="38" t="s">
        <v>23</v>
      </c>
      <c r="R22" s="77"/>
      <c r="S22" s="64"/>
      <c r="T22" s="77"/>
    </row>
    <row r="23" spans="2:20" ht="60" customHeight="1" x14ac:dyDescent="0.35">
      <c r="B23" s="36" t="s">
        <v>264</v>
      </c>
      <c r="C23" s="75"/>
      <c r="D23" s="76"/>
      <c r="E23" s="76" t="s">
        <v>23</v>
      </c>
      <c r="F23" s="76" t="str">
        <f>IF(E23&lt;&gt;"", IFERROR(VLOOKUP(E23, Dashboard!$B42:$F47, 5, FALSE), ""), "")</f>
        <v/>
      </c>
      <c r="G23" s="77"/>
      <c r="H23" s="64"/>
      <c r="I23" s="64"/>
      <c r="J23" s="77"/>
      <c r="K23" s="77"/>
      <c r="L23" s="38"/>
      <c r="M23" s="38"/>
      <c r="N23" s="77"/>
      <c r="O23" s="77"/>
      <c r="P23" s="38"/>
      <c r="Q23" s="38" t="s">
        <v>23</v>
      </c>
      <c r="R23" s="77"/>
      <c r="S23" s="64"/>
      <c r="T23" s="77"/>
    </row>
    <row r="24" spans="2:20" ht="60" customHeight="1" x14ac:dyDescent="0.35">
      <c r="B24" s="36" t="s">
        <v>265</v>
      </c>
      <c r="C24" s="75"/>
      <c r="D24" s="76"/>
      <c r="E24" s="76" t="s">
        <v>23</v>
      </c>
      <c r="F24" s="76" t="str">
        <f>IF(E24&lt;&gt;"", IFERROR(VLOOKUP(E24, Dashboard!$B42:$F47, 5, FALSE), ""), "")</f>
        <v/>
      </c>
      <c r="G24" s="77"/>
      <c r="H24" s="64"/>
      <c r="I24" s="64"/>
      <c r="J24" s="77"/>
      <c r="K24" s="77"/>
      <c r="L24" s="38"/>
      <c r="M24" s="38"/>
      <c r="N24" s="77"/>
      <c r="O24" s="77"/>
      <c r="P24" s="38"/>
      <c r="Q24" s="38" t="s">
        <v>23</v>
      </c>
      <c r="R24" s="77"/>
      <c r="S24" s="64"/>
      <c r="T24" s="77"/>
    </row>
    <row r="25" spans="2:20" ht="60" customHeight="1" x14ac:dyDescent="0.35">
      <c r="B25" s="36" t="s">
        <v>266</v>
      </c>
      <c r="C25" s="75"/>
      <c r="D25" s="76"/>
      <c r="E25" s="76" t="s">
        <v>23</v>
      </c>
      <c r="F25" s="76" t="str">
        <f>IF(E25&lt;&gt;"", IFERROR(VLOOKUP(E25, Dashboard!$B42:$F47, 5, FALSE), ""), "")</f>
        <v/>
      </c>
      <c r="G25" s="77"/>
      <c r="H25" s="64"/>
      <c r="I25" s="64"/>
      <c r="J25" s="77"/>
      <c r="K25" s="77"/>
      <c r="L25" s="38"/>
      <c r="M25" s="38"/>
      <c r="N25" s="77"/>
      <c r="O25" s="77"/>
      <c r="P25" s="38"/>
      <c r="Q25" s="38" t="s">
        <v>23</v>
      </c>
      <c r="R25" s="77"/>
      <c r="S25" s="64"/>
      <c r="T25" s="77"/>
    </row>
    <row r="26" spans="2:20" ht="60" customHeight="1" x14ac:dyDescent="0.35">
      <c r="B26" s="36" t="s">
        <v>267</v>
      </c>
      <c r="C26" s="75"/>
      <c r="D26" s="76"/>
      <c r="E26" s="76" t="s">
        <v>23</v>
      </c>
      <c r="F26" s="76" t="str">
        <f>IF(E26&lt;&gt;"", IFERROR(VLOOKUP(E26, Dashboard!$B42:$F47, 5, FALSE), ""), "")</f>
        <v/>
      </c>
      <c r="G26" s="77"/>
      <c r="H26" s="64"/>
      <c r="I26" s="64"/>
      <c r="J26" s="77"/>
      <c r="K26" s="77"/>
      <c r="L26" s="38"/>
      <c r="M26" s="38"/>
      <c r="N26" s="77"/>
      <c r="O26" s="77"/>
      <c r="P26" s="38"/>
      <c r="Q26" s="38" t="s">
        <v>23</v>
      </c>
      <c r="R26" s="77"/>
      <c r="S26" s="64"/>
      <c r="T26" s="77"/>
    </row>
    <row r="27" spans="2:20" ht="60" customHeight="1" x14ac:dyDescent="0.35">
      <c r="B27" s="36" t="s">
        <v>268</v>
      </c>
      <c r="C27" s="75"/>
      <c r="D27" s="76"/>
      <c r="E27" s="76" t="s">
        <v>23</v>
      </c>
      <c r="F27" s="76" t="str">
        <f>IF(E27&lt;&gt;"", IFERROR(VLOOKUP(E27, Dashboard!$B42:$F47, 5, FALSE), ""), "")</f>
        <v/>
      </c>
      <c r="G27" s="77"/>
      <c r="H27" s="64"/>
      <c r="I27" s="64"/>
      <c r="J27" s="77"/>
      <c r="K27" s="77"/>
      <c r="L27" s="38"/>
      <c r="M27" s="38"/>
      <c r="N27" s="77"/>
      <c r="O27" s="77"/>
      <c r="P27" s="38"/>
      <c r="Q27" s="38" t="s">
        <v>23</v>
      </c>
      <c r="R27" s="77"/>
      <c r="S27" s="64"/>
      <c r="T27" s="77"/>
    </row>
    <row r="28" spans="2:20" ht="60" customHeight="1" x14ac:dyDescent="0.35">
      <c r="B28" s="36" t="s">
        <v>269</v>
      </c>
      <c r="C28" s="75"/>
      <c r="D28" s="76"/>
      <c r="E28" s="76" t="s">
        <v>23</v>
      </c>
      <c r="F28" s="76" t="str">
        <f>IF(E28&lt;&gt;"", IFERROR(VLOOKUP(E28, Dashboard!$B42:$F47, 5, FALSE), ""), "")</f>
        <v/>
      </c>
      <c r="G28" s="77"/>
      <c r="H28" s="64"/>
      <c r="I28" s="64"/>
      <c r="J28" s="77"/>
      <c r="K28" s="77"/>
      <c r="L28" s="38"/>
      <c r="M28" s="38"/>
      <c r="N28" s="77"/>
      <c r="O28" s="77"/>
      <c r="P28" s="38"/>
      <c r="Q28" s="38" t="s">
        <v>23</v>
      </c>
      <c r="R28" s="77"/>
      <c r="S28" s="64"/>
      <c r="T28" s="77"/>
    </row>
    <row r="29" spans="2:20" ht="60" customHeight="1" x14ac:dyDescent="0.35">
      <c r="B29" s="36" t="s">
        <v>270</v>
      </c>
      <c r="C29" s="75"/>
      <c r="D29" s="76"/>
      <c r="E29" s="76" t="s">
        <v>23</v>
      </c>
      <c r="F29" s="76" t="str">
        <f>IF(E29&lt;&gt;"", IFERROR(VLOOKUP(E29, Dashboard!$B42:$F47, 5, FALSE), ""), "")</f>
        <v/>
      </c>
      <c r="G29" s="77"/>
      <c r="H29" s="64"/>
      <c r="I29" s="64"/>
      <c r="J29" s="77"/>
      <c r="K29" s="77"/>
      <c r="L29" s="38"/>
      <c r="M29" s="38"/>
      <c r="N29" s="77"/>
      <c r="O29" s="77"/>
      <c r="P29" s="38"/>
      <c r="Q29" s="38" t="s">
        <v>23</v>
      </c>
      <c r="R29" s="77"/>
      <c r="S29" s="64"/>
      <c r="T29" s="77"/>
    </row>
    <row r="30" spans="2:20" ht="60" customHeight="1" x14ac:dyDescent="0.35">
      <c r="B30" s="36" t="s">
        <v>271</v>
      </c>
      <c r="C30" s="75"/>
      <c r="D30" s="76"/>
      <c r="E30" s="76" t="s">
        <v>23</v>
      </c>
      <c r="F30" s="76" t="str">
        <f>IF(E30&lt;&gt;"", IFERROR(VLOOKUP(E30, Dashboard!$B42:$F47, 5, FALSE), ""), "")</f>
        <v/>
      </c>
      <c r="G30" s="77"/>
      <c r="H30" s="64"/>
      <c r="I30" s="64"/>
      <c r="J30" s="77"/>
      <c r="K30" s="77"/>
      <c r="L30" s="38"/>
      <c r="M30" s="38"/>
      <c r="N30" s="77"/>
      <c r="O30" s="77"/>
      <c r="P30" s="38"/>
      <c r="Q30" s="38" t="s">
        <v>23</v>
      </c>
      <c r="R30" s="77"/>
      <c r="S30" s="64"/>
      <c r="T30" s="77"/>
    </row>
    <row r="31" spans="2:20" ht="60" customHeight="1" x14ac:dyDescent="0.35">
      <c r="B31" s="36" t="s">
        <v>272</v>
      </c>
      <c r="C31" s="75"/>
      <c r="D31" s="76"/>
      <c r="E31" s="76" t="s">
        <v>23</v>
      </c>
      <c r="F31" s="76" t="str">
        <f>IF(E31&lt;&gt;"", IFERROR(VLOOKUP(E31, Dashboard!$B42:$F47, 5, FALSE), ""), "")</f>
        <v/>
      </c>
      <c r="G31" s="77"/>
      <c r="H31" s="64"/>
      <c r="I31" s="64"/>
      <c r="J31" s="77"/>
      <c r="K31" s="77"/>
      <c r="L31" s="38"/>
      <c r="M31" s="38"/>
      <c r="N31" s="77"/>
      <c r="O31" s="77"/>
      <c r="P31" s="38"/>
      <c r="Q31" s="38" t="s">
        <v>23</v>
      </c>
      <c r="R31" s="77"/>
      <c r="S31" s="64"/>
      <c r="T31" s="77"/>
    </row>
    <row r="32" spans="2:20" ht="60" customHeight="1" x14ac:dyDescent="0.35">
      <c r="B32" s="36" t="s">
        <v>273</v>
      </c>
      <c r="C32" s="75"/>
      <c r="D32" s="76"/>
      <c r="E32" s="76" t="s">
        <v>23</v>
      </c>
      <c r="F32" s="76" t="str">
        <f>IF(E32&lt;&gt;"", IFERROR(VLOOKUP(E32, Dashboard!$B42:$F47, 5, FALSE), ""), "")</f>
        <v/>
      </c>
      <c r="G32" s="77"/>
      <c r="H32" s="64"/>
      <c r="I32" s="64"/>
      <c r="J32" s="77"/>
      <c r="K32" s="77"/>
      <c r="L32" s="38"/>
      <c r="M32" s="38"/>
      <c r="N32" s="77"/>
      <c r="O32" s="77"/>
      <c r="P32" s="38"/>
      <c r="Q32" s="38" t="s">
        <v>23</v>
      </c>
      <c r="R32" s="77"/>
      <c r="S32" s="64"/>
      <c r="T32" s="77"/>
    </row>
    <row r="33" spans="2:20" ht="60" customHeight="1" x14ac:dyDescent="0.35">
      <c r="B33" s="36" t="s">
        <v>274</v>
      </c>
      <c r="C33" s="75"/>
      <c r="D33" s="76"/>
      <c r="E33" s="76" t="s">
        <v>23</v>
      </c>
      <c r="F33" s="76" t="str">
        <f>IF(E33&lt;&gt;"", IFERROR(VLOOKUP(E33, Dashboard!$B42:$F47, 5, FALSE), ""), "")</f>
        <v/>
      </c>
      <c r="G33" s="77"/>
      <c r="H33" s="64"/>
      <c r="I33" s="64"/>
      <c r="J33" s="77"/>
      <c r="K33" s="77"/>
      <c r="L33" s="38"/>
      <c r="M33" s="38"/>
      <c r="N33" s="77"/>
      <c r="O33" s="77"/>
      <c r="P33" s="38"/>
      <c r="Q33" s="38" t="s">
        <v>23</v>
      </c>
      <c r="R33" s="77"/>
      <c r="S33" s="64"/>
      <c r="T33" s="77"/>
    </row>
    <row r="34" spans="2:20" ht="60" customHeight="1" x14ac:dyDescent="0.35">
      <c r="B34" s="36" t="s">
        <v>275</v>
      </c>
      <c r="C34" s="75"/>
      <c r="D34" s="76"/>
      <c r="E34" s="76" t="s">
        <v>23</v>
      </c>
      <c r="F34" s="76" t="str">
        <f>IF(E34&lt;&gt;"", IFERROR(VLOOKUP(E34, Dashboard!$B42:$F47, 5, FALSE), ""), "")</f>
        <v/>
      </c>
      <c r="G34" s="77"/>
      <c r="H34" s="64"/>
      <c r="I34" s="64"/>
      <c r="J34" s="77"/>
      <c r="K34" s="77"/>
      <c r="L34" s="38"/>
      <c r="M34" s="38"/>
      <c r="N34" s="77"/>
      <c r="O34" s="77"/>
      <c r="P34" s="38"/>
      <c r="Q34" s="38" t="s">
        <v>23</v>
      </c>
      <c r="R34" s="77"/>
      <c r="S34" s="64"/>
      <c r="T34" s="77"/>
    </row>
    <row r="35" spans="2:20" ht="60" customHeight="1" x14ac:dyDescent="0.35">
      <c r="B35" s="36" t="s">
        <v>276</v>
      </c>
      <c r="C35" s="75"/>
      <c r="D35" s="76"/>
      <c r="E35" s="76" t="s">
        <v>23</v>
      </c>
      <c r="F35" s="76" t="str">
        <f>IF(E35&lt;&gt;"", IFERROR(VLOOKUP(E35, Dashboard!$B42:$F47, 5, FALSE), ""), "")</f>
        <v/>
      </c>
      <c r="G35" s="77"/>
      <c r="H35" s="64"/>
      <c r="I35" s="64"/>
      <c r="J35" s="77"/>
      <c r="K35" s="77"/>
      <c r="L35" s="38"/>
      <c r="M35" s="38"/>
      <c r="N35" s="77"/>
      <c r="O35" s="77"/>
      <c r="P35" s="38"/>
      <c r="Q35" s="38" t="s">
        <v>23</v>
      </c>
      <c r="R35" s="77"/>
      <c r="S35" s="64"/>
      <c r="T35" s="77"/>
    </row>
    <row r="36" spans="2:20" ht="60" customHeight="1" x14ac:dyDescent="0.35">
      <c r="B36" s="36" t="s">
        <v>277</v>
      </c>
      <c r="C36" s="75"/>
      <c r="D36" s="76"/>
      <c r="E36" s="76" t="s">
        <v>23</v>
      </c>
      <c r="F36" s="76" t="str">
        <f>IF(E36&lt;&gt;"", IFERROR(VLOOKUP(E36, Dashboard!$B42:$F47, 5, FALSE), ""), "")</f>
        <v/>
      </c>
      <c r="G36" s="77"/>
      <c r="H36" s="64"/>
      <c r="I36" s="64"/>
      <c r="J36" s="77"/>
      <c r="K36" s="77"/>
      <c r="L36" s="38"/>
      <c r="M36" s="38"/>
      <c r="N36" s="77"/>
      <c r="O36" s="77"/>
      <c r="P36" s="38"/>
      <c r="Q36" s="38" t="s">
        <v>23</v>
      </c>
      <c r="R36" s="77"/>
      <c r="S36" s="64"/>
      <c r="T36" s="77"/>
    </row>
    <row r="37" spans="2:20" ht="60" customHeight="1" x14ac:dyDescent="0.35">
      <c r="B37" s="36" t="s">
        <v>278</v>
      </c>
      <c r="C37" s="75"/>
      <c r="D37" s="76"/>
      <c r="E37" s="76" t="s">
        <v>23</v>
      </c>
      <c r="F37" s="76" t="str">
        <f>IF(E37&lt;&gt;"", IFERROR(VLOOKUP(E37, Dashboard!$B42:$F47, 5, FALSE), ""), "")</f>
        <v/>
      </c>
      <c r="G37" s="77"/>
      <c r="H37" s="64"/>
      <c r="I37" s="64"/>
      <c r="J37" s="77"/>
      <c r="K37" s="77"/>
      <c r="L37" s="38"/>
      <c r="M37" s="38"/>
      <c r="N37" s="77"/>
      <c r="O37" s="77"/>
      <c r="P37" s="38"/>
      <c r="Q37" s="38" t="s">
        <v>23</v>
      </c>
      <c r="R37" s="77"/>
      <c r="S37" s="64"/>
      <c r="T37" s="77"/>
    </row>
    <row r="38" spans="2:20" ht="60" customHeight="1" x14ac:dyDescent="0.35">
      <c r="B38" s="36" t="s">
        <v>279</v>
      </c>
      <c r="C38" s="75"/>
      <c r="D38" s="76"/>
      <c r="E38" s="76" t="s">
        <v>23</v>
      </c>
      <c r="F38" s="76" t="str">
        <f>IF(E38&lt;&gt;"", IFERROR(VLOOKUP(E38, Dashboard!$B42:$F47, 5, FALSE), ""), "")</f>
        <v/>
      </c>
      <c r="G38" s="77"/>
      <c r="H38" s="64"/>
      <c r="I38" s="64"/>
      <c r="J38" s="77"/>
      <c r="K38" s="77"/>
      <c r="L38" s="38"/>
      <c r="M38" s="38"/>
      <c r="N38" s="77"/>
      <c r="O38" s="77"/>
      <c r="P38" s="38"/>
      <c r="Q38" s="38" t="s">
        <v>23</v>
      </c>
      <c r="R38" s="77"/>
      <c r="S38" s="64"/>
      <c r="T38" s="77"/>
    </row>
    <row r="39" spans="2:20" ht="60" customHeight="1" x14ac:dyDescent="0.35">
      <c r="B39" s="36" t="s">
        <v>280</v>
      </c>
      <c r="C39" s="75"/>
      <c r="D39" s="76"/>
      <c r="E39" s="76" t="s">
        <v>23</v>
      </c>
      <c r="F39" s="76" t="str">
        <f>IF(E39&lt;&gt;"", IFERROR(VLOOKUP(E39, Dashboard!$B42:$F47, 5, FALSE), ""), "")</f>
        <v/>
      </c>
      <c r="G39" s="77"/>
      <c r="H39" s="64"/>
      <c r="I39" s="64"/>
      <c r="J39" s="77"/>
      <c r="K39" s="77"/>
      <c r="L39" s="38"/>
      <c r="M39" s="38"/>
      <c r="N39" s="77"/>
      <c r="O39" s="77"/>
      <c r="P39" s="38"/>
      <c r="Q39" s="38" t="s">
        <v>23</v>
      </c>
      <c r="R39" s="77"/>
      <c r="S39" s="64"/>
      <c r="T39" s="77"/>
    </row>
    <row r="40" spans="2:20" ht="60" customHeight="1" x14ac:dyDescent="0.35">
      <c r="B40" s="36" t="s">
        <v>281</v>
      </c>
      <c r="C40" s="75"/>
      <c r="D40" s="76"/>
      <c r="E40" s="76" t="s">
        <v>23</v>
      </c>
      <c r="F40" s="76" t="str">
        <f>IF(E40&lt;&gt;"", IFERROR(VLOOKUP(E40, Dashboard!$B42:$F47, 5, FALSE), ""), "")</f>
        <v/>
      </c>
      <c r="G40" s="77"/>
      <c r="H40" s="64"/>
      <c r="I40" s="64"/>
      <c r="J40" s="77"/>
      <c r="K40" s="77"/>
      <c r="L40" s="38"/>
      <c r="M40" s="38"/>
      <c r="N40" s="77"/>
      <c r="O40" s="77"/>
      <c r="P40" s="38"/>
      <c r="Q40" s="38" t="s">
        <v>23</v>
      </c>
      <c r="R40" s="77"/>
      <c r="S40" s="64"/>
      <c r="T40" s="77"/>
    </row>
    <row r="41" spans="2:20" ht="60" customHeight="1" x14ac:dyDescent="0.35">
      <c r="B41" s="36" t="s">
        <v>282</v>
      </c>
      <c r="C41" s="75"/>
      <c r="D41" s="76"/>
      <c r="E41" s="76" t="s">
        <v>23</v>
      </c>
      <c r="F41" s="76" t="str">
        <f>IF(E41&lt;&gt;"", IFERROR(VLOOKUP(E41, Dashboard!$B42:$F47, 5, FALSE), ""), "")</f>
        <v/>
      </c>
      <c r="G41" s="77"/>
      <c r="H41" s="64"/>
      <c r="I41" s="64"/>
      <c r="J41" s="77"/>
      <c r="K41" s="77"/>
      <c r="L41" s="38"/>
      <c r="M41" s="38"/>
      <c r="N41" s="77"/>
      <c r="O41" s="77"/>
      <c r="P41" s="38"/>
      <c r="Q41" s="38" t="s">
        <v>23</v>
      </c>
      <c r="R41" s="77"/>
      <c r="S41" s="64"/>
      <c r="T41" s="77"/>
    </row>
    <row r="42" spans="2:20" ht="60" customHeight="1" x14ac:dyDescent="0.35">
      <c r="B42" s="36" t="s">
        <v>283</v>
      </c>
      <c r="C42" s="75"/>
      <c r="D42" s="76"/>
      <c r="E42" s="76" t="s">
        <v>23</v>
      </c>
      <c r="F42" s="76" t="str">
        <f>IF(E42&lt;&gt;"", IFERROR(VLOOKUP(E42, Dashboard!$B42:$F47, 5, FALSE), ""), "")</f>
        <v/>
      </c>
      <c r="G42" s="77"/>
      <c r="H42" s="64"/>
      <c r="I42" s="64"/>
      <c r="J42" s="77"/>
      <c r="K42" s="77"/>
      <c r="L42" s="38"/>
      <c r="M42" s="38"/>
      <c r="N42" s="77"/>
      <c r="O42" s="77"/>
      <c r="P42" s="38"/>
      <c r="Q42" s="38" t="s">
        <v>23</v>
      </c>
      <c r="R42" s="77"/>
      <c r="S42" s="64"/>
      <c r="T42" s="77"/>
    </row>
    <row r="43" spans="2:20" ht="60" customHeight="1" x14ac:dyDescent="0.35">
      <c r="B43" s="36" t="s">
        <v>284</v>
      </c>
      <c r="C43" s="75"/>
      <c r="D43" s="76"/>
      <c r="E43" s="76" t="s">
        <v>23</v>
      </c>
      <c r="F43" s="76" t="str">
        <f>IF(E43&lt;&gt;"", IFERROR(VLOOKUP(E43, Dashboard!$B42:$F47, 5, FALSE), ""), "")</f>
        <v/>
      </c>
      <c r="G43" s="77"/>
      <c r="H43" s="64"/>
      <c r="I43" s="64"/>
      <c r="J43" s="77"/>
      <c r="K43" s="77"/>
      <c r="L43" s="38"/>
      <c r="M43" s="38"/>
      <c r="N43" s="77"/>
      <c r="O43" s="77"/>
      <c r="P43" s="38"/>
      <c r="Q43" s="38" t="s">
        <v>23</v>
      </c>
      <c r="R43" s="77"/>
      <c r="S43" s="64"/>
      <c r="T43" s="77"/>
    </row>
    <row r="44" spans="2:20" ht="60" customHeight="1" x14ac:dyDescent="0.35">
      <c r="B44" s="36" t="s">
        <v>285</v>
      </c>
      <c r="C44" s="75"/>
      <c r="D44" s="76"/>
      <c r="E44" s="76" t="s">
        <v>23</v>
      </c>
      <c r="F44" s="76" t="str">
        <f>IF(E44&lt;&gt;"", IFERROR(VLOOKUP(E44, Dashboard!$B42:$F47, 5, FALSE), ""), "")</f>
        <v/>
      </c>
      <c r="G44" s="77"/>
      <c r="H44" s="64"/>
      <c r="I44" s="64"/>
      <c r="J44" s="77"/>
      <c r="K44" s="77"/>
      <c r="L44" s="38"/>
      <c r="M44" s="38"/>
      <c r="N44" s="77"/>
      <c r="O44" s="77"/>
      <c r="P44" s="38"/>
      <c r="Q44" s="38" t="s">
        <v>23</v>
      </c>
      <c r="R44" s="77"/>
      <c r="S44" s="64"/>
      <c r="T44" s="77"/>
    </row>
    <row r="45" spans="2:20" ht="60" customHeight="1" x14ac:dyDescent="0.35">
      <c r="B45" s="36" t="s">
        <v>286</v>
      </c>
      <c r="C45" s="75"/>
      <c r="D45" s="76"/>
      <c r="E45" s="76" t="s">
        <v>23</v>
      </c>
      <c r="F45" s="76" t="str">
        <f>IF(E45&lt;&gt;"", IFERROR(VLOOKUP(E45, Dashboard!$B42:$F47, 5, FALSE), ""), "")</f>
        <v/>
      </c>
      <c r="G45" s="77"/>
      <c r="H45" s="64"/>
      <c r="I45" s="64"/>
      <c r="J45" s="77"/>
      <c r="K45" s="77"/>
      <c r="L45" s="38"/>
      <c r="M45" s="38"/>
      <c r="N45" s="77"/>
      <c r="O45" s="77"/>
      <c r="P45" s="38"/>
      <c r="Q45" s="38" t="s">
        <v>23</v>
      </c>
      <c r="R45" s="77"/>
      <c r="S45" s="64"/>
      <c r="T45" s="77"/>
    </row>
    <row r="46" spans="2:20" ht="60" customHeight="1" x14ac:dyDescent="0.35">
      <c r="B46" s="36" t="s">
        <v>287</v>
      </c>
      <c r="C46" s="75"/>
      <c r="D46" s="76"/>
      <c r="E46" s="76" t="s">
        <v>23</v>
      </c>
      <c r="F46" s="76" t="str">
        <f>IF(E46&lt;&gt;"", IFERROR(VLOOKUP(E46, Dashboard!$B42:$F47, 5, FALSE), ""), "")</f>
        <v/>
      </c>
      <c r="G46" s="77"/>
      <c r="H46" s="64"/>
      <c r="I46" s="64"/>
      <c r="J46" s="77"/>
      <c r="K46" s="77"/>
      <c r="L46" s="38"/>
      <c r="M46" s="38"/>
      <c r="N46" s="77"/>
      <c r="O46" s="77"/>
      <c r="P46" s="38"/>
      <c r="Q46" s="38" t="s">
        <v>23</v>
      </c>
      <c r="R46" s="77"/>
      <c r="S46" s="64"/>
      <c r="T46" s="77"/>
    </row>
    <row r="47" spans="2:20" ht="60" customHeight="1" x14ac:dyDescent="0.35">
      <c r="B47" s="36" t="s">
        <v>288</v>
      </c>
      <c r="C47" s="75"/>
      <c r="D47" s="76"/>
      <c r="E47" s="76" t="s">
        <v>23</v>
      </c>
      <c r="F47" s="76" t="str">
        <f>IF(E47&lt;&gt;"", IFERROR(VLOOKUP(E47, Dashboard!$B42:$F47, 5, FALSE), ""), "")</f>
        <v/>
      </c>
      <c r="G47" s="77"/>
      <c r="H47" s="64"/>
      <c r="I47" s="64"/>
      <c r="J47" s="77"/>
      <c r="K47" s="77"/>
      <c r="L47" s="38"/>
      <c r="M47" s="38"/>
      <c r="N47" s="77"/>
      <c r="O47" s="77"/>
      <c r="P47" s="38"/>
      <c r="Q47" s="38" t="s">
        <v>23</v>
      </c>
      <c r="R47" s="77"/>
      <c r="S47" s="64"/>
      <c r="T47" s="77"/>
    </row>
    <row r="48" spans="2:20" ht="60" customHeight="1" x14ac:dyDescent="0.35">
      <c r="B48" s="36" t="s">
        <v>289</v>
      </c>
      <c r="C48" s="75"/>
      <c r="D48" s="76"/>
      <c r="E48" s="76" t="s">
        <v>23</v>
      </c>
      <c r="F48" s="76" t="str">
        <f>IF(E48&lt;&gt;"", IFERROR(VLOOKUP(E48, Dashboard!$B42:$F47, 5, FALSE), ""), "")</f>
        <v/>
      </c>
      <c r="G48" s="77"/>
      <c r="H48" s="64"/>
      <c r="I48" s="64"/>
      <c r="J48" s="77"/>
      <c r="K48" s="77"/>
      <c r="L48" s="38"/>
      <c r="M48" s="38"/>
      <c r="N48" s="77"/>
      <c r="O48" s="77"/>
      <c r="P48" s="38"/>
      <c r="Q48" s="38" t="s">
        <v>23</v>
      </c>
      <c r="R48" s="77"/>
      <c r="S48" s="64"/>
      <c r="T48" s="77"/>
    </row>
    <row r="49" spans="2:20" ht="60" customHeight="1" x14ac:dyDescent="0.35">
      <c r="B49" s="36" t="s">
        <v>290</v>
      </c>
      <c r="C49" s="75"/>
      <c r="D49" s="76"/>
      <c r="E49" s="76" t="s">
        <v>23</v>
      </c>
      <c r="F49" s="76" t="str">
        <f>IF(E49&lt;&gt;"", IFERROR(VLOOKUP(E49, Dashboard!$B42:$F47, 5, FALSE), ""), "")</f>
        <v/>
      </c>
      <c r="G49" s="77"/>
      <c r="H49" s="64"/>
      <c r="I49" s="64"/>
      <c r="J49" s="77"/>
      <c r="K49" s="77"/>
      <c r="L49" s="38"/>
      <c r="M49" s="38"/>
      <c r="N49" s="77"/>
      <c r="O49" s="77"/>
      <c r="P49" s="38"/>
      <c r="Q49" s="38" t="s">
        <v>23</v>
      </c>
      <c r="R49" s="77"/>
      <c r="S49" s="64"/>
      <c r="T49" s="77"/>
    </row>
    <row r="50" spans="2:20" ht="60" customHeight="1" x14ac:dyDescent="0.35">
      <c r="B50" s="36" t="s">
        <v>291</v>
      </c>
      <c r="C50" s="75"/>
      <c r="D50" s="76"/>
      <c r="E50" s="76" t="s">
        <v>23</v>
      </c>
      <c r="F50" s="76" t="str">
        <f>IF(E50&lt;&gt;"", IFERROR(VLOOKUP(E50, Dashboard!$B42:$F47, 5, FALSE), ""), "")</f>
        <v/>
      </c>
      <c r="G50" s="77"/>
      <c r="H50" s="64"/>
      <c r="I50" s="64"/>
      <c r="J50" s="77"/>
      <c r="K50" s="77"/>
      <c r="L50" s="38"/>
      <c r="M50" s="38"/>
      <c r="N50" s="77"/>
      <c r="O50" s="77"/>
      <c r="P50" s="38"/>
      <c r="Q50" s="38" t="s">
        <v>23</v>
      </c>
      <c r="R50" s="77"/>
      <c r="S50" s="64"/>
      <c r="T50" s="77"/>
    </row>
    <row r="51" spans="2:20" ht="60" customHeight="1" x14ac:dyDescent="0.35">
      <c r="B51" s="36" t="s">
        <v>292</v>
      </c>
      <c r="C51" s="75"/>
      <c r="D51" s="76"/>
      <c r="E51" s="76" t="s">
        <v>23</v>
      </c>
      <c r="F51" s="76" t="str">
        <f>IF(E51&lt;&gt;"", IFERROR(VLOOKUP(E51, Dashboard!$B42:$F47, 5, FALSE), ""), "")</f>
        <v/>
      </c>
      <c r="G51" s="77"/>
      <c r="H51" s="64"/>
      <c r="I51" s="64"/>
      <c r="J51" s="77"/>
      <c r="K51" s="77"/>
      <c r="L51" s="38"/>
      <c r="M51" s="38"/>
      <c r="N51" s="77"/>
      <c r="O51" s="77"/>
      <c r="P51" s="38"/>
      <c r="Q51" s="38" t="s">
        <v>23</v>
      </c>
      <c r="R51" s="77"/>
      <c r="S51" s="64"/>
      <c r="T51" s="77"/>
    </row>
    <row r="52" spans="2:20" ht="60" customHeight="1" x14ac:dyDescent="0.35">
      <c r="B52" s="36" t="s">
        <v>293</v>
      </c>
      <c r="C52" s="75"/>
      <c r="D52" s="76"/>
      <c r="E52" s="76" t="s">
        <v>23</v>
      </c>
      <c r="F52" s="76" t="str">
        <f>IF(E52&lt;&gt;"", IFERROR(VLOOKUP(E52, Dashboard!$B42:$F47, 5, FALSE), ""), "")</f>
        <v/>
      </c>
      <c r="G52" s="77"/>
      <c r="H52" s="64"/>
      <c r="I52" s="64"/>
      <c r="J52" s="77"/>
      <c r="K52" s="77"/>
      <c r="L52" s="38"/>
      <c r="M52" s="38"/>
      <c r="N52" s="77"/>
      <c r="O52" s="77"/>
      <c r="P52" s="38"/>
      <c r="Q52" s="38" t="s">
        <v>23</v>
      </c>
      <c r="R52" s="77"/>
      <c r="S52" s="64"/>
      <c r="T52" s="77"/>
    </row>
    <row r="53" spans="2:20" ht="60" customHeight="1" x14ac:dyDescent="0.35">
      <c r="B53" s="36" t="s">
        <v>294</v>
      </c>
      <c r="C53" s="75"/>
      <c r="D53" s="76"/>
      <c r="E53" s="76" t="s">
        <v>23</v>
      </c>
      <c r="F53" s="76" t="str">
        <f>IF(E53&lt;&gt;"", IFERROR(VLOOKUP(E53, Dashboard!$B42:$F47, 5, FALSE), ""), "")</f>
        <v/>
      </c>
      <c r="G53" s="77"/>
      <c r="H53" s="64"/>
      <c r="I53" s="64"/>
      <c r="J53" s="77"/>
      <c r="K53" s="77"/>
      <c r="L53" s="38"/>
      <c r="M53" s="38"/>
      <c r="N53" s="77"/>
      <c r="O53" s="77"/>
      <c r="P53" s="38"/>
      <c r="Q53" s="38" t="s">
        <v>23</v>
      </c>
      <c r="R53" s="77"/>
      <c r="S53" s="64"/>
      <c r="T53" s="77"/>
    </row>
    <row r="54" spans="2:20" ht="60" customHeight="1" x14ac:dyDescent="0.35">
      <c r="B54" s="36" t="s">
        <v>295</v>
      </c>
      <c r="C54" s="75"/>
      <c r="D54" s="76"/>
      <c r="E54" s="76" t="s">
        <v>23</v>
      </c>
      <c r="F54" s="76" t="str">
        <f>IF(E54&lt;&gt;"", IFERROR(VLOOKUP(E54, Dashboard!$B42:$F47,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M365 Secure Configuration Baseline for Power BI - SHGIR</dc:title>
  <dc:subject>Generated on: 2026-06-09 11:40:28</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2026-06-09T10:40:36Z</dcterms:modified>
  <cp:category>CISA-SCuBA</cp:category>
  <cp:contentStatus>Draft</cp:contentStatus>
</cp:coreProperties>
</file>