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CuBA/"/>
    </mc:Choice>
  </mc:AlternateContent>
  <xr:revisionPtr revIDLastSave="38" documentId="11_374E68E78ECC1B0EBEB450161588C24CF6845137" xr6:coauthVersionLast="47" xr6:coauthVersionMax="47" xr10:uidLastSave="{36748A9C-33A9-430E-8261-73A1B99196E2}"/>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O31" i="1"/>
  <c r="O30" i="1"/>
  <c r="O29" i="1"/>
  <c r="O28" i="1"/>
  <c r="O27" i="1"/>
  <c r="O26" i="1"/>
  <c r="O25" i="1"/>
  <c r="O24" i="1"/>
  <c r="O23" i="1"/>
  <c r="O22" i="1"/>
  <c r="O21" i="1"/>
  <c r="O20" i="1"/>
  <c r="O19" i="1"/>
  <c r="O18" i="1"/>
  <c r="O17" i="1"/>
  <c r="O16" i="1"/>
  <c r="O15" i="1"/>
  <c r="O14" i="1"/>
  <c r="O13" i="1"/>
  <c r="O12" i="1"/>
  <c r="O11" i="1"/>
  <c r="O10" i="1"/>
  <c r="O9" i="1"/>
  <c r="O8" i="1"/>
  <c r="O7" i="1"/>
  <c r="O6" i="1"/>
  <c r="O5" i="1"/>
  <c r="O4" i="1"/>
  <c r="O3" i="1"/>
  <c r="O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F112" i="3"/>
  <c r="E112" i="3"/>
  <c r="G112" i="3" s="1"/>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F72" i="3"/>
  <c r="E80" i="3" s="1"/>
  <c r="E72" i="3"/>
  <c r="D72" i="3"/>
  <c r="C72" i="3"/>
  <c r="E71" i="3"/>
  <c r="D71" i="3"/>
  <c r="C71" i="3"/>
  <c r="W123" i="3" s="1"/>
  <c r="E70" i="3"/>
  <c r="D70" i="3"/>
  <c r="C70" i="3"/>
  <c r="U123" i="3" s="1"/>
  <c r="F69" i="3"/>
  <c r="T155" i="3" s="1"/>
  <c r="E69" i="3"/>
  <c r="D69" i="3"/>
  <c r="C69" i="3"/>
  <c r="S123" i="3" s="1"/>
  <c r="E51" i="3"/>
  <c r="D51" i="3"/>
  <c r="C51" i="3"/>
  <c r="F51" i="3" s="1"/>
  <c r="E50" i="3"/>
  <c r="D50" i="3"/>
  <c r="C50" i="3"/>
  <c r="F50" i="3" s="1"/>
  <c r="E49" i="3"/>
  <c r="D49" i="3"/>
  <c r="C49" i="3"/>
  <c r="F49" i="3" s="1"/>
  <c r="E48" i="3"/>
  <c r="D48" i="3"/>
  <c r="C48" i="3"/>
  <c r="F48" i="3" s="1"/>
  <c r="E47" i="3"/>
  <c r="D47" i="3"/>
  <c r="C47" i="3"/>
  <c r="F47" i="3" s="1"/>
  <c r="E46" i="3"/>
  <c r="D46" i="3"/>
  <c r="C46" i="3"/>
  <c r="F46" i="3" s="1"/>
  <c r="E31" i="3"/>
  <c r="D31" i="3"/>
  <c r="C31" i="3"/>
  <c r="F31" i="3" s="1"/>
  <c r="E30" i="3"/>
  <c r="D30" i="3"/>
  <c r="F30" i="3" s="1"/>
  <c r="C30" i="3"/>
  <c r="E29" i="3"/>
  <c r="D29" i="3"/>
  <c r="F29" i="3" s="1"/>
  <c r="C29" i="3"/>
  <c r="E16" i="3"/>
  <c r="D16" i="3"/>
  <c r="C16" i="3"/>
  <c r="F16" i="3" s="1"/>
  <c r="C9" i="3"/>
  <c r="D9" i="3" s="1"/>
  <c r="C8" i="3"/>
  <c r="D8" i="3" s="1"/>
  <c r="C7" i="3"/>
  <c r="D7" i="3" s="1"/>
  <c r="E58" i="3" l="1"/>
  <c r="C58" i="3"/>
  <c r="D58" i="3"/>
  <c r="E59" i="3"/>
  <c r="D59" i="3"/>
  <c r="C59" i="3"/>
  <c r="E35" i="3"/>
  <c r="D35" i="3"/>
  <c r="C35" i="3"/>
  <c r="E37" i="3"/>
  <c r="D37" i="3"/>
  <c r="C37" i="3"/>
  <c r="E81" i="3"/>
  <c r="D81" i="3"/>
  <c r="C81" i="3"/>
  <c r="D60" i="3"/>
  <c r="C60" i="3"/>
  <c r="E60" i="3"/>
  <c r="E36" i="3"/>
  <c r="D36" i="3"/>
  <c r="C36" i="3"/>
  <c r="E55" i="3"/>
  <c r="D55" i="3"/>
  <c r="C55" i="3"/>
  <c r="D99" i="3"/>
  <c r="C99" i="3"/>
  <c r="E99" i="3"/>
  <c r="E56" i="3"/>
  <c r="D56" i="3"/>
  <c r="C56" i="3"/>
  <c r="E57" i="3"/>
  <c r="D57" i="3"/>
  <c r="C57" i="3"/>
  <c r="E97" i="3"/>
  <c r="D97" i="3"/>
  <c r="C97" i="3"/>
  <c r="E98" i="3"/>
  <c r="D98" i="3"/>
  <c r="C98" i="3"/>
  <c r="E100" i="3"/>
  <c r="D100" i="3"/>
  <c r="C100" i="3"/>
  <c r="R155" i="3"/>
  <c r="R150" i="3"/>
  <c r="R145" i="3"/>
  <c r="R140" i="3"/>
  <c r="R135" i="3"/>
  <c r="R130" i="3"/>
  <c r="R125" i="3"/>
  <c r="C20" i="3"/>
  <c r="R154" i="3"/>
  <c r="R149" i="3"/>
  <c r="R144" i="3"/>
  <c r="R139" i="3"/>
  <c r="R134" i="3"/>
  <c r="R129" i="3"/>
  <c r="R153" i="3"/>
  <c r="R148" i="3"/>
  <c r="R143" i="3"/>
  <c r="R138" i="3"/>
  <c r="R133" i="3"/>
  <c r="R128" i="3"/>
  <c r="R152" i="3"/>
  <c r="R147" i="3"/>
  <c r="R142" i="3"/>
  <c r="R137" i="3"/>
  <c r="R132" i="3"/>
  <c r="R127" i="3"/>
  <c r="R151" i="3"/>
  <c r="R146" i="3"/>
  <c r="R141" i="3"/>
  <c r="R136" i="3"/>
  <c r="R131" i="3"/>
  <c r="R126" i="3"/>
  <c r="E20" i="3"/>
  <c r="D20" i="3"/>
  <c r="C77" i="3"/>
  <c r="T126" i="3"/>
  <c r="T131" i="3"/>
  <c r="T136" i="3"/>
  <c r="T141" i="3"/>
  <c r="T146" i="3"/>
  <c r="T151" i="3"/>
  <c r="D77" i="3"/>
  <c r="E77" i="3"/>
  <c r="T127" i="3"/>
  <c r="T132" i="3"/>
  <c r="T137" i="3"/>
  <c r="T142" i="3"/>
  <c r="T147" i="3"/>
  <c r="T152" i="3"/>
  <c r="F70" i="3"/>
  <c r="T128" i="3"/>
  <c r="T133" i="3"/>
  <c r="T138" i="3"/>
  <c r="T143" i="3"/>
  <c r="T148" i="3"/>
  <c r="T153" i="3"/>
  <c r="C80" i="3"/>
  <c r="D80" i="3"/>
  <c r="Q123" i="3"/>
  <c r="T129" i="3"/>
  <c r="T134" i="3"/>
  <c r="T139" i="3"/>
  <c r="T144" i="3"/>
  <c r="T149" i="3"/>
  <c r="T154" i="3"/>
  <c r="F71" i="3"/>
  <c r="T125" i="3"/>
  <c r="T130" i="3"/>
  <c r="T135" i="3"/>
  <c r="T140" i="3"/>
  <c r="T145" i="3"/>
  <c r="T150" i="3"/>
  <c r="X155" i="3" l="1"/>
  <c r="X150" i="3"/>
  <c r="X145" i="3"/>
  <c r="X140" i="3"/>
  <c r="X135" i="3"/>
  <c r="X130" i="3"/>
  <c r="X125" i="3"/>
  <c r="X154" i="3"/>
  <c r="X149" i="3"/>
  <c r="X144" i="3"/>
  <c r="X139" i="3"/>
  <c r="X134" i="3"/>
  <c r="X129" i="3"/>
  <c r="E79" i="3"/>
  <c r="X153" i="3"/>
  <c r="X148" i="3"/>
  <c r="X143" i="3"/>
  <c r="X138" i="3"/>
  <c r="X133" i="3"/>
  <c r="X128" i="3"/>
  <c r="D79" i="3"/>
  <c r="X152" i="3"/>
  <c r="X147" i="3"/>
  <c r="X142" i="3"/>
  <c r="X137" i="3"/>
  <c r="X132" i="3"/>
  <c r="X127" i="3"/>
  <c r="C79" i="3"/>
  <c r="X151" i="3"/>
  <c r="X146" i="3"/>
  <c r="X141" i="3"/>
  <c r="X136" i="3"/>
  <c r="X131" i="3"/>
  <c r="X126" i="3"/>
  <c r="V155" i="3"/>
  <c r="V150" i="3"/>
  <c r="V145" i="3"/>
  <c r="V140" i="3"/>
  <c r="V135" i="3"/>
  <c r="V130" i="3"/>
  <c r="V125" i="3"/>
  <c r="V154" i="3"/>
  <c r="V149" i="3"/>
  <c r="V144" i="3"/>
  <c r="V139" i="3"/>
  <c r="V134" i="3"/>
  <c r="V129" i="3"/>
  <c r="D78" i="3"/>
  <c r="V153" i="3"/>
  <c r="V148" i="3"/>
  <c r="V143" i="3"/>
  <c r="V138" i="3"/>
  <c r="V133" i="3"/>
  <c r="V128" i="3"/>
  <c r="C78" i="3"/>
  <c r="V152" i="3"/>
  <c r="V147" i="3"/>
  <c r="V142" i="3"/>
  <c r="V137" i="3"/>
  <c r="V132" i="3"/>
  <c r="V127" i="3"/>
  <c r="E78" i="3"/>
  <c r="V151" i="3"/>
  <c r="V146" i="3"/>
  <c r="V141" i="3"/>
  <c r="V136" i="3"/>
  <c r="V131" i="3"/>
  <c r="V126" i="3"/>
</calcChain>
</file>

<file path=xl/sharedStrings.xml><?xml version="1.0" encoding="utf-8"?>
<sst xmlns="http://schemas.openxmlformats.org/spreadsheetml/2006/main" count="954" uniqueCount="395">
  <si>
    <t>Category</t>
  </si>
  <si>
    <t>Id</t>
  </si>
  <si>
    <t>Title</t>
  </si>
  <si>
    <t>Criticality</t>
  </si>
  <si>
    <t>MoSCoW</t>
  </si>
  <si>
    <t>OpsImpact</t>
  </si>
  <si>
    <t>Phase</t>
  </si>
  <si>
    <t>ImplStatus</t>
  </si>
  <si>
    <t>Notes</t>
  </si>
  <si>
    <t>Remediation</t>
  </si>
  <si>
    <t>Rationale</t>
  </si>
  <si>
    <t>Description</t>
  </si>
  <si>
    <t>LicenseReqs</t>
  </si>
  <si>
    <t>Resources</t>
  </si>
  <si>
    <t>Status</t>
  </si>
  <si>
    <t>LogID</t>
  </si>
  <si>
    <t>Legacy Authentication</t>
  </si>
  <si>
    <t>MS.AAD.1.1v1</t>
  </si>
  <si>
    <r>
      <rPr>
        <sz val="11"/>
        <color rgb="FF000000"/>
        <rFont val="Calibri"/>
      </rPr>
      <t>Legacy authentication SHALL be blocked.</t>
    </r>
  </si>
  <si>
    <t>SHALL</t>
  </si>
  <si>
    <t>Unassigned</t>
  </si>
  <si>
    <t>Unassessed</t>
  </si>
  <si>
    <t>Pending</t>
  </si>
  <si>
    <t/>
  </si>
  <si>
    <r>
      <rPr>
        <sz val="11"/>
        <color rgb="FF000000"/>
        <rFont val="Calibri"/>
      </rPr>
      <t xml:space="preserve">1. Determine if an agency’s existing applications use legacy authentication </t>
    </r>
    <r>
      <rPr>
        <sz val="11"/>
        <color rgb="FF0000FF"/>
        <rFont val="Calibri"/>
      </rPr>
      <t>(https://learn.microsoft.com/en-us/entra/identity/conditional-access/block-legacy-authentication#identify-legacy-authentication-use)</t>
    </r>
    <r>
      <rPr>
        <sz val="11"/>
        <color rgb="FF000000"/>
        <rFont val="Calibri"/>
      </rPr>
      <t xml:space="preserve"> before blocking legacy authentication across the entire application base.</t>
    </r>
    <r>
      <rPr>
        <sz val="11"/>
        <color rgb="FF000000"/>
        <rFont val="Calibri"/>
      </rPr>
      <t xml:space="preserve">
</t>
    </r>
    <r>
      <rPr>
        <sz val="11"/>
        <color rgb="FF000000"/>
        <rFont val="Calibri"/>
      </rPr>
      <t>2. Create a Conditional Access policy to block legacy authentication</t>
    </r>
    <r>
      <rPr>
        <sz val="11"/>
        <color rgb="FF000000"/>
        <rFont val="Calibri"/>
      </rPr>
      <t xml:space="preserve">
</t>
    </r>
    <r>
      <rPr>
        <sz val="11"/>
        <color rgb="FF006096"/>
        <rFont val="Roboto Condensed"/>
      </rPr>
      <t xml:space="preserve">
</t>
    </r>
    <r>
      <rPr>
        <sz val="11"/>
        <color rgb="FF006096"/>
        <rFont val="Roboto Condensed"/>
      </rPr>
      <t xml:space="preserve">  Users &gt; Include &gt; </t>
    </r>
    <r>
      <rPr>
        <b/>
        <sz val="11"/>
        <color rgb="FF006096"/>
        <rFont val="Roboto Condensed"/>
      </rPr>
      <t>All users</t>
    </r>
    <r>
      <rPr>
        <sz val="11"/>
        <color rgb="FF006096"/>
        <rFont val="Roboto Condensed"/>
      </rPr>
      <t xml:space="preserve">
</t>
    </r>
    <r>
      <rPr>
        <sz val="11"/>
        <color rgb="FF006096"/>
        <rFont val="Roboto Condensed"/>
      </rPr>
      <t xml:space="preserve">  Target resources &gt; Include &gt; </t>
    </r>
    <r>
      <rPr>
        <b/>
        <sz val="11"/>
        <color rgb="FF006096"/>
        <rFont val="Roboto Condensed"/>
      </rPr>
      <t xml:space="preserve">All resources (formerly 'All cloud apps') </t>
    </r>
    <r>
      <rPr>
        <sz val="11"/>
        <color rgb="FF006096"/>
        <rFont val="Roboto Condensed"/>
      </rPr>
      <t xml:space="preserve">
</t>
    </r>
    <r>
      <rPr>
        <sz val="11"/>
        <color rgb="FF006096"/>
        <rFont val="Roboto Condensed"/>
      </rPr>
      <t xml:space="preserve">  Conditions &gt; Client apps &gt; Configure &gt; </t>
    </r>
    <r>
      <rPr>
        <b/>
        <sz val="11"/>
        <color rgb="FF006096"/>
        <rFont val="Roboto Condensed"/>
      </rPr>
      <t>Yes</t>
    </r>
    <r>
      <rPr>
        <sz val="11"/>
        <color rgb="FF006096"/>
        <rFont val="Roboto Condensed"/>
      </rPr>
      <t xml:space="preserve"> &gt; Legacy authentication clients &gt; Select only </t>
    </r>
    <r>
      <rPr>
        <b/>
        <sz val="11"/>
        <color rgb="FF006096"/>
        <rFont val="Roboto Condensed"/>
      </rPr>
      <t>Exchange ActiveSync clients</t>
    </r>
    <r>
      <rPr>
        <sz val="11"/>
        <color rgb="FF006096"/>
        <rFont val="Roboto Condensed"/>
      </rPr>
      <t xml:space="preserve"> and </t>
    </r>
    <r>
      <rPr>
        <b/>
        <sz val="11"/>
        <color rgb="FF006096"/>
        <rFont val="Roboto Condensed"/>
      </rPr>
      <t>Other clients</t>
    </r>
    <r>
      <rPr>
        <sz val="11"/>
        <color rgb="FF006096"/>
        <rFont val="Roboto Condensed"/>
      </rPr>
      <t xml:space="preserve">
</t>
    </r>
    <r>
      <rPr>
        <sz val="11"/>
        <color rgb="FF006096"/>
        <rFont val="Roboto Condensed"/>
      </rPr>
      <t xml:space="preserve">  Access controls &gt; Grant &gt; </t>
    </r>
    <r>
      <rPr>
        <b/>
        <sz val="11"/>
        <color rgb="FF006096"/>
        <rFont val="Roboto Condensed"/>
      </rPr>
      <t>Block Access</t>
    </r>
    <r>
      <rPr>
        <sz val="11"/>
        <color rgb="FF006096"/>
        <rFont val="Roboto Condensed"/>
      </rPr>
      <t xml:space="preserve">
</t>
    </r>
  </si>
  <si>
    <r>
      <rPr>
        <sz val="11"/>
        <color rgb="FF000000"/>
        <rFont val="Calibri"/>
      </rPr>
      <t>The security risk of allowing legacy authentication protocols is they do not support MFA. Blocking legacy protocols reduces the impact of user credential theft.</t>
    </r>
  </si>
  <si>
    <r>
      <rPr>
        <sz val="11"/>
        <color rgb="FF000000"/>
        <rFont val="Calibri"/>
      </rPr>
      <t>This section provides policies that reduce security risks related to legacy authentication protocols that do not support multifactor authentication (MFA).</t>
    </r>
  </si>
  <si>
    <r>
      <rPr>
        <sz val="11"/>
        <color rgb="FF000000"/>
        <rFont val="Calibri"/>
      </rPr>
      <t>N/A</t>
    </r>
  </si>
  <si>
    <r>
      <rPr>
        <b/>
        <sz val="11"/>
        <color rgb="FF000000"/>
        <rFont val="Calibri"/>
      </rPr>
      <t>Block legacy authentication with Conditional Access</t>
    </r>
    <r>
      <rPr>
        <sz val="11"/>
        <color rgb="FF000000"/>
        <rFont val="Calibri"/>
      </rPr>
      <t xml:space="preserve">
</t>
    </r>
    <r>
      <rPr>
        <sz val="11"/>
        <color rgb="FF0000FF"/>
        <rFont val="Calibri"/>
      </rPr>
      <t>https://learn.microsoft.com/en-us/entra/identity/conditional-access/howto-conditional-access-policy-block-legacy</t>
    </r>
    <r>
      <rPr>
        <sz val="11"/>
        <color rgb="FF000000"/>
        <rFont val="Calibri"/>
      </rPr>
      <t xml:space="preserve">
</t>
    </r>
    <r>
      <rPr>
        <b/>
        <sz val="11"/>
        <color rgb="FF000000"/>
        <rFont val="Calibri"/>
      </rPr>
      <t>Five steps to securing your identity infrastructure</t>
    </r>
    <r>
      <rPr>
        <sz val="11"/>
        <color rgb="FF000000"/>
        <rFont val="Calibri"/>
      </rPr>
      <t xml:space="preserve">
</t>
    </r>
    <r>
      <rPr>
        <sz val="11"/>
        <color rgb="FF0000FF"/>
        <rFont val="Calibri"/>
      </rPr>
      <t>https://learn.microsoft.com/en-us/azure/security/fundamentals/steps-secure-identity</t>
    </r>
  </si>
  <si>
    <t>Risk Based Policies</t>
  </si>
  <si>
    <t>MS.AAD.2.1v1</t>
  </si>
  <si>
    <r>
      <rPr>
        <sz val="11"/>
        <color rgb="FF000000"/>
        <rFont val="Calibri"/>
      </rPr>
      <t>Users detected as high risk SHALL be blocked.</t>
    </r>
  </si>
  <si>
    <r>
      <rPr>
        <sz val="11"/>
        <color rgb="FF000000"/>
        <rFont val="Calibri"/>
      </rPr>
      <t>1. Create a conditional access policy blocking users categorized as high risk by the Identity Protection service. Configure the following policy settings in the new conditional access policy as per the values below:</t>
    </r>
    <r>
      <rPr>
        <sz val="11"/>
        <color rgb="FF000000"/>
        <rFont val="Calibri"/>
      </rPr>
      <t xml:space="preserve">
</t>
    </r>
    <r>
      <rPr>
        <sz val="11"/>
        <color rgb="FF006096"/>
        <rFont val="Roboto Condensed"/>
      </rPr>
      <t xml:space="preserve">
</t>
    </r>
    <r>
      <rPr>
        <sz val="11"/>
        <color rgb="FF006096"/>
        <rFont val="Roboto Condensed"/>
      </rPr>
      <t xml:space="preserve">  Users &gt; Include &gt; </t>
    </r>
    <r>
      <rPr>
        <b/>
        <sz val="11"/>
        <color rgb="FF006096"/>
        <rFont val="Roboto Condensed"/>
      </rPr>
      <t>All users</t>
    </r>
    <r>
      <rPr>
        <sz val="11"/>
        <color rgb="FF006096"/>
        <rFont val="Roboto Condensed"/>
      </rPr>
      <t xml:space="preserve">
</t>
    </r>
    <r>
      <rPr>
        <sz val="11"/>
        <color rgb="FF006096"/>
        <rFont val="Roboto Condensed"/>
      </rPr>
      <t xml:space="preserve">  Target resources &gt; Include &gt; </t>
    </r>
    <r>
      <rPr>
        <b/>
        <sz val="11"/>
        <color rgb="FF006096"/>
        <rFont val="Roboto Condensed"/>
      </rPr>
      <t xml:space="preserve">All resources (formerly 'All cloud apps') </t>
    </r>
    <r>
      <rPr>
        <sz val="11"/>
        <color rgb="FF006096"/>
        <rFont val="Roboto Condensed"/>
      </rPr>
      <t xml:space="preserve">
</t>
    </r>
    <r>
      <rPr>
        <sz val="11"/>
        <color rgb="FF006096"/>
        <rFont val="Roboto Condensed"/>
      </rPr>
      <t xml:space="preserve">  Conditions &gt; User risk &gt; </t>
    </r>
    <r>
      <rPr>
        <b/>
        <sz val="11"/>
        <color rgb="FF006096"/>
        <rFont val="Roboto Condensed"/>
      </rPr>
      <t>High</t>
    </r>
    <r>
      <rPr>
        <sz val="11"/>
        <color rgb="FF006096"/>
        <rFont val="Roboto Condensed"/>
      </rPr>
      <t xml:space="preserve">
</t>
    </r>
    <r>
      <rPr>
        <sz val="11"/>
        <color rgb="FF006096"/>
        <rFont val="Roboto Condensed"/>
      </rPr>
      <t xml:space="preserve">  Access controls &gt; Grant &gt; </t>
    </r>
    <r>
      <rPr>
        <b/>
        <sz val="11"/>
        <color rgb="FF006096"/>
        <rFont val="Roboto Condensed"/>
      </rPr>
      <t>Block Access</t>
    </r>
    <r>
      <rPr>
        <sz val="11"/>
        <color rgb="FF006096"/>
        <rFont val="Roboto Condensed"/>
      </rPr>
      <t xml:space="preserve">
</t>
    </r>
  </si>
  <si>
    <r>
      <rPr>
        <sz val="11"/>
        <color rgb="FF000000"/>
        <rFont val="Calibri"/>
      </rPr>
      <t>Blocking high-risk users may prevent compromised accounts from accessing the tenant.</t>
    </r>
  </si>
  <si>
    <r>
      <rPr>
        <sz val="11"/>
        <color rgb="FF000000"/>
        <rFont val="Calibri"/>
      </rPr>
      <t>This section provides policies that reduce security risks related to potentially compromised user accounts. These policies combine Microsoft Entra ID Protection and Microsoft Entra ID Conditional Access. Microsoft Entra ID Protection uses numerous signals to detect the risk level for each user or sign-in and determine if an account may have been compromised.</t>
    </r>
    <r>
      <rPr>
        <sz val="11"/>
        <color rgb="FF000000"/>
        <rFont val="Calibri"/>
      </rPr>
      <t xml:space="preserve">
</t>
    </r>
    <r>
      <rPr>
        <sz val="11"/>
        <color rgb="FF000000"/>
        <rFont val="Calibri"/>
      </rPr>
      <t xml:space="preserve">- _Additional mitigations to reduce risks associated with the authentication of workload identities:_ Although not covered in this baseline due to the need for an additional non-standard license, Microsoft provides support for mitigating risks related to workload identities (Microsoft Entra ID applications or service principals). Agencies should strongly consider implementing this feature because workload identities present many of the same risks as interactive user access and are commonly used in modern systems. CISA urges organizations to apply Conditional Access policies to workload identities </t>
    </r>
    <r>
      <rPr>
        <sz val="11"/>
        <color rgb="FF0000FF"/>
        <rFont val="Calibri"/>
      </rPr>
      <t>(https://learn.microsoft.com/en-us/entra/identity/conditional-access/workload-identity)</t>
    </r>
    <r>
      <rPr>
        <sz val="11"/>
        <color rgb="FF000000"/>
        <rFont val="Calibri"/>
      </rPr>
      <t>.</t>
    </r>
    <r>
      <rPr>
        <sz val="11"/>
        <color rgb="FF000000"/>
        <rFont val="Calibri"/>
      </rPr>
      <t xml:space="preserve">
</t>
    </r>
    <r>
      <rPr>
        <sz val="11"/>
        <color rgb="FF000000"/>
        <rFont val="Calibri"/>
      </rPr>
      <t xml:space="preserve">- _Note:_ In this section, the term "high risk" </t>
    </r>
    <r>
      <rPr>
        <sz val="11"/>
        <color rgb="FF0000FF"/>
        <rFont val="Calibri"/>
      </rPr>
      <t>(https://learn.microsoft.com/en-us/entra/id-protection/concept-identity-protection-risks)</t>
    </r>
    <r>
      <rPr>
        <sz val="11"/>
        <color rgb="FF000000"/>
        <rFont val="Calibri"/>
      </rPr>
      <t xml:space="preserve"> denotes the risk level applied by the Microsoft Entra ID Protection service to a user account or sign-in event.</t>
    </r>
  </si>
  <si>
    <r>
      <rPr>
        <sz val="11"/>
        <color rgb="FF000000"/>
        <rFont val="Calibri"/>
      </rPr>
      <t>Requires a Microsoft Entra ID P2 license</t>
    </r>
  </si>
  <si>
    <r>
      <rPr>
        <b/>
        <sz val="11"/>
        <color rgb="FF000000"/>
        <rFont val="Calibri"/>
      </rPr>
      <t>What are risk detections?</t>
    </r>
    <r>
      <rPr>
        <sz val="11"/>
        <color rgb="FF000000"/>
        <rFont val="Calibri"/>
      </rPr>
      <t xml:space="preserve">
</t>
    </r>
    <r>
      <rPr>
        <sz val="11"/>
        <color rgb="FF0000FF"/>
        <rFont val="Calibri"/>
      </rPr>
      <t>https://learn.microsoft.com/en-us/entra/id-protection/concept-identity-protection-risks</t>
    </r>
    <r>
      <rPr>
        <sz val="11"/>
        <color rgb="FF000000"/>
        <rFont val="Calibri"/>
      </rPr>
      <t xml:space="preserve">
</t>
    </r>
    <r>
      <rPr>
        <b/>
        <sz val="11"/>
        <color rgb="FF000000"/>
        <rFont val="Calibri"/>
      </rPr>
      <t>Simulating risk detections in Identity Protection</t>
    </r>
    <r>
      <rPr>
        <sz val="11"/>
        <color rgb="FF000000"/>
        <rFont val="Calibri"/>
      </rPr>
      <t xml:space="preserve">
</t>
    </r>
    <r>
      <rPr>
        <sz val="11"/>
        <color rgb="FF0000FF"/>
        <rFont val="Calibri"/>
      </rPr>
      <t>https://learn.microsoft.com/en-us/entra/id-protection/howto-identity-protection-simulate-risk</t>
    </r>
    <r>
      <rPr>
        <sz val="11"/>
        <color rgb="FF000000"/>
        <rFont val="Calibri"/>
      </rPr>
      <t xml:space="preserve">
</t>
    </r>
    <r>
      <rPr>
        <b/>
        <sz val="11"/>
        <color rgb="FF000000"/>
        <rFont val="Calibri"/>
      </rPr>
      <t>Self-remediation experience with Microsoft Entra ID Protection and Conditional Access</t>
    </r>
    <r>
      <rPr>
        <sz val="11"/>
        <color rgb="FF000000"/>
        <rFont val="Calibri"/>
      </rPr>
      <t xml:space="preserve">
</t>
    </r>
    <r>
      <rPr>
        <sz val="11"/>
        <color rgb="FF0000FF"/>
        <rFont val="Calibri"/>
      </rPr>
      <t>https://learn.microsoft.com/en-us/entra/id-protection/concept-identity-protection-user-experience</t>
    </r>
  </si>
  <si>
    <t>MS.AAD.2.2v1</t>
  </si>
  <si>
    <r>
      <rPr>
        <sz val="11"/>
        <color rgb="FF000000"/>
        <rFont val="Calibri"/>
      </rPr>
      <t>A notification SHOULD be sent to the administrator when high-risk users are detected.</t>
    </r>
  </si>
  <si>
    <t>SHOULD</t>
  </si>
  <si>
    <r>
      <rPr>
        <sz val="11"/>
        <color rgb="FF000000"/>
        <rFont val="Calibri"/>
      </rPr>
      <t xml:space="preserve">1. Configure Microsoft Entra ID Protection to send a regularly monitored security mailbox email notification </t>
    </r>
    <r>
      <rPr>
        <sz val="11"/>
        <color rgb="FF0000FF"/>
        <rFont val="Calibri"/>
      </rPr>
      <t>(https://learn.microsoft.com/en-us/entra/id-protection/howto-identity-protection-configure-notifications#configure-users-at-risk-detected-alerts)</t>
    </r>
    <r>
      <rPr>
        <sz val="11"/>
        <color rgb="FF000000"/>
        <rFont val="Calibri"/>
      </rPr>
      <t xml:space="preserve"> when user accounts are determined to be high risk.</t>
    </r>
  </si>
  <si>
    <r>
      <rPr>
        <sz val="11"/>
        <color rgb="FF000000"/>
        <rFont val="Calibri"/>
      </rPr>
      <t>Notification enables the admin to monitor the event and remediate the risk. This helps the organization proactively respond to cyber intrusions as they occur.</t>
    </r>
  </si>
  <si>
    <t>MS.AAD.2.3v1</t>
  </si>
  <si>
    <r>
      <rPr>
        <sz val="11"/>
        <color rgb="FF000000"/>
        <rFont val="Calibri"/>
      </rPr>
      <t>Sign-ins detected as high risk SHALL be blocked.</t>
    </r>
  </si>
  <si>
    <r>
      <rPr>
        <sz val="11"/>
        <color rgb="FF000000"/>
        <rFont val="Calibri"/>
      </rPr>
      <t>1. Create a Conditional Access policy blocking sign-ins determined high risk by the Identity Protection service. Configure the following policy settings in the new Conditional Access policy as per the values below:</t>
    </r>
    <r>
      <rPr>
        <sz val="11"/>
        <color rgb="FF000000"/>
        <rFont val="Calibri"/>
      </rPr>
      <t xml:space="preserve">
</t>
    </r>
    <r>
      <rPr>
        <sz val="11"/>
        <color rgb="FF006096"/>
        <rFont val="Roboto Condensed"/>
      </rPr>
      <t xml:space="preserve">
</t>
    </r>
    <r>
      <rPr>
        <sz val="11"/>
        <color rgb="FF006096"/>
        <rFont val="Roboto Condensed"/>
      </rPr>
      <t xml:space="preserve">  Users &gt; Include &gt; </t>
    </r>
    <r>
      <rPr>
        <b/>
        <sz val="11"/>
        <color rgb="FF006096"/>
        <rFont val="Roboto Condensed"/>
      </rPr>
      <t>All users</t>
    </r>
    <r>
      <rPr>
        <sz val="11"/>
        <color rgb="FF006096"/>
        <rFont val="Roboto Condensed"/>
      </rPr>
      <t xml:space="preserve">
</t>
    </r>
    <r>
      <rPr>
        <sz val="11"/>
        <color rgb="FF006096"/>
        <rFont val="Roboto Condensed"/>
      </rPr>
      <t xml:space="preserve">  Target resources &gt; Include &gt; </t>
    </r>
    <r>
      <rPr>
        <b/>
        <sz val="11"/>
        <color rgb="FF006096"/>
        <rFont val="Roboto Condensed"/>
      </rPr>
      <t xml:space="preserve">All resources (formerly 'All cloud apps') </t>
    </r>
    <r>
      <rPr>
        <sz val="11"/>
        <color rgb="FF006096"/>
        <rFont val="Roboto Condensed"/>
      </rPr>
      <t xml:space="preserve">
</t>
    </r>
    <r>
      <rPr>
        <sz val="11"/>
        <color rgb="FF006096"/>
        <rFont val="Roboto Condensed"/>
      </rPr>
      <t xml:space="preserve">  Conditions &gt; Sign-in risk &gt; </t>
    </r>
    <r>
      <rPr>
        <b/>
        <sz val="11"/>
        <color rgb="FF006096"/>
        <rFont val="Roboto Condensed"/>
      </rPr>
      <t>High</t>
    </r>
    <r>
      <rPr>
        <sz val="11"/>
        <color rgb="FF006096"/>
        <rFont val="Roboto Condensed"/>
      </rPr>
      <t xml:space="preserve">
</t>
    </r>
    <r>
      <rPr>
        <sz val="11"/>
        <color rgb="FF006096"/>
        <rFont val="Roboto Condensed"/>
      </rPr>
      <t xml:space="preserve">  Access controls &gt; Grant &gt; </t>
    </r>
    <r>
      <rPr>
        <b/>
        <sz val="11"/>
        <color rgb="FF006096"/>
        <rFont val="Roboto Condensed"/>
      </rPr>
      <t>Block Access</t>
    </r>
    <r>
      <rPr>
        <sz val="11"/>
        <color rgb="FF006096"/>
        <rFont val="Roboto Condensed"/>
      </rPr>
      <t xml:space="preserve">
</t>
    </r>
  </si>
  <si>
    <r>
      <rPr>
        <sz val="11"/>
        <color rgb="FF000000"/>
        <rFont val="Calibri"/>
      </rPr>
      <t>This prevents compromised accounts from accessing the tenant.</t>
    </r>
  </si>
  <si>
    <t>Strong Authentication and a Secure Registration Process</t>
  </si>
  <si>
    <t>MS.AAD.3.1v1</t>
  </si>
  <si>
    <r>
      <rPr>
        <sz val="11"/>
        <color rgb="FF000000"/>
        <rFont val="Calibri"/>
      </rPr>
      <t>Phishing-resistant MFA SHALL be enforced for all users.</t>
    </r>
  </si>
  <si>
    <r>
      <rPr>
        <sz val="11"/>
        <color rgb="FF000000"/>
        <rFont val="Calibri"/>
      </rPr>
      <t>1. Create a conditional access policy enforcing phishing-resistant MFA for all users. Configure the following policy settings in the new conditional access policy, per the values below:</t>
    </r>
    <r>
      <rPr>
        <sz val="11"/>
        <color rgb="FF000000"/>
        <rFont val="Calibri"/>
      </rPr>
      <t xml:space="preserve">
</t>
    </r>
    <r>
      <rPr>
        <sz val="11"/>
        <color rgb="FF006096"/>
        <rFont val="Roboto Condensed"/>
      </rPr>
      <t xml:space="preserve">
</t>
    </r>
    <r>
      <rPr>
        <sz val="11"/>
        <color rgb="FF006096"/>
        <rFont val="Roboto Condensed"/>
      </rPr>
      <t xml:space="preserve">  Users &gt; Include &gt; </t>
    </r>
    <r>
      <rPr>
        <b/>
        <sz val="11"/>
        <color rgb="FF006096"/>
        <rFont val="Roboto Condensed"/>
      </rPr>
      <t>All users</t>
    </r>
    <r>
      <rPr>
        <sz val="11"/>
        <color rgb="FF006096"/>
        <rFont val="Roboto Condensed"/>
      </rPr>
      <t xml:space="preserve">
</t>
    </r>
    <r>
      <rPr>
        <sz val="11"/>
        <color rgb="FF006096"/>
        <rFont val="Roboto Condensed"/>
      </rPr>
      <t xml:space="preserve">  Target resources &gt; Include &gt; </t>
    </r>
    <r>
      <rPr>
        <b/>
        <sz val="11"/>
        <color rgb="FF006096"/>
        <rFont val="Roboto Condensed"/>
      </rPr>
      <t xml:space="preserve">All resources (formerly 'All cloud apps') </t>
    </r>
    <r>
      <rPr>
        <sz val="11"/>
        <color rgb="FF006096"/>
        <rFont val="Roboto Condensed"/>
      </rPr>
      <t xml:space="preserve">
</t>
    </r>
    <r>
      <rPr>
        <sz val="11"/>
        <color rgb="FF006096"/>
        <rFont val="Roboto Condensed"/>
      </rPr>
      <t xml:space="preserve">  Access controls &gt; Grant &gt; Grant Access &gt; Require authentication strength &gt; </t>
    </r>
    <r>
      <rPr>
        <b/>
        <sz val="11"/>
        <color rgb="FF006096"/>
        <rFont val="Roboto Condensed"/>
      </rPr>
      <t>Phishing-resistant MFA</t>
    </r>
    <r>
      <rPr>
        <sz val="11"/>
        <color rgb="FF006096"/>
        <rFont val="Roboto Condensed"/>
      </rPr>
      <t xml:space="preserve">
</t>
    </r>
  </si>
  <si>
    <r>
      <rPr>
        <sz val="11"/>
        <color rgb="FF000000"/>
        <rFont val="Calibri"/>
      </rPr>
      <t>Weaker forms of MFA do not protect against sophisticated phishing attacks. By enforcing methods resistant to phishing, those risks are minimized.</t>
    </r>
  </si>
  <si>
    <r>
      <rPr>
        <sz val="11"/>
        <color rgb="FF000000"/>
        <rFont val="Calibri"/>
      </rPr>
      <t>This section provides policies that help reduce security risks related to user authentication and registration.</t>
    </r>
    <r>
      <rPr>
        <sz val="11"/>
        <color rgb="FF000000"/>
        <rFont val="Calibri"/>
      </rPr>
      <t xml:space="preserve">
</t>
    </r>
    <r>
      <rPr>
        <sz val="11"/>
        <color rgb="FF000000"/>
        <rFont val="Calibri"/>
      </rPr>
      <t xml:space="preserve">Phishing-resistant MFA is required per Office of Management and Budget Memorandum 22-09 </t>
    </r>
    <r>
      <rPr>
        <sz val="11"/>
        <color rgb="FF0000FF"/>
        <rFont val="Calibri"/>
      </rPr>
      <t>(https://www.whitehouse.gov/wp-content/uploads/2022/01/M-22-09.pdf)</t>
    </r>
    <r>
      <rPr>
        <sz val="11"/>
        <color rgb="FF000000"/>
        <rFont val="Calibri"/>
      </rPr>
      <t>, but for a variety of reasons, implementing it for all users may be challenging. This section provides additional backup security policies to mitigate risk associated with lesser forms of MFA. For example, Policy MS.AAD.3.2v1 below enforces MFA without stipulating the specific MFA method.</t>
    </r>
    <r>
      <rPr>
        <sz val="11"/>
        <color rgb="FF000000"/>
        <rFont val="Calibri"/>
      </rPr>
      <t xml:space="preserve">
</t>
    </r>
    <r>
      <rPr>
        <sz val="11"/>
        <color rgb="FF000000"/>
        <rFont val="Calibri"/>
      </rPr>
      <t xml:space="preserve">Weak MFA methods are SMS and Voice. Stronger MFA are Authenticator Push Notifications, Authenticator Phone Sign-in, Software Tokens OTP, and Hardware Tokens OTP. Strongest MFA methods are FIDO2 (preferred), Windows Hello (preferred), Microsoft Entra certificate-based authentication (preferred) and federated PIV card. </t>
    </r>
    <r>
      <rPr>
        <sz val="11"/>
        <color rgb="FF0000FF"/>
        <rFont val="Calibri"/>
      </rPr>
      <t>(https://raw.githubusercontent.com/cisagov/ScubaGear/v1.8.0/images/aad-mfa.png)</t>
    </r>
    <r>
      <rPr>
        <sz val="11"/>
        <color rgb="FF000000"/>
        <rFont val="Calibri"/>
      </rPr>
      <t xml:space="preserve">
</t>
    </r>
    <r>
      <rPr>
        <sz val="11"/>
        <color rgb="FF000000"/>
        <rFont val="Calibri"/>
      </rPr>
      <t xml:space="preserve">Figure 1: Depiction of MFA methods from weakest to strongest. _Adapted from Microsoft Page </t>
    </r>
    <r>
      <rPr>
        <sz val="11"/>
        <color rgb="FF0000FF"/>
        <rFont val="Calibri"/>
      </rPr>
      <t>(https://learn.microsoft.com/en-us/entra/identity/authentication/concept-authentication-methods)</t>
    </r>
    <r>
      <rPr>
        <sz val="11"/>
        <color rgb="FF000000"/>
        <rFont val="Calibri"/>
      </rPr>
      <t>_</t>
    </r>
  </si>
  <si>
    <r>
      <rPr>
        <sz val="11"/>
        <color rgb="FF000000"/>
        <rFont val="Calibri"/>
      </rPr>
      <t>Policies related to managed devices require Microsoft Intune.</t>
    </r>
  </si>
  <si>
    <r>
      <rPr>
        <b/>
        <sz val="11"/>
        <color rgb="FF000000"/>
        <rFont val="Calibri"/>
      </rPr>
      <t>What authentication and verification methods are available in Microsoft Entra ID?</t>
    </r>
    <r>
      <rPr>
        <sz val="11"/>
        <color rgb="FF000000"/>
        <rFont val="Calibri"/>
      </rPr>
      <t xml:space="preserve">
</t>
    </r>
    <r>
      <rPr>
        <sz val="11"/>
        <color rgb="FF0000FF"/>
        <rFont val="Calibri"/>
      </rPr>
      <t>https://learn.microsoft.com/en-us/entra/identity/authentication/concept-authentication-methods</t>
    </r>
    <r>
      <rPr>
        <sz val="11"/>
        <color rgb="FF000000"/>
        <rFont val="Calibri"/>
      </rPr>
      <t xml:space="preserve">
</t>
    </r>
    <r>
      <rPr>
        <b/>
        <sz val="11"/>
        <color rgb="FF000000"/>
        <rFont val="Calibri"/>
      </rPr>
      <t>Use additional context in Authenticator notifications - Authentication methods policy</t>
    </r>
    <r>
      <rPr>
        <sz val="11"/>
        <color rgb="FF000000"/>
        <rFont val="Calibri"/>
      </rPr>
      <t xml:space="preserve">
</t>
    </r>
    <r>
      <rPr>
        <sz val="11"/>
        <color rgb="FF0000FF"/>
        <rFont val="Calibri"/>
      </rPr>
      <t>https://learn.microsoft.com/en-us/entra/identity/authentication/how-to-mfa-additional-context#enable-additional-context-in-the-portal</t>
    </r>
    <r>
      <rPr>
        <sz val="11"/>
        <color rgb="FF000000"/>
        <rFont val="Calibri"/>
      </rPr>
      <t xml:space="preserve">
</t>
    </r>
    <r>
      <rPr>
        <b/>
        <sz val="11"/>
        <color rgb="FF000000"/>
        <rFont val="Calibri"/>
      </rPr>
      <t>M-22-09 Federal Zero Trust Architecture Strategy</t>
    </r>
    <r>
      <rPr>
        <sz val="11"/>
        <color rgb="FF000000"/>
        <rFont val="Calibri"/>
      </rPr>
      <t xml:space="preserve">
</t>
    </r>
    <r>
      <rPr>
        <sz val="11"/>
        <color rgb="FF0000FF"/>
        <rFont val="Calibri"/>
      </rPr>
      <t>https://www.whitehouse.gov/wp-content/uploads/2022/01/M-22-09.pdf</t>
    </r>
    <r>
      <rPr>
        <sz val="11"/>
        <color rgb="FF000000"/>
        <rFont val="Calibri"/>
      </rPr>
      <t xml:space="preserve">
</t>
    </r>
    <r>
      <rPr>
        <b/>
        <sz val="11"/>
        <color rgb="FF000000"/>
        <rFont val="Calibri"/>
      </rPr>
      <t>Configure Microsoft Entra hybrid join</t>
    </r>
    <r>
      <rPr>
        <sz val="11"/>
        <color rgb="FF000000"/>
        <rFont val="Calibri"/>
      </rPr>
      <t xml:space="preserve">
</t>
    </r>
    <r>
      <rPr>
        <sz val="11"/>
        <color rgb="FF0000FF"/>
        <rFont val="Calibri"/>
      </rPr>
      <t>https://learn.microsoft.com/en-us/entra/identity/devices/how-to-hybrid-join</t>
    </r>
    <r>
      <rPr>
        <sz val="11"/>
        <color rgb="FF000000"/>
        <rFont val="Calibri"/>
      </rPr>
      <t xml:space="preserve">
</t>
    </r>
    <r>
      <rPr>
        <b/>
        <sz val="11"/>
        <color rgb="FF000000"/>
        <rFont val="Calibri"/>
      </rPr>
      <t>Microsoft Entra joined devices</t>
    </r>
    <r>
      <rPr>
        <sz val="11"/>
        <color rgb="FF000000"/>
        <rFont val="Calibri"/>
      </rPr>
      <t xml:space="preserve">
</t>
    </r>
    <r>
      <rPr>
        <sz val="11"/>
        <color rgb="FF0000FF"/>
        <rFont val="Calibri"/>
      </rPr>
      <t>https://learn.microsoft.com/en-us/entra/identity/devices/concept-directory-join</t>
    </r>
    <r>
      <rPr>
        <sz val="11"/>
        <color rgb="FF000000"/>
        <rFont val="Calibri"/>
      </rPr>
      <t xml:space="preserve">
</t>
    </r>
    <r>
      <rPr>
        <b/>
        <sz val="11"/>
        <color rgb="FF000000"/>
        <rFont val="Calibri"/>
      </rPr>
      <t>Set up automatic enrollment for Windows devices (for Intune)</t>
    </r>
    <r>
      <rPr>
        <sz val="11"/>
        <color rgb="FF000000"/>
        <rFont val="Calibri"/>
      </rPr>
      <t xml:space="preserve">
</t>
    </r>
    <r>
      <rPr>
        <sz val="11"/>
        <color rgb="FF0000FF"/>
        <rFont val="Calibri"/>
      </rPr>
      <t>https://learn.microsoft.com/en-us/mem/intune/enrollment/windows-enroll</t>
    </r>
    <r>
      <rPr>
        <sz val="11"/>
        <color rgb="FF000000"/>
        <rFont val="Calibri"/>
      </rPr>
      <t xml:space="preserve">
</t>
    </r>
    <r>
      <rPr>
        <b/>
        <sz val="11"/>
        <color rgb="FF000000"/>
        <rFont val="Calibri"/>
      </rPr>
      <t>Enable passkeys (FIDO2) for your organization</t>
    </r>
    <r>
      <rPr>
        <sz val="11"/>
        <color rgb="FF000000"/>
        <rFont val="Calibri"/>
      </rPr>
      <t xml:space="preserve">
</t>
    </r>
    <r>
      <rPr>
        <sz val="11"/>
        <color rgb="FF0000FF"/>
        <rFont val="Calibri"/>
      </rPr>
      <t>https://learn.microsoft.com/en-us/entra/identity/authentication/how-to-enable-passkey-fido2</t>
    </r>
    <r>
      <rPr>
        <sz val="11"/>
        <color rgb="FF000000"/>
        <rFont val="Calibri"/>
      </rPr>
      <t xml:space="preserve">
</t>
    </r>
    <r>
      <rPr>
        <b/>
        <sz val="11"/>
        <color rgb="FF000000"/>
        <rFont val="Calibri"/>
      </rPr>
      <t>Storm-2372 conducts device code phishing campaign</t>
    </r>
    <r>
      <rPr>
        <sz val="11"/>
        <color rgb="FF000000"/>
        <rFont val="Calibri"/>
      </rPr>
      <t xml:space="preserve">
</t>
    </r>
    <r>
      <rPr>
        <sz val="11"/>
        <color rgb="FF0000FF"/>
        <rFont val="Calibri"/>
      </rPr>
      <t>https://www.microsoft.com/en-us/security/blog/2025/02/13/storm-2372-conducts-device-code-phishing-campaign/</t>
    </r>
    <r>
      <rPr>
        <sz val="11"/>
        <color rgb="FF000000"/>
        <rFont val="Calibri"/>
      </rPr>
      <t xml:space="preserve">
</t>
    </r>
    <r>
      <rPr>
        <b/>
        <sz val="11"/>
        <color rgb="FF000000"/>
        <rFont val="Calibri"/>
      </rPr>
      <t>Microsoft 365 Device Code Phishing Cyber Attack – Demonstration, Analysis and Mitigation</t>
    </r>
    <r>
      <rPr>
        <sz val="11"/>
        <color rgb="FF000000"/>
        <rFont val="Calibri"/>
      </rPr>
      <t xml:space="preserve">
</t>
    </r>
    <r>
      <rPr>
        <sz val="11"/>
        <color rgb="FF0000FF"/>
        <rFont val="Calibri"/>
      </rPr>
      <t>https://github.com/cisagov/ScubaGear/issues/1599</t>
    </r>
    <r>
      <rPr>
        <sz val="11"/>
        <color rgb="FF000000"/>
        <rFont val="Calibri"/>
      </rPr>
      <t xml:space="preserve">
</t>
    </r>
    <r>
      <rPr>
        <b/>
        <sz val="11"/>
        <color rgb="FF000000"/>
        <rFont val="Calibri"/>
      </rPr>
      <t>Block device code flow</t>
    </r>
    <r>
      <rPr>
        <sz val="11"/>
        <color rgb="FF000000"/>
        <rFont val="Calibri"/>
      </rPr>
      <t xml:space="preserve">
</t>
    </r>
    <r>
      <rPr>
        <sz val="11"/>
        <color rgb="FF0000FF"/>
        <rFont val="Calibri"/>
      </rPr>
      <t>https://learn.microsoft.com/en-us/entra/identity/conditional-access/managed-policies#block-device-code-flow</t>
    </r>
  </si>
  <si>
    <t>MS.AAD.3.2v1</t>
  </si>
  <si>
    <r>
      <rPr>
        <sz val="11"/>
        <color rgb="FF000000"/>
        <rFont val="Calibri"/>
      </rPr>
      <t>If phishing-resistant MFA has not been enforced, an alternative MFA method SHALL be enforced for all users.</t>
    </r>
  </si>
  <si>
    <r>
      <rPr>
        <sz val="11"/>
        <color rgb="FF000000"/>
        <rFont val="Calibri"/>
      </rPr>
      <t>1. If phishing-resistant MFA has not been enforced for all users yet, create a conditional access policy that enforces MFA but does not dictate MFA method. Configure the following policy settings in the new conditional access policy, per the values below:</t>
    </r>
    <r>
      <rPr>
        <sz val="11"/>
        <color rgb="FF000000"/>
        <rFont val="Calibri"/>
      </rPr>
      <t xml:space="preserve">
</t>
    </r>
    <r>
      <rPr>
        <sz val="11"/>
        <color rgb="FF006096"/>
        <rFont val="Roboto Condensed"/>
      </rPr>
      <t xml:space="preserve">
</t>
    </r>
    <r>
      <rPr>
        <sz val="11"/>
        <color rgb="FF006096"/>
        <rFont val="Roboto Condensed"/>
      </rPr>
      <t xml:space="preserve">  Users &gt; Include &gt; </t>
    </r>
    <r>
      <rPr>
        <b/>
        <sz val="11"/>
        <color rgb="FF006096"/>
        <rFont val="Roboto Condensed"/>
      </rPr>
      <t>All users</t>
    </r>
    <r>
      <rPr>
        <sz val="11"/>
        <color rgb="FF006096"/>
        <rFont val="Roboto Condensed"/>
      </rPr>
      <t xml:space="preserve">
</t>
    </r>
    <r>
      <rPr>
        <sz val="11"/>
        <color rgb="FF006096"/>
        <rFont val="Roboto Condensed"/>
      </rPr>
      <t xml:space="preserve">  Target resources &gt; Include &gt; </t>
    </r>
    <r>
      <rPr>
        <b/>
        <sz val="11"/>
        <color rgb="FF006096"/>
        <rFont val="Roboto Condensed"/>
      </rPr>
      <t xml:space="preserve">All resources (formerly 'All cloud apps') </t>
    </r>
    <r>
      <rPr>
        <sz val="11"/>
        <color rgb="FF006096"/>
        <rFont val="Roboto Condensed"/>
      </rPr>
      <t xml:space="preserve">
</t>
    </r>
    <r>
      <rPr>
        <sz val="11"/>
        <color rgb="FF006096"/>
        <rFont val="Roboto Condensed"/>
      </rPr>
      <t xml:space="preserve">  Access controls &gt; Grant &gt; Grant Access &gt; </t>
    </r>
    <r>
      <rPr>
        <b/>
        <sz val="11"/>
        <color rgb="FF006096"/>
        <rFont val="Roboto Condensed"/>
      </rPr>
      <t>Require multifactor authentication</t>
    </r>
    <r>
      <rPr>
        <sz val="11"/>
        <color rgb="FF006096"/>
        <rFont val="Roboto Condensed"/>
      </rPr>
      <t xml:space="preserve">
</t>
    </r>
  </si>
  <si>
    <r>
      <rPr>
        <sz val="11"/>
        <color rgb="FF000000"/>
        <rFont val="Calibri"/>
      </rPr>
      <t>This is a stopgap security policy to help protect the tenant if phishing-resistant MFA has not been enforced. This policy requires MFA enforcement, thus reducing single-form authentication risk.</t>
    </r>
  </si>
  <si>
    <t>MS.AAD.3.3v2</t>
  </si>
  <si>
    <r>
      <rPr>
        <sz val="11"/>
        <color rgb="FF000000"/>
        <rFont val="Calibri"/>
      </rPr>
      <t>If Microsoft Authenticator is enabled, it SHALL be configured to show login context information.</t>
    </r>
  </si>
  <si>
    <r>
      <rPr>
        <sz val="11"/>
        <color rgb="FF000000"/>
        <rFont val="Calibri"/>
      </rPr>
      <t>If Microsoft Authenticator is in use, configure Authenticator to display context information to users when they log in.</t>
    </r>
    <r>
      <rPr>
        <sz val="11"/>
        <color rgb="FF000000"/>
        <rFont val="Calibri"/>
      </rPr>
      <t xml:space="preserve">
</t>
    </r>
    <r>
      <rPr>
        <sz val="11"/>
        <color rgb="FF000000"/>
        <rFont val="Calibri"/>
      </rPr>
      <t xml:space="preserve">1. In </t>
    </r>
    <r>
      <rPr>
        <b/>
        <sz val="11"/>
        <color rgb="FF000000"/>
        <rFont val="Calibri"/>
      </rPr>
      <t>Microsoft Entra admin center</t>
    </r>
    <r>
      <rPr>
        <sz val="11"/>
        <color rgb="FF000000"/>
        <rFont val="Calibri"/>
      </rPr>
      <t xml:space="preserve">, click </t>
    </r>
    <r>
      <rPr>
        <b/>
        <sz val="11"/>
        <color rgb="FF000000"/>
        <rFont val="Calibri"/>
      </rPr>
      <t>Protection &gt; Authentication methods &gt; Microsoft Authenticator</t>
    </r>
    <r>
      <rPr>
        <sz val="11"/>
        <color rgb="FF000000"/>
        <rFont val="Calibri"/>
      </rPr>
      <t>.</t>
    </r>
    <r>
      <rPr>
        <sz val="11"/>
        <color rgb="FF000000"/>
        <rFont val="Calibri"/>
      </rPr>
      <t xml:space="preserve">
</t>
    </r>
    <r>
      <rPr>
        <sz val="11"/>
        <color rgb="FF000000"/>
        <rFont val="Calibri"/>
      </rPr>
      <t xml:space="preserve">2. Click the </t>
    </r>
    <r>
      <rPr>
        <b/>
        <sz val="11"/>
        <color rgb="FF000000"/>
        <rFont val="Calibri"/>
      </rPr>
      <t>Configure</t>
    </r>
    <r>
      <rPr>
        <sz val="11"/>
        <color rgb="FF000000"/>
        <rFont val="Calibri"/>
      </rPr>
      <t xml:space="preserve"> tab.</t>
    </r>
    <r>
      <rPr>
        <sz val="11"/>
        <color rgb="FF000000"/>
        <rFont val="Calibri"/>
      </rPr>
      <t xml:space="preserve">
</t>
    </r>
    <r>
      <rPr>
        <sz val="11"/>
        <color rgb="FF000000"/>
        <rFont val="Calibri"/>
      </rPr>
      <t xml:space="preserve">3. For </t>
    </r>
    <r>
      <rPr>
        <b/>
        <sz val="11"/>
        <color rgb="FF000000"/>
        <rFont val="Calibri"/>
      </rPr>
      <t>Allow use of Microsoft Authenticator OTP</t>
    </r>
    <r>
      <rPr>
        <sz val="11"/>
        <color rgb="FF000000"/>
        <rFont val="Calibri"/>
      </rPr>
      <t xml:space="preserve"> select </t>
    </r>
    <r>
      <rPr>
        <i/>
        <sz val="11"/>
        <color rgb="FF000000"/>
        <rFont val="Calibri"/>
      </rPr>
      <t>No</t>
    </r>
    <r>
      <rPr>
        <sz val="11"/>
        <color rgb="FF000000"/>
        <rFont val="Calibri"/>
      </rPr>
      <t>.</t>
    </r>
    <r>
      <rPr>
        <sz val="11"/>
        <color rgb="FF000000"/>
        <rFont val="Calibri"/>
      </rPr>
      <t xml:space="preserve">
</t>
    </r>
    <r>
      <rPr>
        <sz val="11"/>
        <color rgb="FF000000"/>
        <rFont val="Calibri"/>
      </rPr>
      <t xml:space="preserve">4. Under </t>
    </r>
    <r>
      <rPr>
        <b/>
        <sz val="11"/>
        <color rgb="FF000000"/>
        <rFont val="Calibri"/>
      </rPr>
      <t>Show application name in push and passwordless notifications</t>
    </r>
    <r>
      <rPr>
        <sz val="11"/>
        <color rgb="FF000000"/>
        <rFont val="Calibri"/>
      </rPr>
      <t xml:space="preserve"> select </t>
    </r>
    <r>
      <rPr>
        <b/>
        <sz val="11"/>
        <color rgb="FF000000"/>
        <rFont val="Calibri"/>
      </rPr>
      <t>Status &gt; Enabled</t>
    </r>
    <r>
      <rPr>
        <sz val="11"/>
        <color rgb="FF000000"/>
        <rFont val="Calibri"/>
      </rPr>
      <t xml:space="preserve"> and </t>
    </r>
    <r>
      <rPr>
        <b/>
        <sz val="11"/>
        <color rgb="FF000000"/>
        <rFont val="Calibri"/>
      </rPr>
      <t>Target &gt; Include &gt; All users</t>
    </r>
    <r>
      <rPr>
        <sz val="11"/>
        <color rgb="FF000000"/>
        <rFont val="Calibri"/>
      </rPr>
      <t>.</t>
    </r>
    <r>
      <rPr>
        <sz val="11"/>
        <color rgb="FF000000"/>
        <rFont val="Calibri"/>
      </rPr>
      <t xml:space="preserve">
</t>
    </r>
    <r>
      <rPr>
        <sz val="11"/>
        <color rgb="FF000000"/>
        <rFont val="Calibri"/>
      </rPr>
      <t xml:space="preserve">5. Under </t>
    </r>
    <r>
      <rPr>
        <b/>
        <sz val="11"/>
        <color rgb="FF000000"/>
        <rFont val="Calibri"/>
      </rPr>
      <t>Show geographic location in push and passwordless notifications</t>
    </r>
    <r>
      <rPr>
        <sz val="11"/>
        <color rgb="FF000000"/>
        <rFont val="Calibri"/>
      </rPr>
      <t xml:space="preserve"> select </t>
    </r>
    <r>
      <rPr>
        <b/>
        <sz val="11"/>
        <color rgb="FF000000"/>
        <rFont val="Calibri"/>
      </rPr>
      <t>Status &gt; Enabled</t>
    </r>
    <r>
      <rPr>
        <sz val="11"/>
        <color rgb="FF000000"/>
        <rFont val="Calibri"/>
      </rPr>
      <t xml:space="preserve"> and </t>
    </r>
    <r>
      <rPr>
        <b/>
        <sz val="11"/>
        <color rgb="FF000000"/>
        <rFont val="Calibri"/>
      </rPr>
      <t>Target &gt; Include &gt; All users</t>
    </r>
    <r>
      <rPr>
        <sz val="11"/>
        <color rgb="FF000000"/>
        <rFont val="Calibri"/>
      </rPr>
      <t>.</t>
    </r>
    <r>
      <rPr>
        <sz val="11"/>
        <color rgb="FF000000"/>
        <rFont val="Calibri"/>
      </rPr>
      <t xml:space="preserve">
</t>
    </r>
    <r>
      <rPr>
        <sz val="11"/>
        <color rgb="FF000000"/>
        <rFont val="Calibri"/>
      </rPr>
      <t xml:space="preserve">6. Select </t>
    </r>
    <r>
      <rPr>
        <b/>
        <sz val="11"/>
        <color rgb="FF000000"/>
        <rFont val="Calibri"/>
      </rPr>
      <t>Save</t>
    </r>
  </si>
  <si>
    <r>
      <rPr>
        <sz val="11"/>
        <color rgb="FF000000"/>
        <rFont val="Calibri"/>
      </rPr>
      <t>This policy helps protect the tenant when Microsoft Authenticator is used by showing user context information, which helps reduce MFA phishing compromises.</t>
    </r>
  </si>
  <si>
    <t>MS.AAD.3.4v1</t>
  </si>
  <si>
    <r>
      <rPr>
        <sz val="11"/>
        <color rgb="FF000000"/>
        <rFont val="Calibri"/>
      </rPr>
      <t>The Authentication Methods Manage Migration feature SHALL be set to Migration Complete.</t>
    </r>
  </si>
  <si>
    <r>
      <rPr>
        <sz val="11"/>
        <color rgb="FF000000"/>
        <rFont val="Calibri"/>
      </rPr>
      <t xml:space="preserve">1. Go through the process of How to migrate MFA and SSPR policy settings to the Authentication methods policy for Microsoft Entra ID </t>
    </r>
    <r>
      <rPr>
        <sz val="11"/>
        <color rgb="FF0000FF"/>
        <rFont val="Calibri"/>
      </rPr>
      <t>(https://learn.microsoft.com/en-us/entra/identity/authentication/how-to-authentication-methods-manage)</t>
    </r>
    <r>
      <rPr>
        <sz val="11"/>
        <color rgb="FF000000"/>
        <rFont val="Calibri"/>
      </rPr>
      <t>.</t>
    </r>
    <r>
      <rPr>
        <sz val="11"/>
        <color rgb="FF000000"/>
        <rFont val="Calibri"/>
      </rPr>
      <t xml:space="preserve">
</t>
    </r>
    <r>
      <rPr>
        <sz val="11"/>
        <color rgb="FF000000"/>
        <rFont val="Calibri"/>
      </rPr>
      <t xml:space="preserve">2. Once ready to finish the migration, set the </t>
    </r>
    <r>
      <rPr>
        <b/>
        <sz val="11"/>
        <color rgb="FF000000"/>
        <rFont val="Calibri"/>
      </rPr>
      <t>Manage Migration</t>
    </r>
    <r>
      <rPr>
        <sz val="11"/>
        <color rgb="FF000000"/>
        <rFont val="Calibri"/>
      </rPr>
      <t xml:space="preserve"> option to </t>
    </r>
    <r>
      <rPr>
        <b/>
        <sz val="11"/>
        <color rgb="FF000000"/>
        <rFont val="Calibri"/>
      </rPr>
      <t>Migration Complete</t>
    </r>
    <r>
      <rPr>
        <sz val="11"/>
        <color rgb="FF000000"/>
        <rFont val="Calibri"/>
      </rPr>
      <t xml:space="preserve"> </t>
    </r>
    <r>
      <rPr>
        <sz val="11"/>
        <color rgb="FF0000FF"/>
        <rFont val="Calibri"/>
      </rPr>
      <t>(https://learn.microsoft.com/en-us/entra/identity/authentication/how-to-authentication-methods-manage#finish-the-migration)</t>
    </r>
    <r>
      <rPr>
        <sz val="11"/>
        <color rgb="FF000000"/>
        <rFont val="Calibri"/>
      </rPr>
      <t>.</t>
    </r>
  </si>
  <si>
    <r>
      <rPr>
        <sz val="11"/>
        <color rgb="FF000000"/>
        <rFont val="Calibri"/>
      </rPr>
      <t>To disable the legacy authentication methods screen for the tenant, configure the Manage Migration feature to Migration Complete. The MFA and Self-Service Password Reset (SSPR) authentication methods are both managed from a central admin page, thereby reducing administrative complexity and potential security misconfigurations.</t>
    </r>
  </si>
  <si>
    <t>MS.AAD.3.5v1</t>
  </si>
  <si>
    <r>
      <rPr>
        <sz val="11"/>
        <color rgb="FF000000"/>
        <rFont val="Calibri"/>
      </rPr>
      <t>The authentication methods SMS, Voice Call, and Email One-Time Passcode (OTP) SHALL be disabled.</t>
    </r>
  </si>
  <si>
    <r>
      <rPr>
        <sz val="11"/>
        <color rgb="FF000000"/>
        <rFont val="Calibri"/>
      </rPr>
      <t xml:space="preserve">1. In </t>
    </r>
    <r>
      <rPr>
        <b/>
        <sz val="11"/>
        <color rgb="FF000000"/>
        <rFont val="Calibri"/>
      </rPr>
      <t>Microsoft Entra admin center</t>
    </r>
    <r>
      <rPr>
        <sz val="11"/>
        <color rgb="FF000000"/>
        <rFont val="Calibri"/>
      </rPr>
      <t xml:space="preserve"> , click </t>
    </r>
    <r>
      <rPr>
        <b/>
        <sz val="11"/>
        <color rgb="FF000000"/>
        <rFont val="Calibri"/>
      </rPr>
      <t>Protection &gt; Authentication methods</t>
    </r>
    <r>
      <rPr>
        <sz val="11"/>
        <color rgb="FF000000"/>
        <rFont val="Calibri"/>
      </rPr>
      <t xml:space="preserve">
</t>
    </r>
    <r>
      <rPr>
        <sz val="11"/>
        <color rgb="FF000000"/>
        <rFont val="Calibri"/>
      </rPr>
      <t xml:space="preserve">2. Click on the </t>
    </r>
    <r>
      <rPr>
        <b/>
        <sz val="11"/>
        <color rgb="FF000000"/>
        <rFont val="Calibri"/>
      </rPr>
      <t>SMS</t>
    </r>
    <r>
      <rPr>
        <sz val="11"/>
        <color rgb="FF000000"/>
        <rFont val="Calibri"/>
      </rPr>
      <t xml:space="preserve">, </t>
    </r>
    <r>
      <rPr>
        <b/>
        <sz val="11"/>
        <color rgb="FF000000"/>
        <rFont val="Calibri"/>
      </rPr>
      <t>Voice Call</t>
    </r>
    <r>
      <rPr>
        <sz val="11"/>
        <color rgb="FF000000"/>
        <rFont val="Calibri"/>
      </rPr>
      <t xml:space="preserve">, and </t>
    </r>
    <r>
      <rPr>
        <b/>
        <sz val="11"/>
        <color rgb="FF000000"/>
        <rFont val="Calibri"/>
      </rPr>
      <t>Email OTP</t>
    </r>
    <r>
      <rPr>
        <sz val="11"/>
        <color rgb="FF000000"/>
        <rFont val="Calibri"/>
      </rPr>
      <t xml:space="preserve"> authentication methods and disable each of them. Their statuses should be </t>
    </r>
    <r>
      <rPr>
        <b/>
        <sz val="11"/>
        <color rgb="FF000000"/>
        <rFont val="Calibri"/>
      </rPr>
      <t>Enabled &gt; No</t>
    </r>
    <r>
      <rPr>
        <sz val="11"/>
        <color rgb="FF000000"/>
        <rFont val="Calibri"/>
      </rPr>
      <t xml:space="preserve"> on the </t>
    </r>
    <r>
      <rPr>
        <b/>
        <sz val="11"/>
        <color rgb="FF000000"/>
        <rFont val="Calibri"/>
      </rPr>
      <t>Authentication methods &gt; Policies</t>
    </r>
    <r>
      <rPr>
        <sz val="11"/>
        <color rgb="FF000000"/>
        <rFont val="Calibri"/>
      </rPr>
      <t xml:space="preserve"> page.</t>
    </r>
  </si>
  <si>
    <r>
      <rPr>
        <sz val="11"/>
        <color rgb="FF000000"/>
        <rFont val="Calibri"/>
      </rPr>
      <t>SMS, voice call, and email OTP are the weakest authenticators. This policy forces users to use stronger MFA methods.</t>
    </r>
  </si>
  <si>
    <t>MS.AAD.3.6v1</t>
  </si>
  <si>
    <r>
      <rPr>
        <sz val="11"/>
        <color rgb="FF000000"/>
        <rFont val="Calibri"/>
      </rPr>
      <t>Phishing-resistant MFA SHALL be required for highly privileged roles.</t>
    </r>
  </si>
  <si>
    <r>
      <rPr>
        <sz val="11"/>
        <color rgb="FF000000"/>
        <rFont val="Calibri"/>
      </rPr>
      <t>1. Create a conditional access policy enforcing phishing-resistant MFA for highly privileged roles. Configure the following policy settings in the new conditional access policy, per the values below:</t>
    </r>
    <r>
      <rPr>
        <sz val="11"/>
        <color rgb="FF000000"/>
        <rFont val="Calibri"/>
      </rPr>
      <t xml:space="preserve">
</t>
    </r>
    <r>
      <rPr>
        <sz val="11"/>
        <color rgb="FF006096"/>
        <rFont val="Roboto Condensed"/>
      </rPr>
      <t xml:space="preserve">
</t>
    </r>
    <r>
      <rPr>
        <sz val="11"/>
        <color rgb="FF006096"/>
        <rFont val="Roboto Condensed"/>
      </rPr>
      <t xml:space="preserve">  Users &gt; Include &gt; Select users and groups &gt; Directory roles &gt; </t>
    </r>
    <r>
      <rPr>
        <b/>
        <sz val="11"/>
        <color rgb="FF006096"/>
        <rFont val="Roboto Condensed"/>
      </rPr>
      <t>select each of the roles listed in the Highly Privileged Roles section at the top of this document</t>
    </r>
    <r>
      <rPr>
        <sz val="11"/>
        <color rgb="FF006096"/>
        <rFont val="Roboto Condensed"/>
      </rPr>
      <t xml:space="preserve">
</t>
    </r>
    <r>
      <rPr>
        <sz val="11"/>
        <color rgb="FF006096"/>
        <rFont val="Roboto Condensed"/>
      </rPr>
      <t xml:space="preserve">  Target resources &gt; Include &gt; </t>
    </r>
    <r>
      <rPr>
        <b/>
        <sz val="11"/>
        <color rgb="FF006096"/>
        <rFont val="Roboto Condensed"/>
      </rPr>
      <t xml:space="preserve">All resources (formerly 'All cloud apps') </t>
    </r>
    <r>
      <rPr>
        <sz val="11"/>
        <color rgb="FF006096"/>
        <rFont val="Roboto Condensed"/>
      </rPr>
      <t xml:space="preserve">
</t>
    </r>
    <r>
      <rPr>
        <sz val="11"/>
        <color rgb="FF006096"/>
        <rFont val="Roboto Condensed"/>
      </rPr>
      <t xml:space="preserve">  Access controls &gt; Grant &gt; Grant Access &gt; Require authentication strength &gt; </t>
    </r>
    <r>
      <rPr>
        <b/>
        <sz val="11"/>
        <color rgb="FF006096"/>
        <rFont val="Roboto Condensed"/>
      </rPr>
      <t>Phishing-resistant MFA</t>
    </r>
    <r>
      <rPr>
        <sz val="11"/>
        <color rgb="FF006096"/>
        <rFont val="Roboto Condensed"/>
      </rPr>
      <t xml:space="preserve">
</t>
    </r>
  </si>
  <si>
    <r>
      <rPr>
        <sz val="11"/>
        <color rgb="FF000000"/>
        <rFont val="Calibri"/>
      </rPr>
      <t>This is a backup security policy to help protect privileged access to the tenant if the conditional access policy, which requires MFA for all users, is disabled or misconfigured.</t>
    </r>
  </si>
  <si>
    <t>MS.AAD.3.7v1</t>
  </si>
  <si>
    <r>
      <rPr>
        <sz val="11"/>
        <color rgb="FF000000"/>
        <rFont val="Calibri"/>
      </rPr>
      <t>Managed devices SHOULD be required for authentication.</t>
    </r>
  </si>
  <si>
    <r>
      <rPr>
        <sz val="11"/>
        <color rgb="FF000000"/>
        <rFont val="Calibri"/>
      </rPr>
      <t>1. Create a conditional access policy requiring a user's device to be either Microsoft Entra ID hybrid joined or compliant during authentication. Configure the following policy settings in the new conditional access policy, per the values below:</t>
    </r>
    <r>
      <rPr>
        <sz val="11"/>
        <color rgb="FF000000"/>
        <rFont val="Calibri"/>
      </rPr>
      <t xml:space="preserve">
</t>
    </r>
    <r>
      <rPr>
        <sz val="11"/>
        <color rgb="FF006096"/>
        <rFont val="Roboto Condensed"/>
      </rPr>
      <t xml:space="preserve">
</t>
    </r>
    <r>
      <rPr>
        <sz val="11"/>
        <color rgb="FF006096"/>
        <rFont val="Roboto Condensed"/>
      </rPr>
      <t xml:space="preserve">  Users &gt; Include &gt; </t>
    </r>
    <r>
      <rPr>
        <b/>
        <sz val="11"/>
        <color rgb="FF006096"/>
        <rFont val="Roboto Condensed"/>
      </rPr>
      <t>All users</t>
    </r>
    <r>
      <rPr>
        <sz val="11"/>
        <color rgb="FF006096"/>
        <rFont val="Roboto Condensed"/>
      </rPr>
      <t xml:space="preserve">
</t>
    </r>
    <r>
      <rPr>
        <sz val="11"/>
        <color rgb="FF006096"/>
        <rFont val="Roboto Condensed"/>
      </rPr>
      <t xml:space="preserve">  Target resources &gt; Include &gt; </t>
    </r>
    <r>
      <rPr>
        <b/>
        <sz val="11"/>
        <color rgb="FF006096"/>
        <rFont val="Roboto Condensed"/>
      </rPr>
      <t xml:space="preserve">All resources (formerly 'All cloud apps') </t>
    </r>
    <r>
      <rPr>
        <sz val="11"/>
        <color rgb="FF006096"/>
        <rFont val="Roboto Condensed"/>
      </rPr>
      <t xml:space="preserve">
</t>
    </r>
    <r>
      <rPr>
        <sz val="11"/>
        <color rgb="FF006096"/>
        <rFont val="Roboto Condensed"/>
      </rPr>
      <t xml:space="preserve">  Access controls &gt; Grant &gt; Grant Access &gt; </t>
    </r>
    <r>
      <rPr>
        <b/>
        <sz val="11"/>
        <color rgb="FF006096"/>
        <rFont val="Roboto Condensed"/>
      </rPr>
      <t>Require device to be marked as compliant</t>
    </r>
    <r>
      <rPr>
        <sz val="11"/>
        <color rgb="FF006096"/>
        <rFont val="Roboto Condensed"/>
      </rPr>
      <t xml:space="preserve"> and </t>
    </r>
    <r>
      <rPr>
        <b/>
        <sz val="11"/>
        <color rgb="FF006096"/>
        <rFont val="Roboto Condensed"/>
      </rPr>
      <t>Require Microsoft Entra ID hybrid joined device</t>
    </r>
    <r>
      <rPr>
        <sz val="11"/>
        <color rgb="FF006096"/>
        <rFont val="Roboto Condensed"/>
      </rPr>
      <t xml:space="preserve"> &gt; For multiple controls &gt; </t>
    </r>
    <r>
      <rPr>
        <b/>
        <sz val="11"/>
        <color rgb="FF006096"/>
        <rFont val="Roboto Condensed"/>
      </rPr>
      <t>Require one of the selected controls</t>
    </r>
    <r>
      <rPr>
        <sz val="11"/>
        <color rgb="FF006096"/>
        <rFont val="Roboto Condensed"/>
      </rPr>
      <t xml:space="preserve">
</t>
    </r>
  </si>
  <si>
    <r>
      <rPr>
        <sz val="11"/>
        <color rgb="FF000000"/>
        <rFont val="Calibri"/>
      </rPr>
      <t xml:space="preserve">The security risk of an adversary authenticating to the tenant from their own device is reduced by requiring a managed device to authenticate. Managed devices are under the provisioning and control of the agency. OMB-22-09 </t>
    </r>
    <r>
      <rPr>
        <sz val="11"/>
        <color rgb="FF0000FF"/>
        <rFont val="Calibri"/>
      </rPr>
      <t>(https://www.whitehouse.gov/wp-content/uploads/2022/01/M-22-09.pdf)</t>
    </r>
    <r>
      <rPr>
        <sz val="11"/>
        <color rgb="FF000000"/>
        <rFont val="Calibri"/>
      </rPr>
      <t xml:space="preserve"> states, "When authorizing users to access resources, agencies must consider at least one device-level signal alongside identity information about the authenticated user."</t>
    </r>
  </si>
  <si>
    <t>MS.AAD.3.8v1</t>
  </si>
  <si>
    <r>
      <rPr>
        <sz val="11"/>
        <color rgb="FF000000"/>
        <rFont val="Calibri"/>
      </rPr>
      <t>Managed Devices SHOULD be required to register MFA.</t>
    </r>
  </si>
  <si>
    <r>
      <rPr>
        <sz val="11"/>
        <color rgb="FF000000"/>
        <rFont val="Calibri"/>
      </rPr>
      <t>1. Create a conditional access policy requiring a user to be on a managed device when registering for MFA. Configure the following policy settings in the new conditional access policy, per the values below:</t>
    </r>
    <r>
      <rPr>
        <sz val="11"/>
        <color rgb="FF000000"/>
        <rFont val="Calibri"/>
      </rPr>
      <t xml:space="preserve">
</t>
    </r>
    <r>
      <rPr>
        <sz val="11"/>
        <color rgb="FF006096"/>
        <rFont val="Roboto Condensed"/>
      </rPr>
      <t xml:space="preserve">
</t>
    </r>
    <r>
      <rPr>
        <sz val="11"/>
        <color rgb="FF006096"/>
        <rFont val="Roboto Condensed"/>
      </rPr>
      <t xml:space="preserve">  Users &gt; Include &gt; </t>
    </r>
    <r>
      <rPr>
        <b/>
        <sz val="11"/>
        <color rgb="FF006096"/>
        <rFont val="Roboto Condensed"/>
      </rPr>
      <t>All users</t>
    </r>
    <r>
      <rPr>
        <sz val="11"/>
        <color rgb="FF006096"/>
        <rFont val="Roboto Condensed"/>
      </rPr>
      <t xml:space="preserve">
</t>
    </r>
    <r>
      <rPr>
        <sz val="11"/>
        <color rgb="FF006096"/>
        <rFont val="Roboto Condensed"/>
      </rPr>
      <t xml:space="preserve">  Target resources &gt; User actions &gt; </t>
    </r>
    <r>
      <rPr>
        <b/>
        <sz val="11"/>
        <color rgb="FF006096"/>
        <rFont val="Roboto Condensed"/>
      </rPr>
      <t>Register security information</t>
    </r>
    <r>
      <rPr>
        <sz val="11"/>
        <color rgb="FF006096"/>
        <rFont val="Roboto Condensed"/>
      </rPr>
      <t xml:space="preserve">
</t>
    </r>
    <r>
      <rPr>
        <sz val="11"/>
        <color rgb="FF006096"/>
        <rFont val="Roboto Condensed"/>
      </rPr>
      <t xml:space="preserve">  Access controls &gt; Grant &gt; Grant Access &gt; </t>
    </r>
    <r>
      <rPr>
        <b/>
        <sz val="11"/>
        <color rgb="FF006096"/>
        <rFont val="Roboto Condensed"/>
      </rPr>
      <t>Require device to be marked as compliant</t>
    </r>
    <r>
      <rPr>
        <sz val="11"/>
        <color rgb="FF006096"/>
        <rFont val="Roboto Condensed"/>
      </rPr>
      <t xml:space="preserve"> and </t>
    </r>
    <r>
      <rPr>
        <b/>
        <sz val="11"/>
        <color rgb="FF006096"/>
        <rFont val="Roboto Condensed"/>
      </rPr>
      <t>Require Microsoft Entra ID hybrid joined device</t>
    </r>
    <r>
      <rPr>
        <sz val="11"/>
        <color rgb="FF006096"/>
        <rFont val="Roboto Condensed"/>
      </rPr>
      <t xml:space="preserve"> &gt; For multiple controls &gt; </t>
    </r>
    <r>
      <rPr>
        <b/>
        <sz val="11"/>
        <color rgb="FF006096"/>
        <rFont val="Roboto Condensed"/>
      </rPr>
      <t>Require one of the selected controls</t>
    </r>
    <r>
      <rPr>
        <sz val="11"/>
        <color rgb="FF006096"/>
        <rFont val="Roboto Condensed"/>
      </rPr>
      <t xml:space="preserve">
</t>
    </r>
  </si>
  <si>
    <r>
      <rPr>
        <sz val="11"/>
        <color rgb="FF000000"/>
        <rFont val="Calibri"/>
      </rPr>
      <t>Reduce risk of an adversary using stolen user credentials and then registering their own MFA device to access the tenant by requiring a managed device provisioned and controlled by the agency to perform registration actions. This prevents the adversary from using their own unmanaged device to perform the registration.</t>
    </r>
  </si>
  <si>
    <t>MS.AAD.3.9v1</t>
  </si>
  <si>
    <r>
      <rPr>
        <sz val="11"/>
        <color rgb="FF000000"/>
        <rFont val="Calibri"/>
      </rPr>
      <t>Device code authentication SHOULD be blocked.</t>
    </r>
  </si>
  <si>
    <r>
      <rPr>
        <sz val="11"/>
        <color rgb="FF000000"/>
        <rFont val="Calibri"/>
      </rPr>
      <t>1. Create a Conditional Access policy to block device code flow</t>
    </r>
    <r>
      <rPr>
        <sz val="11"/>
        <color rgb="FF000000"/>
        <rFont val="Calibri"/>
      </rPr>
      <t xml:space="preserve">
</t>
    </r>
    <r>
      <rPr>
        <sz val="11"/>
        <color rgb="FF006096"/>
        <rFont val="Roboto Condensed"/>
      </rPr>
      <t xml:space="preserve">
</t>
    </r>
    <r>
      <rPr>
        <sz val="11"/>
        <color rgb="FF006096"/>
        <rFont val="Roboto Condensed"/>
      </rPr>
      <t xml:space="preserve">  Users &gt; Include &gt; </t>
    </r>
    <r>
      <rPr>
        <b/>
        <sz val="11"/>
        <color rgb="FF006096"/>
        <rFont val="Roboto Condensed"/>
      </rPr>
      <t>All users</t>
    </r>
    <r>
      <rPr>
        <sz val="11"/>
        <color rgb="FF006096"/>
        <rFont val="Roboto Condensed"/>
      </rPr>
      <t xml:space="preserve">
</t>
    </r>
    <r>
      <rPr>
        <sz val="11"/>
        <color rgb="FF006096"/>
        <rFont val="Roboto Condensed"/>
      </rPr>
      <t xml:space="preserve">  Target resources &gt; Include &gt; </t>
    </r>
    <r>
      <rPr>
        <b/>
        <sz val="11"/>
        <color rgb="FF006096"/>
        <rFont val="Roboto Condensed"/>
      </rPr>
      <t xml:space="preserve">All resources (formerly 'All cloud apps') </t>
    </r>
    <r>
      <rPr>
        <sz val="11"/>
        <color rgb="FF006096"/>
        <rFont val="Roboto Condensed"/>
      </rPr>
      <t xml:space="preserve">
</t>
    </r>
    <r>
      <rPr>
        <sz val="11"/>
        <color rgb="FF006096"/>
        <rFont val="Roboto Condensed"/>
      </rPr>
      <t xml:space="preserve">  Conditions &gt; Authentication Flows &gt; Configure &gt; </t>
    </r>
    <r>
      <rPr>
        <b/>
        <sz val="11"/>
        <color rgb="FF006096"/>
        <rFont val="Roboto Condensed"/>
      </rPr>
      <t>Yes</t>
    </r>
    <r>
      <rPr>
        <sz val="11"/>
        <color rgb="FF006096"/>
        <rFont val="Roboto Condensed"/>
      </rPr>
      <t xml:space="preserve"> &gt; Select </t>
    </r>
    <r>
      <rPr>
        <b/>
        <sz val="11"/>
        <color rgb="FF006096"/>
        <rFont val="Roboto Condensed"/>
      </rPr>
      <t>Device code flow</t>
    </r>
    <r>
      <rPr>
        <sz val="11"/>
        <color rgb="FF006096"/>
        <rFont val="Roboto Condensed"/>
      </rPr>
      <t xml:space="preserve">
</t>
    </r>
    <r>
      <rPr>
        <sz val="11"/>
        <color rgb="FF006096"/>
        <rFont val="Roboto Condensed"/>
      </rPr>
      <t xml:space="preserve">  Access controls &gt; Grant &gt; </t>
    </r>
    <r>
      <rPr>
        <b/>
        <sz val="11"/>
        <color rgb="FF006096"/>
        <rFont val="Roboto Condensed"/>
      </rPr>
      <t>Block Access</t>
    </r>
    <r>
      <rPr>
        <sz val="11"/>
        <color rgb="FF006096"/>
        <rFont val="Roboto Condensed"/>
      </rPr>
      <t xml:space="preserve">
</t>
    </r>
  </si>
  <si>
    <r>
      <rPr>
        <sz val="11"/>
        <color rgb="FF000000"/>
        <rFont val="Calibri"/>
      </rPr>
      <t>The device code authentication flow has been abused to compromise user accounts via phishing. Since most organizations using M365 don't need device code authentication, blocking it mitigates the risk.</t>
    </r>
  </si>
  <si>
    <t>Centralized Log Collection</t>
  </si>
  <si>
    <t>MS.AAD.4.1v1</t>
  </si>
  <si>
    <r>
      <rPr>
        <sz val="11"/>
        <color rgb="FF000000"/>
        <rFont val="Calibri"/>
      </rPr>
      <t>Security logs SHALL be sent to the agency's security operations center for monitoring.</t>
    </r>
  </si>
  <si>
    <r>
      <rPr>
        <sz val="11"/>
        <color rgb="FF000000"/>
        <rFont val="Calibri"/>
      </rPr>
      <t>Follow the configuration instructions unique to the products and integration patterns at your organization to send the security logs to the security operations center for monitoring.</t>
    </r>
  </si>
  <si>
    <r>
      <rPr>
        <sz val="11"/>
        <color rgb="FF000000"/>
        <rFont val="Calibri"/>
      </rPr>
      <t>The security risk of not having visibility into cyber attacks is reduced by collecting logs in the agency’s centralized security detection infrastructure. This makes security events available for auditing, query, and incident response.</t>
    </r>
  </si>
  <si>
    <r>
      <rPr>
        <sz val="11"/>
        <color rgb="FF000000"/>
        <rFont val="Calibri"/>
      </rPr>
      <t>This section provides policies to reduce security risks related to the lack of security logs, which hampers security visibility.</t>
    </r>
  </si>
  <si>
    <r>
      <rPr>
        <sz val="11"/>
        <color rgb="FF000000"/>
        <rFont val="Calibri"/>
      </rPr>
      <t>An Azure subscription may be required to send logs to an external system, such as the agency's Security Information and Event Management (SIEM).</t>
    </r>
  </si>
  <si>
    <r>
      <rPr>
        <b/>
        <sz val="11"/>
        <color rgb="FF000000"/>
        <rFont val="Calibri"/>
      </rPr>
      <t>Everything you wanted to know about Security and Audit Logging in Office 365</t>
    </r>
    <r>
      <rPr>
        <sz val="11"/>
        <color rgb="FF000000"/>
        <rFont val="Calibri"/>
      </rPr>
      <t xml:space="preserve">
</t>
    </r>
    <r>
      <rPr>
        <sz val="11"/>
        <color rgb="FF0000FF"/>
        <rFont val="Calibri"/>
      </rPr>
      <t>https://thecloudtechnologist.com/2021/10/15/everything-you-wanted-to-know-about-security-and-audit-logging-in-office-365/</t>
    </r>
    <r>
      <rPr>
        <sz val="11"/>
        <color rgb="FF000000"/>
        <rFont val="Calibri"/>
      </rPr>
      <t xml:space="preserve">
</t>
    </r>
    <r>
      <rPr>
        <b/>
        <sz val="11"/>
        <color rgb="FF000000"/>
        <rFont val="Calibri"/>
      </rPr>
      <t>What are Microsoft Entra sign-in logs??</t>
    </r>
    <r>
      <rPr>
        <sz val="11"/>
        <color rgb="FF000000"/>
        <rFont val="Calibri"/>
      </rPr>
      <t xml:space="preserve">
</t>
    </r>
    <r>
      <rPr>
        <sz val="11"/>
        <color rgb="FF0000FF"/>
        <rFont val="Calibri"/>
      </rPr>
      <t>https://learn.microsoft.com/en-us/entra/identity/monitoring-health/concept-sign-ins</t>
    </r>
    <r>
      <rPr>
        <sz val="11"/>
        <color rgb="FF000000"/>
        <rFont val="Calibri"/>
      </rPr>
      <t xml:space="preserve">
</t>
    </r>
    <r>
      <rPr>
        <b/>
        <sz val="11"/>
        <color rgb="FF000000"/>
        <rFont val="Calibri"/>
      </rPr>
      <t>National Cybersecurity Protection System-Cloud Interface Reference Architecture Volume One: General Guidance</t>
    </r>
    <r>
      <rPr>
        <sz val="11"/>
        <color rgb="FF000000"/>
        <rFont val="Calibri"/>
      </rPr>
      <t xml:space="preserve">
</t>
    </r>
    <r>
      <rPr>
        <sz val="11"/>
        <color rgb="FF0000FF"/>
        <rFont val="Calibri"/>
      </rPr>
      <t>https://www.cisa.gov/sites/default/files/publications/NCPS%20Cloud%20Interface%20RA%20Volume%20One%20%282021-05-14%29.pdf</t>
    </r>
  </si>
  <si>
    <t>Application Registration and Consent</t>
  </si>
  <si>
    <t>MS.AAD.5.1v1</t>
  </si>
  <si>
    <r>
      <rPr>
        <sz val="11"/>
        <color rgb="FF000000"/>
        <rFont val="Calibri"/>
      </rPr>
      <t>Only administrators SHALL be allowed to register applications.</t>
    </r>
  </si>
  <si>
    <r>
      <rPr>
        <sz val="11"/>
        <color rgb="FF000000"/>
        <rFont val="Calibri"/>
      </rPr>
      <t xml:space="preserve">1. In </t>
    </r>
    <r>
      <rPr>
        <b/>
        <sz val="11"/>
        <color rgb="FF000000"/>
        <rFont val="Calibri"/>
      </rPr>
      <t>Microsoft Entra admin center</t>
    </r>
    <r>
      <rPr>
        <sz val="11"/>
        <color rgb="FF000000"/>
        <rFont val="Calibri"/>
      </rPr>
      <t xml:space="preserve">, select </t>
    </r>
    <r>
      <rPr>
        <b/>
        <sz val="11"/>
        <color rgb="FF000000"/>
        <rFont val="Calibri"/>
      </rPr>
      <t>Users</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User settings</t>
    </r>
    <r>
      <rPr>
        <sz val="11"/>
        <color rgb="FF000000"/>
        <rFont val="Calibri"/>
      </rPr>
      <t>.</t>
    </r>
    <r>
      <rPr>
        <sz val="11"/>
        <color rgb="FF000000"/>
        <rFont val="Calibri"/>
      </rPr>
      <t xml:space="preserve">
</t>
    </r>
    <r>
      <rPr>
        <sz val="11"/>
        <color rgb="FF000000"/>
        <rFont val="Calibri"/>
      </rPr>
      <t xml:space="preserve">3. For </t>
    </r>
    <r>
      <rPr>
        <b/>
        <sz val="11"/>
        <color rgb="FF000000"/>
        <rFont val="Calibri"/>
      </rPr>
      <t>Users can register applications</t>
    </r>
    <r>
      <rPr>
        <sz val="11"/>
        <color rgb="FF000000"/>
        <rFont val="Calibri"/>
      </rPr>
      <t xml:space="preserve">, select </t>
    </r>
    <r>
      <rPr>
        <b/>
        <sz val="11"/>
        <color rgb="FF000000"/>
        <rFont val="Calibri"/>
      </rPr>
      <t>No</t>
    </r>
    <r>
      <rPr>
        <sz val="11"/>
        <color rgb="FF000000"/>
        <rFont val="Calibri"/>
      </rPr>
      <t>.</t>
    </r>
    <r>
      <rPr>
        <sz val="11"/>
        <color rgb="FF000000"/>
        <rFont val="Calibri"/>
      </rPr>
      <t xml:space="preserve">
</t>
    </r>
    <r>
      <rPr>
        <sz val="11"/>
        <color rgb="FF000000"/>
        <rFont val="Calibri"/>
      </rPr>
      <t xml:space="preserve">4. Click </t>
    </r>
    <r>
      <rPr>
        <b/>
        <sz val="11"/>
        <color rgb="FF000000"/>
        <rFont val="Calibri"/>
      </rPr>
      <t>Save</t>
    </r>
    <r>
      <rPr>
        <sz val="11"/>
        <color rgb="FF000000"/>
        <rFont val="Calibri"/>
      </rPr>
      <t>.</t>
    </r>
  </si>
  <si>
    <r>
      <rPr>
        <sz val="11"/>
        <color rgb="FF000000"/>
        <rFont val="Calibri"/>
      </rPr>
      <t>Application access for the tenant presents a heightened security risk compared to interactive user access because applications are typically not subject to critical security protections, such as MFA policies. Reduce risk of unauthorized users installing malicious applications into the tenant by ensuring that only specific privileged users can register applications.</t>
    </r>
  </si>
  <si>
    <r>
      <rPr>
        <sz val="11"/>
        <color rgb="FF000000"/>
        <rFont val="Calibri"/>
      </rPr>
      <t>This section provides policies that help reduce security risk of malicious applications or service principals added to the tenant by non-privileged users. Malicious applications can perform many of the same operations as interactive users and can access data on behalf of compromised users. These policies apply to custom-developed applications and applications published by third-party vendors.</t>
    </r>
  </si>
  <si>
    <r>
      <rPr>
        <b/>
        <sz val="11"/>
        <color rgb="FF000000"/>
        <rFont val="Calibri"/>
      </rPr>
      <t>Restrict Application Registration for Non-Privileged Users</t>
    </r>
    <r>
      <rPr>
        <sz val="11"/>
        <color rgb="FF000000"/>
        <rFont val="Calibri"/>
      </rPr>
      <t xml:space="preserve">
</t>
    </r>
    <r>
      <rPr>
        <sz val="11"/>
        <color rgb="FF0000FF"/>
        <rFont val="Calibri"/>
      </rPr>
      <t>https://www.trendmicro.com/cloudoneconformity/knowledge-base/azure/ActiveDirectory/users-can-register-applications.html</t>
    </r>
    <r>
      <rPr>
        <sz val="11"/>
        <color rgb="FF000000"/>
        <rFont val="Calibri"/>
      </rPr>
      <t xml:space="preserve">
</t>
    </r>
    <r>
      <rPr>
        <b/>
        <sz val="11"/>
        <color rgb="FF000000"/>
        <rFont val="Calibri"/>
      </rPr>
      <t>Enforce Administrators to Provide Consent for Apps Before Use</t>
    </r>
    <r>
      <rPr>
        <sz val="11"/>
        <color rgb="FF000000"/>
        <rFont val="Calibri"/>
      </rPr>
      <t xml:space="preserve">
</t>
    </r>
    <r>
      <rPr>
        <sz val="11"/>
        <color rgb="FF0000FF"/>
        <rFont val="Calibri"/>
      </rPr>
      <t>https://www.trendmicro.com/cloudoneconformity/knowledge-base/azure/ActiveDirectory/users-can-consent-to-apps-accessing-company-data-on-their-behalf.html</t>
    </r>
    <r>
      <rPr>
        <sz val="11"/>
        <color rgb="FF000000"/>
        <rFont val="Calibri"/>
      </rPr>
      <t xml:space="preserve">
</t>
    </r>
    <r>
      <rPr>
        <b/>
        <sz val="11"/>
        <color rgb="FF000000"/>
        <rFont val="Calibri"/>
      </rPr>
      <t>Configure the admin consent workflow</t>
    </r>
    <r>
      <rPr>
        <sz val="11"/>
        <color rgb="FF000000"/>
        <rFont val="Calibri"/>
      </rPr>
      <t xml:space="preserve">
</t>
    </r>
    <r>
      <rPr>
        <sz val="11"/>
        <color rgb="FF0000FF"/>
        <rFont val="Calibri"/>
      </rPr>
      <t>https://learn.microsoft.com/en-us/entra/identity/enterprise-apps/configure-admin-consent-workflow</t>
    </r>
  </si>
  <si>
    <t>MS.AAD.5.2v1</t>
  </si>
  <si>
    <r>
      <rPr>
        <sz val="11"/>
        <color rgb="FF000000"/>
        <rFont val="Calibri"/>
      </rPr>
      <t>Only administrators SHALL be allowed to consent to applications.</t>
    </r>
  </si>
  <si>
    <r>
      <rPr>
        <sz val="11"/>
        <color rgb="FF000000"/>
        <rFont val="Calibri"/>
      </rPr>
      <t xml:space="preserve">1. In </t>
    </r>
    <r>
      <rPr>
        <b/>
        <sz val="11"/>
        <color rgb="FF000000"/>
        <rFont val="Calibri"/>
      </rPr>
      <t>Microsoft Entra admin center</t>
    </r>
    <r>
      <rPr>
        <sz val="11"/>
        <color rgb="FF000000"/>
        <rFont val="Calibri"/>
      </rPr>
      <t xml:space="preserve"> select </t>
    </r>
    <r>
      <rPr>
        <b/>
        <sz val="11"/>
        <color rgb="FF000000"/>
        <rFont val="Calibri"/>
      </rPr>
      <t>Enterprise Applications</t>
    </r>
    <r>
      <rPr>
        <sz val="11"/>
        <color rgb="FF000000"/>
        <rFont val="Calibri"/>
      </rPr>
      <t>.</t>
    </r>
    <r>
      <rPr>
        <sz val="11"/>
        <color rgb="FF000000"/>
        <rFont val="Calibri"/>
      </rPr>
      <t xml:space="preserve">
</t>
    </r>
    <r>
      <rPr>
        <sz val="11"/>
        <color rgb="FF000000"/>
        <rFont val="Calibri"/>
      </rPr>
      <t xml:space="preserve">2. Under </t>
    </r>
    <r>
      <rPr>
        <b/>
        <sz val="11"/>
        <color rgb="FF000000"/>
        <rFont val="Calibri"/>
      </rPr>
      <t>Security</t>
    </r>
    <r>
      <rPr>
        <sz val="11"/>
        <color rgb="FF000000"/>
        <rFont val="Calibri"/>
      </rPr>
      <t xml:space="preserve">, select </t>
    </r>
    <r>
      <rPr>
        <b/>
        <sz val="11"/>
        <color rgb="FF000000"/>
        <rFont val="Calibri"/>
      </rPr>
      <t>Consent and permissions</t>
    </r>
    <r>
      <rPr>
        <sz val="11"/>
        <color rgb="FF000000"/>
        <rFont val="Calibri"/>
      </rPr>
      <t xml:space="preserve">. Then select </t>
    </r>
    <r>
      <rPr>
        <b/>
        <sz val="11"/>
        <color rgb="FF000000"/>
        <rFont val="Calibri"/>
      </rPr>
      <t>User Consent Settings</t>
    </r>
    <r>
      <rPr>
        <sz val="11"/>
        <color rgb="FF000000"/>
        <rFont val="Calibri"/>
      </rPr>
      <t>.</t>
    </r>
    <r>
      <rPr>
        <sz val="11"/>
        <color rgb="FF000000"/>
        <rFont val="Calibri"/>
      </rPr>
      <t xml:space="preserve">
</t>
    </r>
    <r>
      <rPr>
        <sz val="11"/>
        <color rgb="FF000000"/>
        <rFont val="Calibri"/>
      </rPr>
      <t xml:space="preserve">3. Under </t>
    </r>
    <r>
      <rPr>
        <b/>
        <sz val="11"/>
        <color rgb="FF000000"/>
        <rFont val="Calibri"/>
      </rPr>
      <t>User consent for applications</t>
    </r>
    <r>
      <rPr>
        <sz val="11"/>
        <color rgb="FF000000"/>
        <rFont val="Calibri"/>
      </rPr>
      <t xml:space="preserve">, select </t>
    </r>
    <r>
      <rPr>
        <b/>
        <sz val="11"/>
        <color rgb="FF000000"/>
        <rFont val="Calibri"/>
      </rPr>
      <t>Do not allow user consent</t>
    </r>
    <r>
      <rPr>
        <sz val="11"/>
        <color rgb="FF000000"/>
        <rFont val="Calibri"/>
      </rPr>
      <t>.</t>
    </r>
    <r>
      <rPr>
        <sz val="11"/>
        <color rgb="FF000000"/>
        <rFont val="Calibri"/>
      </rPr>
      <t xml:space="preserve">
</t>
    </r>
    <r>
      <rPr>
        <sz val="11"/>
        <color rgb="FF000000"/>
        <rFont val="Calibri"/>
      </rPr>
      <t xml:space="preserve">4. Click </t>
    </r>
    <r>
      <rPr>
        <b/>
        <sz val="11"/>
        <color rgb="FF000000"/>
        <rFont val="Calibri"/>
      </rPr>
      <t>Save</t>
    </r>
    <r>
      <rPr>
        <sz val="11"/>
        <color rgb="FF000000"/>
        <rFont val="Calibri"/>
      </rPr>
      <t>.</t>
    </r>
  </si>
  <si>
    <r>
      <rPr>
        <sz val="11"/>
        <color rgb="FF000000"/>
        <rFont val="Calibri"/>
      </rPr>
      <t xml:space="preserve">Limiting applications consent to only specific privileged users reduces risk of users giving insecure applications access to their data via consent grant attacks </t>
    </r>
    <r>
      <rPr>
        <sz val="11"/>
        <color rgb="FF0000FF"/>
        <rFont val="Calibri"/>
      </rPr>
      <t>(https://learn.microsoft.com/en-us/microsoft-365/security/office-365-security/detect-and-remediate-illicit-consent-grants?view=o365-worldwide)</t>
    </r>
    <r>
      <rPr>
        <sz val="11"/>
        <color rgb="FF000000"/>
        <rFont val="Calibri"/>
      </rPr>
      <t>.</t>
    </r>
  </si>
  <si>
    <t>MS.AAD.5.3v1</t>
  </si>
  <si>
    <r>
      <rPr>
        <sz val="11"/>
        <color rgb="FF000000"/>
        <rFont val="Calibri"/>
      </rPr>
      <t>An admin consent workflow SHALL be configured for applications.</t>
    </r>
  </si>
  <si>
    <r>
      <rPr>
        <sz val="11"/>
        <color rgb="FF000000"/>
        <rFont val="Calibri"/>
      </rPr>
      <t xml:space="preserve">1. In </t>
    </r>
    <r>
      <rPr>
        <b/>
        <sz val="11"/>
        <color rgb="FF000000"/>
        <rFont val="Calibri"/>
      </rPr>
      <t>Microsoft Entra admin center</t>
    </r>
    <r>
      <rPr>
        <sz val="11"/>
        <color rgb="FF000000"/>
        <rFont val="Calibri"/>
      </rPr>
      <t xml:space="preserve"> create a new Microsoft Entra ID Group that contains admin users responsible for reviewing and adjudicating application consent requests. Group members will be notified when users request consent for new applications.</t>
    </r>
    <r>
      <rPr>
        <sz val="11"/>
        <color rgb="FF000000"/>
        <rFont val="Calibri"/>
      </rPr>
      <t xml:space="preserve">
</t>
    </r>
    <r>
      <rPr>
        <sz val="11"/>
        <color rgb="FF000000"/>
        <rFont val="Calibri"/>
      </rPr>
      <t xml:space="preserve">2. Then in </t>
    </r>
    <r>
      <rPr>
        <b/>
        <sz val="11"/>
        <color rgb="FF000000"/>
        <rFont val="Calibri"/>
      </rPr>
      <t>Microsoft Entra admin center</t>
    </r>
    <r>
      <rPr>
        <sz val="11"/>
        <color rgb="FF000000"/>
        <rFont val="Calibri"/>
      </rPr>
      <t xml:space="preserve"> under </t>
    </r>
    <r>
      <rPr>
        <b/>
        <sz val="11"/>
        <color rgb="FF000000"/>
        <rFont val="Calibri"/>
      </rPr>
      <t>Applications</t>
    </r>
    <r>
      <rPr>
        <sz val="11"/>
        <color rgb="FF000000"/>
        <rFont val="Calibri"/>
      </rPr>
      <t xml:space="preserve">, select </t>
    </r>
    <r>
      <rPr>
        <b/>
        <sz val="11"/>
        <color rgb="FF000000"/>
        <rFont val="Calibri"/>
      </rPr>
      <t>Enterprise Applications</t>
    </r>
    <r>
      <rPr>
        <sz val="11"/>
        <color rgb="FF000000"/>
        <rFont val="Calibri"/>
      </rPr>
      <t>.</t>
    </r>
    <r>
      <rPr>
        <sz val="11"/>
        <color rgb="FF000000"/>
        <rFont val="Calibri"/>
      </rPr>
      <t xml:space="preserve">
</t>
    </r>
    <r>
      <rPr>
        <sz val="11"/>
        <color rgb="FF000000"/>
        <rFont val="Calibri"/>
      </rPr>
      <t xml:space="preserve">3. Under </t>
    </r>
    <r>
      <rPr>
        <b/>
        <sz val="11"/>
        <color rgb="FF000000"/>
        <rFont val="Calibri"/>
      </rPr>
      <t>Security</t>
    </r>
    <r>
      <rPr>
        <sz val="11"/>
        <color rgb="FF000000"/>
        <rFont val="Calibri"/>
      </rPr>
      <t xml:space="preserve">, select </t>
    </r>
    <r>
      <rPr>
        <b/>
        <sz val="11"/>
        <color rgb="FF000000"/>
        <rFont val="Calibri"/>
      </rPr>
      <t>Consent and permissions</t>
    </r>
    <r>
      <rPr>
        <sz val="11"/>
        <color rgb="FF000000"/>
        <rFont val="Calibri"/>
      </rPr>
      <t xml:space="preserve">. Then select </t>
    </r>
    <r>
      <rPr>
        <b/>
        <sz val="11"/>
        <color rgb="FF000000"/>
        <rFont val="Calibri"/>
      </rPr>
      <t>Admin consent settings</t>
    </r>
    <r>
      <rPr>
        <sz val="11"/>
        <color rgb="FF000000"/>
        <rFont val="Calibri"/>
      </rPr>
      <t>.</t>
    </r>
    <r>
      <rPr>
        <sz val="11"/>
        <color rgb="FF000000"/>
        <rFont val="Calibri"/>
      </rPr>
      <t xml:space="preserve">
</t>
    </r>
    <r>
      <rPr>
        <sz val="11"/>
        <color rgb="FF000000"/>
        <rFont val="Calibri"/>
      </rPr>
      <t xml:space="preserve">4. Under </t>
    </r>
    <r>
      <rPr>
        <b/>
        <sz val="11"/>
        <color rgb="FF000000"/>
        <rFont val="Calibri"/>
      </rPr>
      <t>Admin consent requests</t>
    </r>
    <r>
      <rPr>
        <sz val="11"/>
        <color rgb="FF000000"/>
        <rFont val="Calibri"/>
      </rPr>
      <t xml:space="preserve"> navigate to </t>
    </r>
    <r>
      <rPr>
        <b/>
        <sz val="11"/>
        <color rgb="FF000000"/>
        <rFont val="Calibri"/>
      </rPr>
      <t>Users can request admin consent to apps they are unable to consent to</t>
    </r>
    <r>
      <rPr>
        <sz val="11"/>
        <color rgb="FF000000"/>
        <rFont val="Calibri"/>
      </rPr>
      <t xml:space="preserve"> and select </t>
    </r>
    <r>
      <rPr>
        <b/>
        <sz val="11"/>
        <color rgb="FF000000"/>
        <rFont val="Calibri"/>
      </rPr>
      <t>Yes</t>
    </r>
    <r>
      <rPr>
        <sz val="11"/>
        <color rgb="FF000000"/>
        <rFont val="Calibri"/>
      </rPr>
      <t>.</t>
    </r>
    <r>
      <rPr>
        <sz val="11"/>
        <color rgb="FF000000"/>
        <rFont val="Calibri"/>
      </rPr>
      <t xml:space="preserve">
</t>
    </r>
    <r>
      <rPr>
        <sz val="11"/>
        <color rgb="FF000000"/>
        <rFont val="Calibri"/>
      </rPr>
      <t xml:space="preserve">5. Under </t>
    </r>
    <r>
      <rPr>
        <b/>
        <sz val="11"/>
        <color rgb="FF000000"/>
        <rFont val="Calibri"/>
      </rPr>
      <t>Who can review admin consent requests</t>
    </r>
    <r>
      <rPr>
        <sz val="11"/>
        <color rgb="FF000000"/>
        <rFont val="Calibri"/>
      </rPr>
      <t xml:space="preserve">, select </t>
    </r>
    <r>
      <rPr>
        <b/>
        <sz val="11"/>
        <color rgb="FF000000"/>
        <rFont val="Calibri"/>
      </rPr>
      <t>+ Add groups</t>
    </r>
    <r>
      <rPr>
        <sz val="11"/>
        <color rgb="FF000000"/>
        <rFont val="Calibri"/>
      </rPr>
      <t xml:space="preserve"> and select the group responsible for reviewing and adjudicating app requests (created in step one above).</t>
    </r>
    <r>
      <rPr>
        <sz val="11"/>
        <color rgb="FF000000"/>
        <rFont val="Calibri"/>
      </rPr>
      <t xml:space="preserve">
</t>
    </r>
    <r>
      <rPr>
        <sz val="11"/>
        <color rgb="FF000000"/>
        <rFont val="Calibri"/>
      </rPr>
      <t xml:space="preserve">6. Click </t>
    </r>
    <r>
      <rPr>
        <b/>
        <sz val="11"/>
        <color rgb="FF000000"/>
        <rFont val="Calibri"/>
      </rPr>
      <t>Save</t>
    </r>
    <r>
      <rPr>
        <sz val="11"/>
        <color rgb="FF000000"/>
        <rFont val="Calibri"/>
      </rPr>
      <t>.</t>
    </r>
  </si>
  <si>
    <r>
      <rPr>
        <sz val="11"/>
        <color rgb="FF000000"/>
        <rFont val="Calibri"/>
      </rPr>
      <t>Configuring an admin consent workflow reduces the risk of the previous policy by setting up a process for users to securely request access to applications necessary for business purposes. Administrators have the opportunity to review the permissions requested by new applications and approve or deny access based on a risk assessment.</t>
    </r>
  </si>
  <si>
    <t>Passwords</t>
  </si>
  <si>
    <t>MS.AAD.6.1v1</t>
  </si>
  <si>
    <r>
      <rPr>
        <sz val="11"/>
        <color rgb="FF000000"/>
        <rFont val="Calibri"/>
      </rPr>
      <t>User passwords SHALL NOT expire.</t>
    </r>
  </si>
  <si>
    <t>SHALL NOT</t>
  </si>
  <si>
    <r>
      <rPr>
        <sz val="11"/>
        <color rgb="FF000000"/>
        <rFont val="Calibri"/>
      </rPr>
      <t xml:space="preserve">1. Configure the </t>
    </r>
    <r>
      <rPr>
        <b/>
        <sz val="11"/>
        <color rgb="FF000000"/>
        <rFont val="Calibri"/>
      </rPr>
      <t>Password expiration policy</t>
    </r>
    <r>
      <rPr>
        <sz val="11"/>
        <color rgb="FF000000"/>
        <rFont val="Calibri"/>
      </rPr>
      <t xml:space="preserve"> to </t>
    </r>
    <r>
      <rPr>
        <b/>
        <sz val="11"/>
        <color rgb="FF000000"/>
        <rFont val="Calibri"/>
      </rPr>
      <t>Set passwords to never expire</t>
    </r>
    <r>
      <rPr>
        <sz val="11"/>
        <color rgb="FF000000"/>
        <rFont val="Calibri"/>
      </rPr>
      <t xml:space="preserve"> </t>
    </r>
    <r>
      <rPr>
        <sz val="11"/>
        <color rgb="FF0000FF"/>
        <rFont val="Calibri"/>
      </rPr>
      <t>(https://learn.microsoft.com/en-us/microsoft-365/admin/manage/set-password-expiration-policy?view=o365-worldwide#set-password-expiration-policy)</t>
    </r>
    <r>
      <rPr>
        <sz val="11"/>
        <color rgb="FF000000"/>
        <rFont val="Calibri"/>
      </rPr>
      <t>.</t>
    </r>
  </si>
  <si>
    <r>
      <rPr>
        <sz val="11"/>
        <color rgb="FF000000"/>
        <rFont val="Calibri"/>
      </rPr>
      <t>The National Institute of Standards and Technology (NIST), OMB, and Microsoft have published guidance indicating mandated periodic password changes make user accounts less secure. For example, OMB-22-09 states, "Password policies must not require use of special characters or regular rotation."</t>
    </r>
  </si>
  <si>
    <r>
      <rPr>
        <sz val="11"/>
        <color rgb="FF000000"/>
        <rFont val="Calibri"/>
      </rPr>
      <t>This section provides policies that reduce security risks associated with legacy password practices.</t>
    </r>
  </si>
  <si>
    <r>
      <rPr>
        <b/>
        <sz val="11"/>
        <color rgb="FF000000"/>
        <rFont val="Calibri"/>
      </rPr>
      <t>Password expiration requirements for users</t>
    </r>
    <r>
      <rPr>
        <sz val="11"/>
        <color rgb="FF000000"/>
        <rFont val="Calibri"/>
      </rPr>
      <t xml:space="preserve">
</t>
    </r>
    <r>
      <rPr>
        <sz val="11"/>
        <color rgb="FF0000FF"/>
        <rFont val="Calibri"/>
      </rPr>
      <t>https://learn.microsoft.com/en-us/microsoft-365/admin/misc/password-policy-recommendations?view=o365-worldwide#password-expiration-requirements-for-users</t>
    </r>
    <r>
      <rPr>
        <sz val="11"/>
        <color rgb="FF000000"/>
        <rFont val="Calibri"/>
      </rPr>
      <t xml:space="preserve">
</t>
    </r>
    <r>
      <rPr>
        <b/>
        <sz val="11"/>
        <color rgb="FF000000"/>
        <rFont val="Calibri"/>
      </rPr>
      <t>Eliminate bad passwords using Microsoft Entra Password Protection</t>
    </r>
    <r>
      <rPr>
        <sz val="11"/>
        <color rgb="FF000000"/>
        <rFont val="Calibri"/>
      </rPr>
      <t xml:space="preserve">
</t>
    </r>
    <r>
      <rPr>
        <sz val="11"/>
        <color rgb="FF0000FF"/>
        <rFont val="Calibri"/>
      </rPr>
      <t>https://learn.microsoft.com/en-us/entra/identity/authentication/concept-password-ban-bad</t>
    </r>
    <r>
      <rPr>
        <sz val="11"/>
        <color rgb="FF000000"/>
        <rFont val="Calibri"/>
      </rPr>
      <t xml:space="preserve">
</t>
    </r>
    <r>
      <rPr>
        <b/>
        <sz val="11"/>
        <color rgb="FF000000"/>
        <rFont val="Calibri"/>
      </rPr>
      <t>NIST Special Publication 800-63B - Digital Identity Guidelines</t>
    </r>
    <r>
      <rPr>
        <sz val="11"/>
        <color rgb="FF000000"/>
        <rFont val="Calibri"/>
      </rPr>
      <t xml:space="preserve">
</t>
    </r>
    <r>
      <rPr>
        <sz val="11"/>
        <color rgb="FF0000FF"/>
        <rFont val="Calibri"/>
      </rPr>
      <t>https://pages.nist.gov/800-63-3/sp800-63b.html</t>
    </r>
  </si>
  <si>
    <t>Highly Privileged User Access</t>
  </si>
  <si>
    <t>MS.AAD.7.1v1</t>
  </si>
  <si>
    <r>
      <rPr>
        <sz val="11"/>
        <color rgb="FF000000"/>
        <rFont val="Calibri"/>
      </rPr>
      <t>A minimum of two users and a maximum of eight users SHALL be provisioned with the Global Administrator role.</t>
    </r>
  </si>
  <si>
    <r>
      <rPr>
        <sz val="11"/>
        <color rgb="FF000000"/>
        <rFont val="Calibri"/>
      </rPr>
      <t>The following implementation instructions that reference the Microsoft Entra ID PIM service will vary if using a third-party PAM system instead.</t>
    </r>
    <r>
      <rPr>
        <sz val="11"/>
        <color rgb="FF000000"/>
        <rFont val="Calibri"/>
      </rPr>
      <t xml:space="preserve">
</t>
    </r>
    <r>
      <rPr>
        <sz val="11"/>
        <color rgb="FF000000"/>
        <rFont val="Calibri"/>
      </rPr>
      <t>---</t>
    </r>
    <r>
      <rPr>
        <sz val="11"/>
        <color rgb="FF000000"/>
        <rFont val="Calibri"/>
      </rPr>
      <t xml:space="preserve">
</t>
    </r>
    <r>
      <rPr>
        <sz val="11"/>
        <color rgb="FF000000"/>
        <rFont val="Calibri"/>
      </rPr>
      <t>When counting the number of users assigned to the Global Administrator role, count each user only once.</t>
    </r>
    <r>
      <rPr>
        <sz val="11"/>
        <color rgb="FF000000"/>
        <rFont val="Calibri"/>
      </rPr>
      <t xml:space="preserve">
</t>
    </r>
    <r>
      <rPr>
        <sz val="11"/>
        <color rgb="FF000000"/>
        <rFont val="Calibri"/>
      </rPr>
      <t xml:space="preserve">1. In </t>
    </r>
    <r>
      <rPr>
        <b/>
        <sz val="11"/>
        <color rgb="FF000000"/>
        <rFont val="Calibri"/>
      </rPr>
      <t>Microsoft Entra admin center</t>
    </r>
    <r>
      <rPr>
        <sz val="11"/>
        <color rgb="FF000000"/>
        <rFont val="Calibri"/>
      </rPr>
      <t xml:space="preserve"> count the number of users assigned to the </t>
    </r>
    <r>
      <rPr>
        <b/>
        <sz val="11"/>
        <color rgb="FF000000"/>
        <rFont val="Calibri"/>
      </rPr>
      <t>Global Administrator</t>
    </r>
    <r>
      <rPr>
        <sz val="11"/>
        <color rgb="FF000000"/>
        <rFont val="Calibri"/>
      </rPr>
      <t xml:space="preserve"> role. Count users that are assigned directly to the role and users assigned via group membership. If you have Microsoft Entra ID PIM, count both the </t>
    </r>
    <r>
      <rPr>
        <b/>
        <sz val="11"/>
        <color rgb="FF000000"/>
        <rFont val="Calibri"/>
      </rPr>
      <t>Eligible assignments</t>
    </r>
    <r>
      <rPr>
        <sz val="11"/>
        <color rgb="FF000000"/>
        <rFont val="Calibri"/>
      </rPr>
      <t xml:space="preserve"> and </t>
    </r>
    <r>
      <rPr>
        <b/>
        <sz val="11"/>
        <color rgb="FF000000"/>
        <rFont val="Calibri"/>
      </rPr>
      <t>Active assignments</t>
    </r>
    <r>
      <rPr>
        <sz val="11"/>
        <color rgb="FF000000"/>
        <rFont val="Calibri"/>
      </rPr>
      <t xml:space="preserve">. If any of the groups assigned to Global Administrator are enrolled in PIM for Groups, also count the number of group members from the PIM for Groups portal </t>
    </r>
    <r>
      <rPr>
        <b/>
        <sz val="11"/>
        <color rgb="FF000000"/>
        <rFont val="Calibri"/>
      </rPr>
      <t>Eligible</t>
    </r>
    <r>
      <rPr>
        <sz val="11"/>
        <color rgb="FF000000"/>
        <rFont val="Calibri"/>
      </rPr>
      <t xml:space="preserve"> assignments.</t>
    </r>
    <r>
      <rPr>
        <sz val="11"/>
        <color rgb="FF000000"/>
        <rFont val="Calibri"/>
      </rPr>
      <t xml:space="preserve">
</t>
    </r>
    <r>
      <rPr>
        <sz val="11"/>
        <color rgb="FF000000"/>
        <rFont val="Calibri"/>
      </rPr>
      <t>2. Validate that there are a total of two to eight users assigned to the Global Administrator role.</t>
    </r>
  </si>
  <si>
    <r>
      <rPr>
        <sz val="11"/>
        <color rgb="FF000000"/>
        <rFont val="Calibri"/>
      </rPr>
      <t>The Global Administrator role provides unfettered access to the tenant. Limiting the number of users with this level of access makes tenant compromise more challenging. Microsoft recommends fewer than five users in the Global Administrator role. However, additional user accounts, up to eight, may be necessary to support emergency access and some operational scenarios.</t>
    </r>
  </si>
  <si>
    <r>
      <rPr>
        <sz val="11"/>
        <color rgb="FF000000"/>
        <rFont val="Calibri"/>
      </rPr>
      <t xml:space="preserve">This section provides policies that help reduce security risks related to the usage of highly privileged Microsoft Entra ID built-in roles </t>
    </r>
    <r>
      <rPr>
        <sz val="11"/>
        <color rgb="FF0000FF"/>
        <rFont val="Calibri"/>
      </rPr>
      <t>(#highly-privileged-roles)</t>
    </r>
    <r>
      <rPr>
        <sz val="11"/>
        <color rgb="FF000000"/>
        <rFont val="Calibri"/>
      </rPr>
      <t>. Privileged administrative users have access to operations that can undermine the security of the tenant by changing configurations and security policies. Special protections are necessary to secure this level of access.</t>
    </r>
    <r>
      <rPr>
        <sz val="11"/>
        <color rgb="FF000000"/>
        <rFont val="Calibri"/>
      </rPr>
      <t xml:space="preserve">
</t>
    </r>
    <r>
      <rPr>
        <sz val="11"/>
        <color rgb="FF000000"/>
        <rFont val="Calibri"/>
      </rPr>
      <t>Some of the policy implementations in this section reference specific features of the Microsoft Entra ID Privileged Identity Management (PIM) service that provides Privileged Access Management (PAM) capabilities. As an alternative to Microsoft Entra ID PIM, third-party products and services with equivalent PAM capabilities can be leveraged.</t>
    </r>
  </si>
  <si>
    <r>
      <rPr>
        <sz val="11"/>
        <color rgb="FF000000"/>
        <rFont val="Calibri"/>
      </rPr>
      <t xml:space="preserve">Policies MS.AAD.7.4v1 </t>
    </r>
    <r>
      <rPr>
        <sz val="11"/>
        <color rgb="FF0000FF"/>
        <rFont val="Calibri"/>
      </rPr>
      <t>(https://github.com/cisagov/ScubaGear/blob/main/PowerShell/ScubaGear/baselines/aad.md#msaad74v1)</t>
    </r>
    <r>
      <rPr>
        <sz val="11"/>
        <color rgb="FF000000"/>
        <rFont val="Calibri"/>
      </rPr>
      <t xml:space="preserve">, MS.AAD.7.5v1 </t>
    </r>
    <r>
      <rPr>
        <sz val="11"/>
        <color rgb="FF0000FF"/>
        <rFont val="Calibri"/>
      </rPr>
      <t>(https://github.com/cisagov/ScubaGear/blob/main/PowerShell/ScubaGear/baselines/aad.md#msaad75v1)</t>
    </r>
    <r>
      <rPr>
        <sz val="11"/>
        <color rgb="FF000000"/>
        <rFont val="Calibri"/>
      </rPr>
      <t xml:space="preserve">, MS.AAD.7.6v1 </t>
    </r>
    <r>
      <rPr>
        <sz val="11"/>
        <color rgb="FF0000FF"/>
        <rFont val="Calibri"/>
      </rPr>
      <t>(https://github.com/cisagov/ScubaGear/blob/main/PowerShell/ScubaGear/baselines/aad.md#msaad76v1)</t>
    </r>
    <r>
      <rPr>
        <sz val="11"/>
        <color rgb="FF000000"/>
        <rFont val="Calibri"/>
      </rPr>
      <t xml:space="preserve">, MS.AAD.7.7v1 </t>
    </r>
    <r>
      <rPr>
        <sz val="11"/>
        <color rgb="FF0000FF"/>
        <rFont val="Calibri"/>
      </rPr>
      <t>(https://github.com/cisagov/ScubaGear/blob/main/PowerShell/ScubaGear/baselines/aad.md#msaad77v1)</t>
    </r>
    <r>
      <rPr>
        <sz val="11"/>
        <color rgb="FF000000"/>
        <rFont val="Calibri"/>
      </rPr>
      <t xml:space="preserve">, MS.AAD.7.8v1 </t>
    </r>
    <r>
      <rPr>
        <sz val="11"/>
        <color rgb="FF0000FF"/>
        <rFont val="Calibri"/>
      </rPr>
      <t>(https://github.com/cisagov/ScubaGear/blob/main/PowerShell/ScubaGear/baselines/aad.md#msaad78v1)</t>
    </r>
    <r>
      <rPr>
        <sz val="11"/>
        <color rgb="FF000000"/>
        <rFont val="Calibri"/>
      </rPr>
      <t xml:space="preserve">, and MS.AAD.7.9v1 </t>
    </r>
    <r>
      <rPr>
        <sz val="11"/>
        <color rgb="FF0000FF"/>
        <rFont val="Calibri"/>
      </rPr>
      <t>(https://github.com/cisagov/ScubaGear/blob/main/PowerShell/ScubaGear/baselines/aad.md#msaad79v1)</t>
    </r>
    <r>
      <rPr>
        <sz val="11"/>
        <color rgb="FF000000"/>
        <rFont val="Calibri"/>
      </rPr>
      <t xml:space="preserve"> require a Microsoft Entra ID P2 license; however, a third-party Privileged Access Management (PAM) solution may also be used to satisfy the requirements. If a third-party solution is used, then a P2 license is not required for the respective policies.</t>
    </r>
  </si>
  <si>
    <r>
      <rPr>
        <b/>
        <sz val="11"/>
        <color rgb="FF000000"/>
        <rFont val="Calibri"/>
      </rPr>
      <t>Limit number of Global Administrators to less than 5</t>
    </r>
    <r>
      <rPr>
        <sz val="11"/>
        <color rgb="FF000000"/>
        <rFont val="Calibri"/>
      </rPr>
      <t xml:space="preserve">
</t>
    </r>
    <r>
      <rPr>
        <sz val="11"/>
        <color rgb="FF0000FF"/>
        <rFont val="Calibri"/>
      </rPr>
      <t>https://learn.microsoft.com/en-us/entra/identity/role-based-access-control/best-practices#5-limit-the-number-of-global-administrators-to-less-than-5</t>
    </r>
    <r>
      <rPr>
        <sz val="11"/>
        <color rgb="FF000000"/>
        <rFont val="Calibri"/>
      </rPr>
      <t xml:space="preserve">
</t>
    </r>
    <r>
      <rPr>
        <b/>
        <sz val="11"/>
        <color rgb="FF000000"/>
        <rFont val="Calibri"/>
      </rPr>
      <t>Implement Privilege Access Management</t>
    </r>
    <r>
      <rPr>
        <sz val="11"/>
        <color rgb="FF000000"/>
        <rFont val="Calibri"/>
      </rPr>
      <t xml:space="preserve">
</t>
    </r>
    <r>
      <rPr>
        <sz val="11"/>
        <color rgb="FF0000FF"/>
        <rFont val="Calibri"/>
      </rPr>
      <t>https://learn.microsoft.com/en-us/azure/security/fundamentals/steps-secure-identity#implement-privilege-access-management</t>
    </r>
    <r>
      <rPr>
        <sz val="11"/>
        <color rgb="FF000000"/>
        <rFont val="Calibri"/>
      </rPr>
      <t xml:space="preserve">
</t>
    </r>
    <r>
      <rPr>
        <b/>
        <sz val="11"/>
        <color rgb="FF000000"/>
        <rFont val="Calibri"/>
      </rPr>
      <t>Assign Microsoft Entra roles in Privileged Identity Management</t>
    </r>
    <r>
      <rPr>
        <sz val="11"/>
        <color rgb="FF000000"/>
        <rFont val="Calibri"/>
      </rPr>
      <t xml:space="preserve">
</t>
    </r>
    <r>
      <rPr>
        <sz val="11"/>
        <color rgb="FF0000FF"/>
        <rFont val="Calibri"/>
      </rPr>
      <t>https://learn.microsoft.com/en-us/entra/id-governance/privileged-identity-management/pim-how-to-add-role-to-user</t>
    </r>
    <r>
      <rPr>
        <sz val="11"/>
        <color rgb="FF000000"/>
        <rFont val="Calibri"/>
      </rPr>
      <t xml:space="preserve">
</t>
    </r>
    <r>
      <rPr>
        <b/>
        <sz val="11"/>
        <color rgb="FF000000"/>
        <rFont val="Calibri"/>
      </rPr>
      <t>Privileged Identity Management (PIM) for Groups</t>
    </r>
    <r>
      <rPr>
        <sz val="11"/>
        <color rgb="FF000000"/>
        <rFont val="Calibri"/>
      </rPr>
      <t xml:space="preserve">
</t>
    </r>
    <r>
      <rPr>
        <sz val="11"/>
        <color rgb="FF0000FF"/>
        <rFont val="Calibri"/>
      </rPr>
      <t>https://learn.microsoft.com/en-us/entra/id-governance/privileged-identity-management/concept-pim-for-groups</t>
    </r>
    <r>
      <rPr>
        <sz val="11"/>
        <color rgb="FF000000"/>
        <rFont val="Calibri"/>
      </rPr>
      <t xml:space="preserve">
</t>
    </r>
    <r>
      <rPr>
        <b/>
        <sz val="11"/>
        <color rgb="FF000000"/>
        <rFont val="Calibri"/>
      </rPr>
      <t>Approve or deny requests for Microsoft Entra roles in Privileged Identity Management</t>
    </r>
    <r>
      <rPr>
        <sz val="11"/>
        <color rgb="FF000000"/>
        <rFont val="Calibri"/>
      </rPr>
      <t xml:space="preserve">
</t>
    </r>
    <r>
      <rPr>
        <sz val="11"/>
        <color rgb="FF0000FF"/>
        <rFont val="Calibri"/>
      </rPr>
      <t>https://learn.microsoft.com/en-us/entra/id-governance/privileged-identity-management/pim-approval-workflow</t>
    </r>
    <r>
      <rPr>
        <sz val="11"/>
        <color rgb="FF000000"/>
        <rFont val="Calibri"/>
      </rPr>
      <t xml:space="preserve">
</t>
    </r>
    <r>
      <rPr>
        <b/>
        <sz val="11"/>
        <color rgb="FF000000"/>
        <rFont val="Calibri"/>
      </rPr>
      <t>Configure security alerts for Microsoft Entra roles in Privileged Identity Management</t>
    </r>
    <r>
      <rPr>
        <sz val="11"/>
        <color rgb="FF000000"/>
        <rFont val="Calibri"/>
      </rPr>
      <t xml:space="preserve">
</t>
    </r>
    <r>
      <rPr>
        <sz val="11"/>
        <color rgb="FF0000FF"/>
        <rFont val="Calibri"/>
      </rPr>
      <t>https://learn.microsoft.com/en-us/entra/id-governance/privileged-identity-management/pim-how-to-configure-security-alerts</t>
    </r>
  </si>
  <si>
    <t>MS.AAD.7.2v1</t>
  </si>
  <si>
    <r>
      <rPr>
        <sz val="11"/>
        <color rgb="FF000000"/>
        <rFont val="Calibri"/>
      </rPr>
      <t>Privileged users SHALL be provisioned with finer-grained roles instead of Global Administrator.</t>
    </r>
  </si>
  <si>
    <r>
      <rPr>
        <sz val="11"/>
        <color rgb="FF000000"/>
        <rFont val="Calibri"/>
      </rPr>
      <t>The following implementation instructions that reference the Microsoft Entra ID PIM service will vary if using a third-party PAM system instead.</t>
    </r>
    <r>
      <rPr>
        <sz val="11"/>
        <color rgb="FF000000"/>
        <rFont val="Calibri"/>
      </rPr>
      <t xml:space="preserve">
</t>
    </r>
    <r>
      <rPr>
        <sz val="11"/>
        <color rgb="FF000000"/>
        <rFont val="Calibri"/>
      </rPr>
      <t>---</t>
    </r>
    <r>
      <rPr>
        <sz val="11"/>
        <color rgb="FF000000"/>
        <rFont val="Calibri"/>
      </rPr>
      <t xml:space="preserve">
</t>
    </r>
    <r>
      <rPr>
        <sz val="11"/>
        <color rgb="FF000000"/>
        <rFont val="Calibri"/>
      </rPr>
      <t>This policy is based on the ratio below:</t>
    </r>
    <r>
      <rPr>
        <sz val="11"/>
        <color rgb="FF000000"/>
        <rFont val="Calibri"/>
      </rPr>
      <t xml:space="preserve">
</t>
    </r>
    <r>
      <rPr>
        <b/>
        <sz val="11"/>
        <color rgb="FF000000"/>
        <rFont val="Calibri"/>
      </rPr>
      <t>X = (Number of users assigned to the Global Administrator role) / (Number of users assigned to other highly privileged roles)</t>
    </r>
    <r>
      <rPr>
        <sz val="11"/>
        <color rgb="FF000000"/>
        <rFont val="Calibri"/>
      </rPr>
      <t xml:space="preserve">
</t>
    </r>
    <r>
      <rPr>
        <sz val="11"/>
        <color rgb="FF000000"/>
        <rFont val="Calibri"/>
      </rPr>
      <t>1. Follow the instructions for policy MS.AAD.7.1v1 above to get a count of users assigned to the Global Administrator role.</t>
    </r>
    <r>
      <rPr>
        <sz val="11"/>
        <color rgb="FF000000"/>
        <rFont val="Calibri"/>
      </rPr>
      <t xml:space="preserve">
</t>
    </r>
    <r>
      <rPr>
        <sz val="11"/>
        <color rgb="FF000000"/>
        <rFont val="Calibri"/>
      </rPr>
      <t>2. Follow the instructions for policy MS.AAD.7.1v1 above but get a count of users assigned to the other highly privileged roles (not Global Administrator). If a user is assigned to both Global Administrator and other roles, only count that user for the Global Administrator assignment.</t>
    </r>
    <r>
      <rPr>
        <sz val="11"/>
        <color rgb="FF000000"/>
        <rFont val="Calibri"/>
      </rPr>
      <t xml:space="preserve">
</t>
    </r>
    <r>
      <rPr>
        <sz val="11"/>
        <color rgb="FF000000"/>
        <rFont val="Calibri"/>
      </rPr>
      <t>3. Divide the value from step 2 from the value from step 1 to calculate X. If X is less than or equal to 1 then the tenant is compliant with the policy.</t>
    </r>
  </si>
  <si>
    <r>
      <rPr>
        <sz val="11"/>
        <color rgb="FF000000"/>
        <rFont val="Calibri"/>
      </rPr>
      <t>Many privileged administrative users do not need unfettered access to the tenant to perform their duties. By assigning them to roles based on least privilege, the risks associated with having their accounts compromised are reduced.</t>
    </r>
  </si>
  <si>
    <t>MS.AAD.7.3v1</t>
  </si>
  <si>
    <r>
      <rPr>
        <sz val="11"/>
        <color rgb="FF000000"/>
        <rFont val="Calibri"/>
      </rPr>
      <t>Privileged users SHALL be provisioned cloud-only accounts separate from an on-premises directory or other federated identity providers.</t>
    </r>
  </si>
  <si>
    <r>
      <rPr>
        <sz val="11"/>
        <color rgb="FF000000"/>
        <rFont val="Calibri"/>
      </rPr>
      <t>The following implementation instructions that reference the Microsoft Entra ID PIM service will vary if using a third-party PAM system instead.</t>
    </r>
    <r>
      <rPr>
        <sz val="11"/>
        <color rgb="FF000000"/>
        <rFont val="Calibri"/>
      </rPr>
      <t xml:space="preserve">
</t>
    </r>
    <r>
      <rPr>
        <sz val="11"/>
        <color rgb="FF000000"/>
        <rFont val="Calibri"/>
      </rPr>
      <t>---</t>
    </r>
    <r>
      <rPr>
        <sz val="11"/>
        <color rgb="FF000000"/>
        <rFont val="Calibri"/>
      </rPr>
      <t xml:space="preserve">
</t>
    </r>
    <r>
      <rPr>
        <sz val="11"/>
        <color rgb="FF000000"/>
        <rFont val="Calibri"/>
      </rPr>
      <t>1. Perform the steps below for each highly privileged role. We reference the Global Administrator role as an example.</t>
    </r>
    <r>
      <rPr>
        <sz val="11"/>
        <color rgb="FF000000"/>
        <rFont val="Calibri"/>
      </rPr>
      <t xml:space="preserve">
</t>
    </r>
    <r>
      <rPr>
        <sz val="11"/>
        <color rgb="FF000000"/>
        <rFont val="Calibri"/>
      </rPr>
      <t xml:space="preserve">2. Create a list of all the users assigned to the </t>
    </r>
    <r>
      <rPr>
        <b/>
        <sz val="11"/>
        <color rgb="FF000000"/>
        <rFont val="Calibri"/>
      </rPr>
      <t>Global Administrator</t>
    </r>
    <r>
      <rPr>
        <sz val="11"/>
        <color rgb="FF000000"/>
        <rFont val="Calibri"/>
      </rPr>
      <t xml:space="preserve"> role. Include users that are assigned directly to the role and users assigned via group membership. If you have Microsoft Entra ID PIM, include both the </t>
    </r>
    <r>
      <rPr>
        <b/>
        <sz val="11"/>
        <color rgb="FF000000"/>
        <rFont val="Calibri"/>
      </rPr>
      <t>Eligible assignments</t>
    </r>
    <r>
      <rPr>
        <sz val="11"/>
        <color rgb="FF000000"/>
        <rFont val="Calibri"/>
      </rPr>
      <t xml:space="preserve"> and </t>
    </r>
    <r>
      <rPr>
        <b/>
        <sz val="11"/>
        <color rgb="FF000000"/>
        <rFont val="Calibri"/>
      </rPr>
      <t>Active assignments</t>
    </r>
    <r>
      <rPr>
        <sz val="11"/>
        <color rgb="FF000000"/>
        <rFont val="Calibri"/>
      </rPr>
      <t xml:space="preserve">. If any of the groups assigned to Global Administrator are enrolled in PIM for Groups, also include group members from the PIM for Groups portal </t>
    </r>
    <r>
      <rPr>
        <b/>
        <sz val="11"/>
        <color rgb="FF000000"/>
        <rFont val="Calibri"/>
      </rPr>
      <t>Eligible</t>
    </r>
    <r>
      <rPr>
        <sz val="11"/>
        <color rgb="FF000000"/>
        <rFont val="Calibri"/>
      </rPr>
      <t xml:space="preserve"> assignments.</t>
    </r>
    <r>
      <rPr>
        <sz val="11"/>
        <color rgb="FF000000"/>
        <rFont val="Calibri"/>
      </rPr>
      <t xml:space="preserve">
</t>
    </r>
    <r>
      <rPr>
        <sz val="11"/>
        <color rgb="FF000000"/>
        <rFont val="Calibri"/>
      </rPr>
      <t xml:space="preserve">3. For each highly privileged user in the list, execute the Powershell code below but replace the </t>
    </r>
    <r>
      <rPr>
        <b/>
        <sz val="11"/>
        <color rgb="FF000000"/>
        <rFont val="Calibri"/>
      </rPr>
      <t>username@somedomain.com</t>
    </r>
    <r>
      <rPr>
        <sz val="11"/>
        <color rgb="FF000000"/>
        <rFont val="Calibri"/>
      </rPr>
      <t xml:space="preserve"> with the principal name of the user who is specific to your environment. You can get the data value from the </t>
    </r>
    <r>
      <rPr>
        <b/>
        <sz val="11"/>
        <color rgb="FF000000"/>
        <rFont val="Calibri"/>
      </rPr>
      <t>Principal name</t>
    </r>
    <r>
      <rPr>
        <sz val="11"/>
        <color rgb="FF000000"/>
        <rFont val="Calibri"/>
      </rPr>
      <t xml:space="preserve"> field displayed in the Microsoft Entra ID portal.</t>
    </r>
    <r>
      <rPr>
        <sz val="11"/>
        <color rgb="FF000000"/>
        <rFont val="Calibri"/>
      </rPr>
      <t xml:space="preserve">
</t>
    </r>
    <r>
      <rPr>
        <sz val="11"/>
        <color rgb="FF000000"/>
        <rFont val="Calibri"/>
      </rPr>
      <t>``</t>
    </r>
    <r>
      <rPr>
        <b/>
        <sz val="11"/>
        <color rgb="FF000000"/>
        <rFont val="Calibri"/>
      </rPr>
      <t xml:space="preserve"> Connect-MgGraph Get-MgBetaUser -Filter "userPrincipalName eq 'username@somedomain.com'" | FL </t>
    </r>
    <r>
      <rPr>
        <sz val="11"/>
        <color rgb="FF000000"/>
        <rFont val="Calibri"/>
      </rPr>
      <t>``</t>
    </r>
    <r>
      <rPr>
        <sz val="11"/>
        <color rgb="FF000000"/>
        <rFont val="Calibri"/>
      </rPr>
      <t xml:space="preserve">
</t>
    </r>
    <r>
      <rPr>
        <sz val="11"/>
        <color rgb="FF000000"/>
        <rFont val="Calibri"/>
      </rPr>
      <t xml:space="preserve">1. Review the output field named </t>
    </r>
    <r>
      <rPr>
        <b/>
        <sz val="11"/>
        <color rgb="FF000000"/>
        <rFont val="Calibri"/>
      </rPr>
      <t>OnPremisesImmutableId</t>
    </r>
    <r>
      <rPr>
        <sz val="11"/>
        <color rgb="FF000000"/>
        <rFont val="Calibri"/>
      </rPr>
      <t>. If this field contains a data value, it means that the user is not cloud-only. If the user is not cloud-only, create a cloud-only account for that user, assign the user to their respective roles and then remove the account that is not cloud-only from Microsoft Entra ID.</t>
    </r>
  </si>
  <si>
    <r>
      <rPr>
        <sz val="11"/>
        <color rgb="FF000000"/>
        <rFont val="Calibri"/>
      </rPr>
      <t>By provisioning cloud-only Microsoft Entra ID user accounts to privileged users, the risks associated with a compromise of on-premises federation infrastructure are reduced. It is more challenging for the adversary to pivot from the compromised environment to the cloud with privileged access.</t>
    </r>
  </si>
  <si>
    <t>MS.AAD.7.4v1</t>
  </si>
  <si>
    <r>
      <rPr>
        <sz val="11"/>
        <color rgb="FF000000"/>
        <rFont val="Calibri"/>
      </rPr>
      <t>Permanent active role assignments SHALL NOT be allowed for highly privileged roles.</t>
    </r>
  </si>
  <si>
    <r>
      <rPr>
        <sz val="11"/>
        <color rgb="FF000000"/>
        <rFont val="Calibri"/>
      </rPr>
      <t>The following implementation instructions that reference the Microsoft Entra ID PIM service will vary if using a third-party PAM system instead.</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In </t>
    </r>
    <r>
      <rPr>
        <b/>
        <sz val="11"/>
        <color rgb="FF000000"/>
        <rFont val="Calibri"/>
      </rPr>
      <t>Microsoft Entra admin center</t>
    </r>
    <r>
      <rPr>
        <sz val="11"/>
        <color rgb="FF000000"/>
        <rFont val="Calibri"/>
      </rPr>
      <t xml:space="preserve"> select </t>
    </r>
    <r>
      <rPr>
        <b/>
        <sz val="11"/>
        <color rgb="FF000000"/>
        <rFont val="Calibri"/>
      </rPr>
      <t>Roles and admins</t>
    </r>
    <r>
      <rPr>
        <sz val="11"/>
        <color rgb="FF000000"/>
        <rFont val="Calibri"/>
      </rPr>
      <t>. Perform the steps below for each highly privileged role. We reference the Global Administrator role as an example.</t>
    </r>
    <r>
      <rPr>
        <sz val="11"/>
        <color rgb="FF000000"/>
        <rFont val="Calibri"/>
      </rPr>
      <t xml:space="preserve">
</t>
    </r>
    <r>
      <rPr>
        <sz val="11"/>
        <color rgb="FF000000"/>
        <rFont val="Calibri"/>
      </rPr>
      <t xml:space="preserve">2. Select the </t>
    </r>
    <r>
      <rPr>
        <b/>
        <sz val="11"/>
        <color rgb="FF000000"/>
        <rFont val="Calibri"/>
      </rPr>
      <t>Global Administrator</t>
    </r>
    <r>
      <rPr>
        <sz val="11"/>
        <color rgb="FF000000"/>
        <rFont val="Calibri"/>
      </rPr>
      <t xml:space="preserve"> role.</t>
    </r>
    <r>
      <rPr>
        <sz val="11"/>
        <color rgb="FF000000"/>
        <rFont val="Calibri"/>
      </rPr>
      <t xml:space="preserve">
</t>
    </r>
    <r>
      <rPr>
        <sz val="11"/>
        <color rgb="FF000000"/>
        <rFont val="Calibri"/>
      </rPr>
      <t xml:space="preserve">3. Under </t>
    </r>
    <r>
      <rPr>
        <b/>
        <sz val="11"/>
        <color rgb="FF000000"/>
        <rFont val="Calibri"/>
      </rPr>
      <t>Manage</t>
    </r>
    <r>
      <rPr>
        <sz val="11"/>
        <color rgb="FF000000"/>
        <rFont val="Calibri"/>
      </rPr>
      <t xml:space="preserve">, select </t>
    </r>
    <r>
      <rPr>
        <b/>
        <sz val="11"/>
        <color rgb="FF000000"/>
        <rFont val="Calibri"/>
      </rPr>
      <t>Assignments</t>
    </r>
    <r>
      <rPr>
        <sz val="11"/>
        <color rgb="FF000000"/>
        <rFont val="Calibri"/>
      </rPr>
      <t xml:space="preserve"> and click the </t>
    </r>
    <r>
      <rPr>
        <b/>
        <sz val="11"/>
        <color rgb="FF000000"/>
        <rFont val="Calibri"/>
      </rPr>
      <t>Active assignments</t>
    </r>
    <r>
      <rPr>
        <sz val="11"/>
        <color rgb="FF000000"/>
        <rFont val="Calibri"/>
      </rPr>
      <t xml:space="preserve"> tab.</t>
    </r>
    <r>
      <rPr>
        <sz val="11"/>
        <color rgb="FF000000"/>
        <rFont val="Calibri"/>
      </rPr>
      <t xml:space="preserve">
</t>
    </r>
    <r>
      <rPr>
        <sz val="11"/>
        <color rgb="FF000000"/>
        <rFont val="Calibri"/>
      </rPr>
      <t xml:space="preserve">4. Verify there are no users or groups with a value of </t>
    </r>
    <r>
      <rPr>
        <b/>
        <sz val="11"/>
        <color rgb="FF000000"/>
        <rFont val="Calibri"/>
      </rPr>
      <t>Permanent</t>
    </r>
    <r>
      <rPr>
        <sz val="11"/>
        <color rgb="FF000000"/>
        <rFont val="Calibri"/>
      </rPr>
      <t xml:space="preserve"> in the </t>
    </r>
    <r>
      <rPr>
        <b/>
        <sz val="11"/>
        <color rgb="FF000000"/>
        <rFont val="Calibri"/>
      </rPr>
      <t>End time</t>
    </r>
    <r>
      <rPr>
        <sz val="11"/>
        <color rgb="FF000000"/>
        <rFont val="Calibri"/>
      </rPr>
      <t xml:space="preserve"> column. If there are any, recreate those assignments to have an expiration date using Microsoft Entra ID PIM or an alternative PAM system. If a group is identified and it is enrolled in PIM for Groups, see the exception cases below for details.</t>
    </r>
    <r>
      <rPr>
        <sz val="11"/>
        <color rgb="FF000000"/>
        <rFont val="Calibri"/>
      </rPr>
      <t xml:space="preserve">
</t>
    </r>
    <r>
      <rPr>
        <sz val="11"/>
        <color rgb="FF000000"/>
        <rFont val="Calibri"/>
      </rPr>
      <t>Exception cases:</t>
    </r>
    <r>
      <rPr>
        <sz val="11"/>
        <color rgb="FF000000"/>
        <rFont val="Calibri"/>
      </rPr>
      <t xml:space="preserve">
</t>
    </r>
    <r>
      <rPr>
        <sz val="11"/>
        <color rgb="FF000000"/>
        <rFont val="Calibri"/>
      </rPr>
      <t>- Emergency access accounts that require perpetual active assignment.</t>
    </r>
    <r>
      <rPr>
        <sz val="11"/>
        <color rgb="FF000000"/>
        <rFont val="Calibri"/>
      </rPr>
      <t xml:space="preserve">
</t>
    </r>
    <r>
      <rPr>
        <sz val="11"/>
        <color rgb="FF000000"/>
        <rFont val="Calibri"/>
      </rPr>
      <t>- Service accounts that require perpetual active assignment.</t>
    </r>
    <r>
      <rPr>
        <sz val="11"/>
        <color rgb="FF000000"/>
        <rFont val="Calibri"/>
      </rPr>
      <t xml:space="preserve">
</t>
    </r>
    <r>
      <rPr>
        <sz val="11"/>
        <color rgb="FF000000"/>
        <rFont val="Calibri"/>
      </rPr>
      <t>- If using PIM for Groups, a group that is enrolled in PIM is allowed to have a perpetual active assignment to a role because activation is handled by PIM for Groups.</t>
    </r>
  </si>
  <si>
    <r>
      <rPr>
        <sz val="11"/>
        <color rgb="FF000000"/>
        <rFont val="Calibri"/>
      </rPr>
      <t>Instead of giving users permanent assignments to privileged roles, provisioning access just in time lessens exposure if those accounts become compromised. In Microsoft Entra ID PIM or an alternative PAM system, just in time access can be provisioned by assigning users to roles as eligible instead of perpetually active.</t>
    </r>
  </si>
  <si>
    <t>MS.AAD.7.5v1</t>
  </si>
  <si>
    <r>
      <rPr>
        <sz val="11"/>
        <color rgb="FF000000"/>
        <rFont val="Calibri"/>
      </rPr>
      <t>Provisioning users to highly privileged roles SHALL NOT occur outside of a PAM system.</t>
    </r>
  </si>
  <si>
    <r>
      <rPr>
        <sz val="11"/>
        <color rgb="FF000000"/>
        <rFont val="Calibri"/>
      </rPr>
      <t>The following implementation instructions that reference the Microsoft Entra ID PIM service will vary if using a third-party PAM system instead.</t>
    </r>
    <r>
      <rPr>
        <sz val="11"/>
        <color rgb="FF000000"/>
        <rFont val="Calibri"/>
      </rPr>
      <t xml:space="preserve">
</t>
    </r>
    <r>
      <rPr>
        <sz val="11"/>
        <color rgb="FF000000"/>
        <rFont val="Calibri"/>
      </rPr>
      <t>---</t>
    </r>
    <r>
      <rPr>
        <sz val="11"/>
        <color rgb="FF000000"/>
        <rFont val="Calibri"/>
      </rPr>
      <t xml:space="preserve">
</t>
    </r>
    <r>
      <rPr>
        <sz val="11"/>
        <color rgb="FF000000"/>
        <rFont val="Calibri"/>
      </rPr>
      <t>1. Perform the steps below for each highly privileged role. We reference the Global Administrator role as an example.</t>
    </r>
    <r>
      <rPr>
        <sz val="11"/>
        <color rgb="FF000000"/>
        <rFont val="Calibri"/>
      </rPr>
      <t xml:space="preserve">
</t>
    </r>
    <r>
      <rPr>
        <sz val="11"/>
        <color rgb="FF000000"/>
        <rFont val="Calibri"/>
      </rPr>
      <t xml:space="preserve">2. In </t>
    </r>
    <r>
      <rPr>
        <b/>
        <sz val="11"/>
        <color rgb="FF000000"/>
        <rFont val="Calibri"/>
      </rPr>
      <t>Microsoft Entra admin center</t>
    </r>
    <r>
      <rPr>
        <sz val="11"/>
        <color rgb="FF000000"/>
        <rFont val="Calibri"/>
      </rPr>
      <t xml:space="preserve"> select </t>
    </r>
    <r>
      <rPr>
        <b/>
        <sz val="11"/>
        <color rgb="FF000000"/>
        <rFont val="Calibri"/>
      </rPr>
      <t>Roles and Admins</t>
    </r>
    <r>
      <rPr>
        <sz val="11"/>
        <color rgb="FF000000"/>
        <rFont val="Calibri"/>
      </rPr>
      <t>.</t>
    </r>
    <r>
      <rPr>
        <sz val="11"/>
        <color rgb="FF000000"/>
        <rFont val="Calibri"/>
      </rPr>
      <t xml:space="preserve">
</t>
    </r>
    <r>
      <rPr>
        <sz val="11"/>
        <color rgb="FF000000"/>
        <rFont val="Calibri"/>
      </rPr>
      <t xml:space="preserve">3. Select the </t>
    </r>
    <r>
      <rPr>
        <b/>
        <sz val="11"/>
        <color rgb="FF000000"/>
        <rFont val="Calibri"/>
      </rPr>
      <t>Global Administrator</t>
    </r>
    <r>
      <rPr>
        <sz val="11"/>
        <color rgb="FF000000"/>
        <rFont val="Calibri"/>
      </rPr>
      <t xml:space="preserve"> role.</t>
    </r>
    <r>
      <rPr>
        <sz val="11"/>
        <color rgb="FF000000"/>
        <rFont val="Calibri"/>
      </rPr>
      <t xml:space="preserve">
</t>
    </r>
    <r>
      <rPr>
        <sz val="11"/>
        <color rgb="FF000000"/>
        <rFont val="Calibri"/>
      </rPr>
      <t xml:space="preserve">4. Under </t>
    </r>
    <r>
      <rPr>
        <b/>
        <sz val="11"/>
        <color rgb="FF000000"/>
        <rFont val="Calibri"/>
      </rPr>
      <t>Manage</t>
    </r>
    <r>
      <rPr>
        <sz val="11"/>
        <color rgb="FF000000"/>
        <rFont val="Calibri"/>
      </rPr>
      <t xml:space="preserve">, select </t>
    </r>
    <r>
      <rPr>
        <b/>
        <sz val="11"/>
        <color rgb="FF000000"/>
        <rFont val="Calibri"/>
      </rPr>
      <t>Assignments</t>
    </r>
    <r>
      <rPr>
        <sz val="11"/>
        <color rgb="FF000000"/>
        <rFont val="Calibri"/>
      </rPr>
      <t xml:space="preserve"> and click the </t>
    </r>
    <r>
      <rPr>
        <b/>
        <sz val="11"/>
        <color rgb="FF000000"/>
        <rFont val="Calibri"/>
      </rPr>
      <t>Active assignments</t>
    </r>
    <r>
      <rPr>
        <sz val="11"/>
        <color rgb="FF000000"/>
        <rFont val="Calibri"/>
      </rPr>
      <t xml:space="preserve"> tab.</t>
    </r>
    <r>
      <rPr>
        <sz val="11"/>
        <color rgb="FF000000"/>
        <rFont val="Calibri"/>
      </rPr>
      <t xml:space="preserve">
</t>
    </r>
    <r>
      <rPr>
        <sz val="11"/>
        <color rgb="FF000000"/>
        <rFont val="Calibri"/>
      </rPr>
      <t xml:space="preserve">5. For each user or group listed, examine the value in the </t>
    </r>
    <r>
      <rPr>
        <b/>
        <sz val="11"/>
        <color rgb="FF000000"/>
        <rFont val="Calibri"/>
      </rPr>
      <t>Start time</t>
    </r>
    <r>
      <rPr>
        <sz val="11"/>
        <color rgb="FF000000"/>
        <rFont val="Calibri"/>
      </rPr>
      <t xml:space="preserve"> column. If it contains a value of </t>
    </r>
    <r>
      <rPr>
        <b/>
        <sz val="11"/>
        <color rgb="FF000000"/>
        <rFont val="Calibri"/>
      </rPr>
      <t>-</t>
    </r>
    <r>
      <rPr>
        <sz val="11"/>
        <color rgb="FF000000"/>
        <rFont val="Calibri"/>
      </rPr>
      <t>, this indicates the respective user/group was assigned to that role outside of Microsoft Entra ID PIM. If the role was assigned outside of Microsoft Entra ID PIM, delete the assignment and recreate it using Microsoft Entra ID PIM.</t>
    </r>
  </si>
  <si>
    <r>
      <rPr>
        <sz val="11"/>
        <color rgb="FF000000"/>
        <rFont val="Calibri"/>
      </rPr>
      <t>Provisioning users to privileged roles within a PAM system enables enforcement of numerous privileged access policies and monitoring. If privileged users are assigned directly to roles in the M365 admin center or via PowerShell outside of the context of a PAM system, a significant set of critical security capabilities are bypassed.</t>
    </r>
  </si>
  <si>
    <t>MS.AAD.7.6v1</t>
  </si>
  <si>
    <r>
      <rPr>
        <sz val="11"/>
        <color rgb="FF000000"/>
        <rFont val="Calibri"/>
      </rPr>
      <t>Activation of the Global Administrator role SHALL require approval.</t>
    </r>
  </si>
  <si>
    <r>
      <rPr>
        <sz val="11"/>
        <color rgb="FF000000"/>
        <rFont val="Calibri"/>
      </rPr>
      <t>The following implementation instructions that reference the Microsoft Entra ID PIM service will vary if using a third-party PAM system instead.</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In the </t>
    </r>
    <r>
      <rPr>
        <b/>
        <sz val="11"/>
        <color rgb="FF000000"/>
        <rFont val="Calibri"/>
      </rPr>
      <t>Microsoft Entra Portal</t>
    </r>
    <r>
      <rPr>
        <sz val="11"/>
        <color rgb="FF000000"/>
        <rFont val="Calibri"/>
      </rPr>
      <t xml:space="preserve">, under </t>
    </r>
    <r>
      <rPr>
        <b/>
        <sz val="11"/>
        <color rgb="FF000000"/>
        <rFont val="Calibri"/>
      </rPr>
      <t>Identity Governance</t>
    </r>
    <r>
      <rPr>
        <sz val="11"/>
        <color rgb="FF000000"/>
        <rFont val="Calibri"/>
      </rPr>
      <t xml:space="preserve">, select </t>
    </r>
    <r>
      <rPr>
        <b/>
        <sz val="11"/>
        <color rgb="FF000000"/>
        <rFont val="Calibri"/>
      </rPr>
      <t>Privileged Identity Management (PIM)</t>
    </r>
    <r>
      <rPr>
        <sz val="11"/>
        <color rgb="FF000000"/>
        <rFont val="Calibri"/>
      </rPr>
      <t xml:space="preserve">, and then under </t>
    </r>
    <r>
      <rPr>
        <b/>
        <sz val="11"/>
        <color rgb="FF000000"/>
        <rFont val="Calibri"/>
      </rPr>
      <t>Manage</t>
    </r>
    <r>
      <rPr>
        <sz val="11"/>
        <color rgb="FF000000"/>
        <rFont val="Calibri"/>
      </rPr>
      <t xml:space="preserve">, select </t>
    </r>
    <r>
      <rPr>
        <b/>
        <sz val="11"/>
        <color rgb="FF000000"/>
        <rFont val="Calibri"/>
      </rPr>
      <t>Microsoft Entra roles</t>
    </r>
    <r>
      <rPr>
        <sz val="11"/>
        <color rgb="FF000000"/>
        <rFont val="Calibri"/>
      </rPr>
      <t>.</t>
    </r>
    <r>
      <rPr>
        <sz val="11"/>
        <color rgb="FF000000"/>
        <rFont val="Calibri"/>
      </rPr>
      <t xml:space="preserve">
</t>
    </r>
    <r>
      <rPr>
        <sz val="11"/>
        <color rgb="FF000000"/>
        <rFont val="Calibri"/>
      </rPr>
      <t xml:space="preserve">2. Under </t>
    </r>
    <r>
      <rPr>
        <b/>
        <sz val="11"/>
        <color rgb="FF000000"/>
        <rFont val="Calibri"/>
      </rPr>
      <t>Manage</t>
    </r>
    <r>
      <rPr>
        <sz val="11"/>
        <color rgb="FF000000"/>
        <rFont val="Calibri"/>
      </rPr>
      <t xml:space="preserve">, select </t>
    </r>
    <r>
      <rPr>
        <b/>
        <sz val="11"/>
        <color rgb="FF000000"/>
        <rFont val="Calibri"/>
      </rPr>
      <t>Roles</t>
    </r>
    <r>
      <rPr>
        <sz val="11"/>
        <color rgb="FF000000"/>
        <rFont val="Calibri"/>
      </rPr>
      <t>.</t>
    </r>
    <r>
      <rPr>
        <sz val="11"/>
        <color rgb="FF000000"/>
        <rFont val="Calibri"/>
      </rPr>
      <t xml:space="preserve">
</t>
    </r>
    <r>
      <rPr>
        <sz val="11"/>
        <color rgb="FF000000"/>
        <rFont val="Calibri"/>
      </rPr>
      <t xml:space="preserve">3. Select the </t>
    </r>
    <r>
      <rPr>
        <b/>
        <sz val="11"/>
        <color rgb="FF000000"/>
        <rFont val="Calibri"/>
      </rPr>
      <t>Global Administrator</t>
    </r>
    <r>
      <rPr>
        <sz val="11"/>
        <color rgb="FF000000"/>
        <rFont val="Calibri"/>
      </rPr>
      <t xml:space="preserve"> role in the list.</t>
    </r>
    <r>
      <rPr>
        <sz val="11"/>
        <color rgb="FF000000"/>
        <rFont val="Calibri"/>
      </rPr>
      <t xml:space="preserve">
</t>
    </r>
    <r>
      <rPr>
        <sz val="11"/>
        <color rgb="FF000000"/>
        <rFont val="Calibri"/>
      </rPr>
      <t xml:space="preserve">2.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3.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4. Select the </t>
    </r>
    <r>
      <rPr>
        <b/>
        <sz val="11"/>
        <color rgb="FF000000"/>
        <rFont val="Calibri"/>
      </rPr>
      <t>Require approval to activate</t>
    </r>
    <r>
      <rPr>
        <sz val="11"/>
        <color rgb="FF000000"/>
        <rFont val="Calibri"/>
      </rPr>
      <t xml:space="preserve"> option.</t>
    </r>
    <r>
      <rPr>
        <sz val="11"/>
        <color rgb="FF000000"/>
        <rFont val="Calibri"/>
      </rPr>
      <t xml:space="preserve">
</t>
    </r>
    <r>
      <rPr>
        <sz val="11"/>
        <color rgb="FF000000"/>
        <rFont val="Calibri"/>
      </rPr>
      <t xml:space="preserve">5. Click </t>
    </r>
    <r>
      <rPr>
        <b/>
        <sz val="11"/>
        <color rgb="FF000000"/>
        <rFont val="Calibri"/>
      </rPr>
      <t>Update</t>
    </r>
    <r>
      <rPr>
        <sz val="11"/>
        <color rgb="FF000000"/>
        <rFont val="Calibri"/>
      </rPr>
      <t>.</t>
    </r>
    <r>
      <rPr>
        <sz val="11"/>
        <color rgb="FF000000"/>
        <rFont val="Calibri"/>
      </rPr>
      <t xml:space="preserve">
</t>
    </r>
    <r>
      <rPr>
        <sz val="11"/>
        <color rgb="FF000000"/>
        <rFont val="Calibri"/>
      </rPr>
      <t xml:space="preserve">6. Review the list of groups that are actively assigned to the </t>
    </r>
    <r>
      <rPr>
        <b/>
        <sz val="11"/>
        <color rgb="FF000000"/>
        <rFont val="Calibri"/>
      </rPr>
      <t>Global Administrator</t>
    </r>
    <r>
      <rPr>
        <sz val="11"/>
        <color rgb="FF000000"/>
        <rFont val="Calibri"/>
      </rPr>
      <t xml:space="preserve"> role. If any of the groups are enrolled in PIM for Groups, also apply the same configurations as steps 2-7 above to each PIM group's </t>
    </r>
    <r>
      <rPr>
        <b/>
        <sz val="11"/>
        <color rgb="FF000000"/>
        <rFont val="Calibri"/>
      </rPr>
      <t>Member</t>
    </r>
    <r>
      <rPr>
        <sz val="11"/>
        <color rgb="FF000000"/>
        <rFont val="Calibri"/>
      </rPr>
      <t xml:space="preserve"> settings.</t>
    </r>
  </si>
  <si>
    <r>
      <rPr>
        <sz val="11"/>
        <color rgb="FF000000"/>
        <rFont val="Calibri"/>
      </rPr>
      <t>Requiring approval for a user to activate Global Administrator, which provides unfettered access, makes it more challenging for an attacker to compromise the tenant with stolen credentials, and it provides visibility of activities indicating a compromise is taking place.</t>
    </r>
  </si>
  <si>
    <t>MS.AAD.7.7v1</t>
  </si>
  <si>
    <r>
      <rPr>
        <sz val="11"/>
        <color rgb="FF000000"/>
        <rFont val="Calibri"/>
      </rPr>
      <t>Eligible and active highly privileged role assignments SHALL trigger an alert.</t>
    </r>
  </si>
  <si>
    <r>
      <rPr>
        <sz val="11"/>
        <color rgb="FF000000"/>
        <rFont val="Calibri"/>
      </rPr>
      <t>The following implementation instructions that reference the Microsoft Entra ID PIM service will vary if using a third-party PAM system instead.</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In the </t>
    </r>
    <r>
      <rPr>
        <b/>
        <sz val="11"/>
        <color rgb="FF000000"/>
        <rFont val="Calibri"/>
      </rPr>
      <t>Microsoft Entra Portal</t>
    </r>
    <r>
      <rPr>
        <sz val="11"/>
        <color rgb="FF000000"/>
        <rFont val="Calibri"/>
      </rPr>
      <t xml:space="preserve">, under </t>
    </r>
    <r>
      <rPr>
        <b/>
        <sz val="11"/>
        <color rgb="FF000000"/>
        <rFont val="Calibri"/>
      </rPr>
      <t>Identity Governance</t>
    </r>
    <r>
      <rPr>
        <sz val="11"/>
        <color rgb="FF000000"/>
        <rFont val="Calibri"/>
      </rPr>
      <t xml:space="preserve">, select </t>
    </r>
    <r>
      <rPr>
        <b/>
        <sz val="11"/>
        <color rgb="FF000000"/>
        <rFont val="Calibri"/>
      </rPr>
      <t>Privileged Identity Management (PIM)</t>
    </r>
    <r>
      <rPr>
        <sz val="11"/>
        <color rgb="FF000000"/>
        <rFont val="Calibri"/>
      </rPr>
      <t xml:space="preserve">, and then under </t>
    </r>
    <r>
      <rPr>
        <b/>
        <sz val="11"/>
        <color rgb="FF000000"/>
        <rFont val="Calibri"/>
      </rPr>
      <t>Manage</t>
    </r>
    <r>
      <rPr>
        <sz val="11"/>
        <color rgb="FF000000"/>
        <rFont val="Calibri"/>
      </rPr>
      <t xml:space="preserve">, select </t>
    </r>
    <r>
      <rPr>
        <b/>
        <sz val="11"/>
        <color rgb="FF000000"/>
        <rFont val="Calibri"/>
      </rPr>
      <t>Microsoft Entra roles</t>
    </r>
    <r>
      <rPr>
        <sz val="11"/>
        <color rgb="FF000000"/>
        <rFont val="Calibri"/>
      </rPr>
      <t>.</t>
    </r>
    <r>
      <rPr>
        <sz val="11"/>
        <color rgb="FF000000"/>
        <rFont val="Calibri"/>
      </rPr>
      <t xml:space="preserve">
</t>
    </r>
    <r>
      <rPr>
        <sz val="11"/>
        <color rgb="FF000000"/>
        <rFont val="Calibri"/>
      </rPr>
      <t xml:space="preserve">2. Under </t>
    </r>
    <r>
      <rPr>
        <b/>
        <sz val="11"/>
        <color rgb="FF000000"/>
        <rFont val="Calibri"/>
      </rPr>
      <t>Manage</t>
    </r>
    <r>
      <rPr>
        <sz val="11"/>
        <color rgb="FF000000"/>
        <rFont val="Calibri"/>
      </rPr>
      <t xml:space="preserve">, select </t>
    </r>
    <r>
      <rPr>
        <b/>
        <sz val="11"/>
        <color rgb="FF000000"/>
        <rFont val="Calibri"/>
      </rPr>
      <t>Roles</t>
    </r>
    <r>
      <rPr>
        <sz val="11"/>
        <color rgb="FF000000"/>
        <rFont val="Calibri"/>
      </rPr>
      <t>. Perform the steps below for each highly privileged role. We reference the Global Administrator role as an example:</t>
    </r>
    <r>
      <rPr>
        <sz val="11"/>
        <color rgb="FF000000"/>
        <rFont val="Calibri"/>
      </rPr>
      <t xml:space="preserve">
</t>
    </r>
    <r>
      <rPr>
        <sz val="11"/>
        <color rgb="FF000000"/>
        <rFont val="Calibri"/>
      </rPr>
      <t xml:space="preserve">3. Click the </t>
    </r>
    <r>
      <rPr>
        <b/>
        <sz val="11"/>
        <color rgb="FF000000"/>
        <rFont val="Calibri"/>
      </rPr>
      <t>Global Administrator</t>
    </r>
    <r>
      <rPr>
        <sz val="11"/>
        <color rgb="FF000000"/>
        <rFont val="Calibri"/>
      </rPr>
      <t xml:space="preserve"> role.</t>
    </r>
    <r>
      <rPr>
        <sz val="11"/>
        <color rgb="FF000000"/>
        <rFont val="Calibri"/>
      </rPr>
      <t xml:space="preserve">
</t>
    </r>
    <r>
      <rPr>
        <sz val="11"/>
        <color rgb="FF000000"/>
        <rFont val="Calibri"/>
      </rPr>
      <t xml:space="preserve">2. Click </t>
    </r>
    <r>
      <rPr>
        <b/>
        <sz val="11"/>
        <color rgb="FF000000"/>
        <rFont val="Calibri"/>
      </rPr>
      <t>Settings</t>
    </r>
    <r>
      <rPr>
        <sz val="11"/>
        <color rgb="FF000000"/>
        <rFont val="Calibri"/>
      </rPr>
      <t xml:space="preserve"> and then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3. Click the </t>
    </r>
    <r>
      <rPr>
        <b/>
        <sz val="11"/>
        <color rgb="FF000000"/>
        <rFont val="Calibri"/>
      </rPr>
      <t>Notification</t>
    </r>
    <r>
      <rPr>
        <sz val="11"/>
        <color rgb="FF000000"/>
        <rFont val="Calibri"/>
      </rPr>
      <t xml:space="preserve"> tab.</t>
    </r>
    <r>
      <rPr>
        <sz val="11"/>
        <color rgb="FF000000"/>
        <rFont val="Calibri"/>
      </rPr>
      <t xml:space="preserve">
</t>
    </r>
    <r>
      <rPr>
        <sz val="11"/>
        <color rgb="FF000000"/>
        <rFont val="Calibri"/>
      </rPr>
      <t xml:space="preserve">4. Under </t>
    </r>
    <r>
      <rPr>
        <b/>
        <sz val="11"/>
        <color rgb="FF000000"/>
        <rFont val="Calibri"/>
      </rPr>
      <t>Send notifications when members are assigned as eligible to this role</t>
    </r>
    <r>
      <rPr>
        <sz val="11"/>
        <color rgb="FF000000"/>
        <rFont val="Calibri"/>
      </rPr>
      <t xml:space="preserve">, in the </t>
    </r>
    <r>
      <rPr>
        <b/>
        <sz val="11"/>
        <color rgb="FF000000"/>
        <rFont val="Calibri"/>
      </rPr>
      <t>Role assignment alert &gt; Additional recipients</t>
    </r>
    <r>
      <rPr>
        <sz val="11"/>
        <color rgb="FF000000"/>
        <rFont val="Calibri"/>
      </rPr>
      <t xml:space="preserve"> textbox, enter the email address of the security monitoring mailbox configured to receive privileged role assignment alerts.</t>
    </r>
    <r>
      <rPr>
        <sz val="11"/>
        <color rgb="FF000000"/>
        <rFont val="Calibri"/>
      </rPr>
      <t xml:space="preserve">
</t>
    </r>
    <r>
      <rPr>
        <sz val="11"/>
        <color rgb="FF000000"/>
        <rFont val="Calibri"/>
      </rPr>
      <t xml:space="preserve">5. Under </t>
    </r>
    <r>
      <rPr>
        <b/>
        <sz val="11"/>
        <color rgb="FF000000"/>
        <rFont val="Calibri"/>
      </rPr>
      <t>Send notifications when members are assigned as active to this role</t>
    </r>
    <r>
      <rPr>
        <sz val="11"/>
        <color rgb="FF000000"/>
        <rFont val="Calibri"/>
      </rPr>
      <t xml:space="preserve">, in the </t>
    </r>
    <r>
      <rPr>
        <b/>
        <sz val="11"/>
        <color rgb="FF000000"/>
        <rFont val="Calibri"/>
      </rPr>
      <t>Role assignment alert &gt; Additional recipients</t>
    </r>
    <r>
      <rPr>
        <sz val="11"/>
        <color rgb="FF000000"/>
        <rFont val="Calibri"/>
      </rPr>
      <t xml:space="preserve"> textbox, enter the email address of the security monitoring mailbox configured to receive privileged role assignment alerts.</t>
    </r>
    <r>
      <rPr>
        <sz val="11"/>
        <color rgb="FF000000"/>
        <rFont val="Calibri"/>
      </rPr>
      <t xml:space="preserve">
</t>
    </r>
    <r>
      <rPr>
        <sz val="11"/>
        <color rgb="FF000000"/>
        <rFont val="Calibri"/>
      </rPr>
      <t xml:space="preserve">6. Click </t>
    </r>
    <r>
      <rPr>
        <b/>
        <sz val="11"/>
        <color rgb="FF000000"/>
        <rFont val="Calibri"/>
      </rPr>
      <t>Update</t>
    </r>
    <r>
      <rPr>
        <sz val="11"/>
        <color rgb="FF000000"/>
        <rFont val="Calibri"/>
      </rPr>
      <t>.</t>
    </r>
    <r>
      <rPr>
        <sz val="11"/>
        <color rgb="FF000000"/>
        <rFont val="Calibri"/>
      </rPr>
      <t xml:space="preserve">
</t>
    </r>
    <r>
      <rPr>
        <sz val="11"/>
        <color rgb="FF000000"/>
        <rFont val="Calibri"/>
      </rPr>
      <t xml:space="preserve">7. For each of the highly privileged roles, if they have any PIM groups actively assigned to them, apply the same configurations as steps 2-8 above to each PIM group's </t>
    </r>
    <r>
      <rPr>
        <b/>
        <sz val="11"/>
        <color rgb="FF000000"/>
        <rFont val="Calibri"/>
      </rPr>
      <t>Member</t>
    </r>
    <r>
      <rPr>
        <sz val="11"/>
        <color rgb="FF000000"/>
        <rFont val="Calibri"/>
      </rPr>
      <t xml:space="preserve"> settings.</t>
    </r>
  </si>
  <si>
    <r>
      <rPr>
        <sz val="11"/>
        <color rgb="FF000000"/>
        <rFont val="Calibri"/>
      </rPr>
      <t>Closely monitor assignment of the highest privileged roles for signs of compromise. Send assignment alerts to enable the security monitoring team to detect compromise attempts.</t>
    </r>
  </si>
  <si>
    <t>MS.AAD.7.8v1</t>
  </si>
  <si>
    <r>
      <rPr>
        <sz val="11"/>
        <color rgb="FF000000"/>
        <rFont val="Calibri"/>
      </rPr>
      <t>User activation of the Global Administrator role SHALL trigger an alert.</t>
    </r>
  </si>
  <si>
    <r>
      <rPr>
        <sz val="11"/>
        <color rgb="FF000000"/>
        <rFont val="Calibri"/>
      </rPr>
      <t>The following implementation instructions that reference the Microsoft Entra ID PIM service will vary if using a third-party PAM system instead.</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In the </t>
    </r>
    <r>
      <rPr>
        <b/>
        <sz val="11"/>
        <color rgb="FF000000"/>
        <rFont val="Calibri"/>
      </rPr>
      <t>Microsoft Entra Portal</t>
    </r>
    <r>
      <rPr>
        <sz val="11"/>
        <color rgb="FF000000"/>
        <rFont val="Calibri"/>
      </rPr>
      <t xml:space="preserve">, under </t>
    </r>
    <r>
      <rPr>
        <b/>
        <sz val="11"/>
        <color rgb="FF000000"/>
        <rFont val="Calibri"/>
      </rPr>
      <t>Identity Governance</t>
    </r>
    <r>
      <rPr>
        <sz val="11"/>
        <color rgb="FF000000"/>
        <rFont val="Calibri"/>
      </rPr>
      <t xml:space="preserve">, select </t>
    </r>
    <r>
      <rPr>
        <b/>
        <sz val="11"/>
        <color rgb="FF000000"/>
        <rFont val="Calibri"/>
      </rPr>
      <t>Privileged Identity Management (PIM)</t>
    </r>
    <r>
      <rPr>
        <sz val="11"/>
        <color rgb="FF000000"/>
        <rFont val="Calibri"/>
      </rPr>
      <t xml:space="preserve">. Under </t>
    </r>
    <r>
      <rPr>
        <b/>
        <sz val="11"/>
        <color rgb="FF000000"/>
        <rFont val="Calibri"/>
      </rPr>
      <t>Manage</t>
    </r>
    <r>
      <rPr>
        <sz val="11"/>
        <color rgb="FF000000"/>
        <rFont val="Calibri"/>
      </rPr>
      <t xml:space="preserve">, select </t>
    </r>
    <r>
      <rPr>
        <b/>
        <sz val="11"/>
        <color rgb="FF000000"/>
        <rFont val="Calibri"/>
      </rPr>
      <t>Microsoft Entra roles</t>
    </r>
    <r>
      <rPr>
        <sz val="11"/>
        <color rgb="FF000000"/>
        <rFont val="Calibri"/>
      </rPr>
      <t>.</t>
    </r>
    <r>
      <rPr>
        <sz val="11"/>
        <color rgb="FF000000"/>
        <rFont val="Calibri"/>
      </rPr>
      <t xml:space="preserve">
</t>
    </r>
    <r>
      <rPr>
        <sz val="11"/>
        <color rgb="FF000000"/>
        <rFont val="Calibri"/>
      </rPr>
      <t xml:space="preserve">2. Click the </t>
    </r>
    <r>
      <rPr>
        <b/>
        <sz val="11"/>
        <color rgb="FF000000"/>
        <rFont val="Calibri"/>
      </rPr>
      <t>Global Administrator</t>
    </r>
    <r>
      <rPr>
        <sz val="11"/>
        <color rgb="FF000000"/>
        <rFont val="Calibri"/>
      </rPr>
      <t xml:space="preserve"> role.</t>
    </r>
    <r>
      <rPr>
        <sz val="11"/>
        <color rgb="FF000000"/>
        <rFont val="Calibri"/>
      </rPr>
      <t xml:space="preserve">
</t>
    </r>
    <r>
      <rPr>
        <sz val="11"/>
        <color rgb="FF000000"/>
        <rFont val="Calibri"/>
      </rPr>
      <t xml:space="preserve">3. Click </t>
    </r>
    <r>
      <rPr>
        <b/>
        <sz val="11"/>
        <color rgb="FF000000"/>
        <rFont val="Calibri"/>
      </rPr>
      <t>Settings</t>
    </r>
    <r>
      <rPr>
        <sz val="11"/>
        <color rgb="FF000000"/>
        <rFont val="Calibri"/>
      </rPr>
      <t xml:space="preserve"> then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4. Click the </t>
    </r>
    <r>
      <rPr>
        <b/>
        <sz val="11"/>
        <color rgb="FF000000"/>
        <rFont val="Calibri"/>
      </rPr>
      <t>Notification</t>
    </r>
    <r>
      <rPr>
        <sz val="11"/>
        <color rgb="FF000000"/>
        <rFont val="Calibri"/>
      </rPr>
      <t xml:space="preserve"> tab.</t>
    </r>
    <r>
      <rPr>
        <sz val="11"/>
        <color rgb="FF000000"/>
        <rFont val="Calibri"/>
      </rPr>
      <t xml:space="preserve">
</t>
    </r>
    <r>
      <rPr>
        <sz val="11"/>
        <color rgb="FF000000"/>
        <rFont val="Calibri"/>
      </rPr>
      <t xml:space="preserve">5. Under </t>
    </r>
    <r>
      <rPr>
        <b/>
        <sz val="11"/>
        <color rgb="FF000000"/>
        <rFont val="Calibri"/>
      </rPr>
      <t>Send notifications when eligible members activate this role</t>
    </r>
    <r>
      <rPr>
        <sz val="11"/>
        <color rgb="FF000000"/>
        <rFont val="Calibri"/>
      </rPr>
      <t xml:space="preserve">, in the </t>
    </r>
    <r>
      <rPr>
        <b/>
        <sz val="11"/>
        <color rgb="FF000000"/>
        <rFont val="Calibri"/>
      </rPr>
      <t>Role activation alert</t>
    </r>
    <r>
      <rPr>
        <sz val="11"/>
        <color rgb="FF000000"/>
        <rFont val="Calibri"/>
      </rPr>
      <t xml:space="preserve"> select the </t>
    </r>
    <r>
      <rPr>
        <b/>
        <sz val="11"/>
        <color rgb="FF000000"/>
        <rFont val="Calibri"/>
      </rPr>
      <t>Additional recipients</t>
    </r>
    <r>
      <rPr>
        <sz val="11"/>
        <color rgb="FF000000"/>
        <rFont val="Calibri"/>
      </rPr>
      <t xml:space="preserve"> textbox and enter the email address of the security monitoring mailbox configured to receive Global Administrator activation alerts.</t>
    </r>
    <r>
      <rPr>
        <sz val="11"/>
        <color rgb="FF000000"/>
        <rFont val="Calibri"/>
      </rPr>
      <t xml:space="preserve">
</t>
    </r>
    <r>
      <rPr>
        <sz val="11"/>
        <color rgb="FF000000"/>
        <rFont val="Calibri"/>
      </rPr>
      <t xml:space="preserve">6. Click </t>
    </r>
    <r>
      <rPr>
        <b/>
        <sz val="11"/>
        <color rgb="FF000000"/>
        <rFont val="Calibri"/>
      </rPr>
      <t>Update</t>
    </r>
    <r>
      <rPr>
        <sz val="11"/>
        <color rgb="FF000000"/>
        <rFont val="Calibri"/>
      </rPr>
      <t>.</t>
    </r>
    <r>
      <rPr>
        <sz val="11"/>
        <color rgb="FF000000"/>
        <rFont val="Calibri"/>
      </rPr>
      <t xml:space="preserve">
</t>
    </r>
    <r>
      <rPr>
        <sz val="11"/>
        <color rgb="FF000000"/>
        <rFont val="Calibri"/>
      </rPr>
      <t xml:space="preserve">7. If the Global Administrator role has any PIM groups actively assigned to it, then also apply the same configurations per the steps above to each PIM group's </t>
    </r>
    <r>
      <rPr>
        <b/>
        <sz val="11"/>
        <color rgb="FF000000"/>
        <rFont val="Calibri"/>
      </rPr>
      <t>Member</t>
    </r>
    <r>
      <rPr>
        <sz val="11"/>
        <color rgb="FF000000"/>
        <rFont val="Calibri"/>
      </rPr>
      <t xml:space="preserve"> settings.</t>
    </r>
  </si>
  <si>
    <r>
      <rPr>
        <sz val="11"/>
        <color rgb="FF000000"/>
        <rFont val="Calibri"/>
      </rPr>
      <t>Closely monitor activation of the Global Administrator role for signs of compromise. Send activation alerts to enable the security monitoring team to detect compromise attempts.</t>
    </r>
  </si>
  <si>
    <t>MS.AAD.7.9v1</t>
  </si>
  <si>
    <r>
      <rPr>
        <sz val="11"/>
        <color rgb="FF000000"/>
        <rFont val="Calibri"/>
      </rPr>
      <t>User activation of other highly privileged roles SHOULD trigger an alert.</t>
    </r>
  </si>
  <si>
    <r>
      <rPr>
        <sz val="11"/>
        <color rgb="FF000000"/>
        <rFont val="Calibri"/>
      </rPr>
      <t>The following implementation instructions that reference the Microsoft Entra ID PIM service will vary if using a third-party PAM system instead.</t>
    </r>
    <r>
      <rPr>
        <sz val="11"/>
        <color rgb="FF000000"/>
        <rFont val="Calibri"/>
      </rPr>
      <t xml:space="preserve">
</t>
    </r>
    <r>
      <rPr>
        <sz val="11"/>
        <color rgb="FF000000"/>
        <rFont val="Calibri"/>
      </rPr>
      <t>---</t>
    </r>
    <r>
      <rPr>
        <sz val="11"/>
        <color rgb="FF000000"/>
        <rFont val="Calibri"/>
      </rPr>
      <t xml:space="preserve">
</t>
    </r>
    <r>
      <rPr>
        <sz val="11"/>
        <color rgb="FF000000"/>
        <rFont val="Calibri"/>
      </rPr>
      <t>1. Follow the same instructions as MS.AAD.7.8v1 for each of the highly privileged roles (other than Global Administrator) but enter a security monitoring mailbox different from the one used to monitor Global Administrator activations.</t>
    </r>
    <r>
      <rPr>
        <sz val="11"/>
        <color rgb="FF000000"/>
        <rFont val="Calibri"/>
      </rPr>
      <t xml:space="preserve">
</t>
    </r>
    <r>
      <rPr>
        <sz val="11"/>
        <color rgb="FF000000"/>
        <rFont val="Calibri"/>
      </rPr>
      <t xml:space="preserve">2. For each of the highly privileged roles, if they have any PIM groups actively assigned to them, then also apply the same configurations per step 1 to each PIM group's </t>
    </r>
    <r>
      <rPr>
        <b/>
        <sz val="11"/>
        <color rgb="FF000000"/>
        <rFont val="Calibri"/>
      </rPr>
      <t>Member</t>
    </r>
    <r>
      <rPr>
        <sz val="11"/>
        <color rgb="FF000000"/>
        <rFont val="Calibri"/>
      </rPr>
      <t xml:space="preserve"> settings.</t>
    </r>
  </si>
  <si>
    <r>
      <rPr>
        <sz val="11"/>
        <color rgb="FF000000"/>
        <rFont val="Calibri"/>
      </rPr>
      <t>Closely monitor activation of high-risk roles for signs of compromise. Send activation alerts to enable the security monitoring team to detect compromise attempts. In some environments, activating privileged roles can generate a significant number of alerts.</t>
    </r>
  </si>
  <si>
    <t>Guest User Access</t>
  </si>
  <si>
    <t>MS.AAD.8.1v1</t>
  </si>
  <si>
    <r>
      <rPr>
        <sz val="11"/>
        <color rgb="FF000000"/>
        <rFont val="Calibri"/>
      </rPr>
      <t>Guest users SHOULD have limited or restricted access to Microsoft Entra ID directory objects.</t>
    </r>
  </si>
  <si>
    <r>
      <rPr>
        <sz val="11"/>
        <color rgb="FF000000"/>
        <rFont val="Calibri"/>
      </rPr>
      <t xml:space="preserve">1. In </t>
    </r>
    <r>
      <rPr>
        <b/>
        <sz val="11"/>
        <color rgb="FF000000"/>
        <rFont val="Calibri"/>
      </rPr>
      <t>Microsoft Entra admin center</t>
    </r>
    <r>
      <rPr>
        <sz val="11"/>
        <color rgb="FF000000"/>
        <rFont val="Calibri"/>
      </rPr>
      <t xml:space="preserve"> select </t>
    </r>
    <r>
      <rPr>
        <b/>
        <sz val="11"/>
        <color rgb="FF000000"/>
        <rFont val="Calibri"/>
      </rPr>
      <t>External Identities &gt; External collaboration settings</t>
    </r>
    <r>
      <rPr>
        <sz val="11"/>
        <color rgb="FF000000"/>
        <rFont val="Calibri"/>
      </rPr>
      <t>.</t>
    </r>
    <r>
      <rPr>
        <sz val="11"/>
        <color rgb="FF000000"/>
        <rFont val="Calibri"/>
      </rPr>
      <t xml:space="preserve">
</t>
    </r>
    <r>
      <rPr>
        <sz val="11"/>
        <color rgb="FF000000"/>
        <rFont val="Calibri"/>
      </rPr>
      <t xml:space="preserve">2. Under </t>
    </r>
    <r>
      <rPr>
        <b/>
        <sz val="11"/>
        <color rgb="FF000000"/>
        <rFont val="Calibri"/>
      </rPr>
      <t>Guest user access</t>
    </r>
    <r>
      <rPr>
        <sz val="11"/>
        <color rgb="FF000000"/>
        <rFont val="Calibri"/>
      </rPr>
      <t xml:space="preserve">, select either </t>
    </r>
    <r>
      <rPr>
        <b/>
        <sz val="11"/>
        <color rgb="FF000000"/>
        <rFont val="Calibri"/>
      </rPr>
      <t>Guest users have limited access to properties and memberships of directory objects</t>
    </r>
    <r>
      <rPr>
        <sz val="11"/>
        <color rgb="FF000000"/>
        <rFont val="Calibri"/>
      </rPr>
      <t xml:space="preserve"> or </t>
    </r>
    <r>
      <rPr>
        <b/>
        <sz val="11"/>
        <color rgb="FF000000"/>
        <rFont val="Calibri"/>
      </rPr>
      <t>Guest user access is restricted to properties and memberships of their own directory objects (most restrictive)</t>
    </r>
    <r>
      <rPr>
        <sz val="11"/>
        <color rgb="FF000000"/>
        <rFont val="Calibri"/>
      </rPr>
      <t>.</t>
    </r>
    <r>
      <rPr>
        <sz val="11"/>
        <color rgb="FF000000"/>
        <rFont val="Calibri"/>
      </rPr>
      <t xml:space="preserve">
</t>
    </r>
    <r>
      <rPr>
        <sz val="11"/>
        <color rgb="FF000000"/>
        <rFont val="Calibri"/>
      </rPr>
      <t xml:space="preserve">3. Click </t>
    </r>
    <r>
      <rPr>
        <b/>
        <sz val="11"/>
        <color rgb="FF000000"/>
        <rFont val="Calibri"/>
      </rPr>
      <t>Save</t>
    </r>
    <r>
      <rPr>
        <sz val="11"/>
        <color rgb="FF000000"/>
        <rFont val="Calibri"/>
      </rPr>
      <t>.</t>
    </r>
  </si>
  <si>
    <r>
      <rPr>
        <sz val="11"/>
        <color rgb="FF000000"/>
        <rFont val="Calibri"/>
      </rPr>
      <t>Limiting the amount of object information available to guest users in the tenant, reduces malicious reconnaissance exposure if a guest account is compromised or created by an adversary.</t>
    </r>
  </si>
  <si>
    <r>
      <rPr>
        <sz val="11"/>
        <color rgb="FF000000"/>
        <rFont val="Calibri"/>
      </rPr>
      <t>This section provides policies that help reduce security risks related to integrating M365 guest users. A guest user is a specific type of external user who belongs to a separate organization but can access files, meetings, Teams, and other data in the target tenant. It is common to invite guest users to a tenant for cross-agency collaboration purposes.</t>
    </r>
  </si>
  <si>
    <r>
      <rPr>
        <b/>
        <sz val="11"/>
        <color rgb="FF000000"/>
        <rFont val="Calibri"/>
      </rPr>
      <t>Configure external collaboration settings for B2B in Microsoft Entra External ID</t>
    </r>
    <r>
      <rPr>
        <sz val="11"/>
        <color rgb="FF000000"/>
        <rFont val="Calibri"/>
      </rPr>
      <t xml:space="preserve">
</t>
    </r>
    <r>
      <rPr>
        <sz val="11"/>
        <color rgb="FF0000FF"/>
        <rFont val="Calibri"/>
      </rPr>
      <t>https://learn.microsoft.com/en-us/entra/external-id/external-collaboration-settings-configure</t>
    </r>
    <r>
      <rPr>
        <sz val="11"/>
        <color rgb="FF000000"/>
        <rFont val="Calibri"/>
      </rPr>
      <t xml:space="preserve">
</t>
    </r>
    <r>
      <rPr>
        <b/>
        <sz val="11"/>
        <color rgb="FF000000"/>
        <rFont val="Calibri"/>
      </rPr>
      <t>Compare member and guest default permissions</t>
    </r>
    <r>
      <rPr>
        <sz val="11"/>
        <color rgb="FF000000"/>
        <rFont val="Calibri"/>
      </rPr>
      <t xml:space="preserve">
</t>
    </r>
    <r>
      <rPr>
        <sz val="11"/>
        <color rgb="FF0000FF"/>
        <rFont val="Calibri"/>
      </rPr>
      <t>https://learn.microsoft.com/en-us/entra/fundamentals/users-default-permissions#compare-member-and-guest-default-permissions</t>
    </r>
  </si>
  <si>
    <t>MS.AAD.8.2v1</t>
  </si>
  <si>
    <r>
      <rPr>
        <sz val="11"/>
        <color rgb="FF000000"/>
        <rFont val="Calibri"/>
      </rPr>
      <t>Only users with the Guest Inviter role SHOULD be able to invite guest users.</t>
    </r>
  </si>
  <si>
    <r>
      <rPr>
        <sz val="11"/>
        <color rgb="FF000000"/>
        <rFont val="Calibri"/>
      </rPr>
      <t xml:space="preserve">1. In </t>
    </r>
    <r>
      <rPr>
        <b/>
        <sz val="11"/>
        <color rgb="FF000000"/>
        <rFont val="Calibri"/>
      </rPr>
      <t>Microsoft Entra admin center</t>
    </r>
    <r>
      <rPr>
        <sz val="11"/>
        <color rgb="FF000000"/>
        <rFont val="Calibri"/>
      </rPr>
      <t xml:space="preserve"> select </t>
    </r>
    <r>
      <rPr>
        <b/>
        <sz val="11"/>
        <color rgb="FF000000"/>
        <rFont val="Calibri"/>
      </rPr>
      <t>External Identities &gt; External collaboration settings</t>
    </r>
    <r>
      <rPr>
        <sz val="11"/>
        <color rgb="FF000000"/>
        <rFont val="Calibri"/>
      </rPr>
      <t>.</t>
    </r>
    <r>
      <rPr>
        <sz val="11"/>
        <color rgb="FF000000"/>
        <rFont val="Calibri"/>
      </rPr>
      <t xml:space="preserve">
</t>
    </r>
    <r>
      <rPr>
        <sz val="11"/>
        <color rgb="FF000000"/>
        <rFont val="Calibri"/>
      </rPr>
      <t xml:space="preserve">2. Under </t>
    </r>
    <r>
      <rPr>
        <b/>
        <sz val="11"/>
        <color rgb="FF000000"/>
        <rFont val="Calibri"/>
      </rPr>
      <t>Guest invite settings</t>
    </r>
    <r>
      <rPr>
        <sz val="11"/>
        <color rgb="FF000000"/>
        <rFont val="Calibri"/>
      </rPr>
      <t xml:space="preserve">, select </t>
    </r>
    <r>
      <rPr>
        <b/>
        <sz val="11"/>
        <color rgb="FF000000"/>
        <rFont val="Calibri"/>
      </rPr>
      <t>Only users assigned to specific admin roles can invite guest users</t>
    </r>
    <r>
      <rPr>
        <sz val="11"/>
        <color rgb="FF000000"/>
        <rFont val="Calibri"/>
      </rPr>
      <t>.</t>
    </r>
    <r>
      <rPr>
        <sz val="11"/>
        <color rgb="FF000000"/>
        <rFont val="Calibri"/>
      </rPr>
      <t xml:space="preserve">
</t>
    </r>
    <r>
      <rPr>
        <sz val="11"/>
        <color rgb="FF000000"/>
        <rFont val="Calibri"/>
      </rPr>
      <t xml:space="preserve">3. Click </t>
    </r>
    <r>
      <rPr>
        <b/>
        <sz val="11"/>
        <color rgb="FF000000"/>
        <rFont val="Calibri"/>
      </rPr>
      <t>Save</t>
    </r>
    <r>
      <rPr>
        <sz val="11"/>
        <color rgb="FF000000"/>
        <rFont val="Calibri"/>
      </rPr>
      <t>.</t>
    </r>
  </si>
  <si>
    <r>
      <rPr>
        <sz val="11"/>
        <color rgb="FF000000"/>
        <rFont val="Calibri"/>
      </rPr>
      <t>By only allowing an authorized group of individuals to invite external users to create accounts in the tenant, an agency can enforce a guest user account approval process, reducing the risk of unauthorized account creation.</t>
    </r>
  </si>
  <si>
    <t>MS.AAD.8.3v1</t>
  </si>
  <si>
    <r>
      <rPr>
        <sz val="11"/>
        <color rgb="FF000000"/>
        <rFont val="Calibri"/>
      </rPr>
      <t>Guest invites SHOULD only be allowed to specific external domains that have been authorized by the agency for legitimate business purposes.</t>
    </r>
  </si>
  <si>
    <r>
      <rPr>
        <sz val="11"/>
        <color rgb="FF000000"/>
        <rFont val="Calibri"/>
      </rPr>
      <t xml:space="preserve">1. In </t>
    </r>
    <r>
      <rPr>
        <b/>
        <sz val="11"/>
        <color rgb="FF000000"/>
        <rFont val="Calibri"/>
      </rPr>
      <t>Microsoft Entra admin center</t>
    </r>
    <r>
      <rPr>
        <sz val="11"/>
        <color rgb="FF000000"/>
        <rFont val="Calibri"/>
      </rPr>
      <t xml:space="preserve"> select </t>
    </r>
    <r>
      <rPr>
        <b/>
        <sz val="11"/>
        <color rgb="FF000000"/>
        <rFont val="Calibri"/>
      </rPr>
      <t>External Identities &gt; External collaboration settings</t>
    </r>
    <r>
      <rPr>
        <sz val="11"/>
        <color rgb="FF000000"/>
        <rFont val="Calibri"/>
      </rPr>
      <t>.</t>
    </r>
    <r>
      <rPr>
        <sz val="11"/>
        <color rgb="FF000000"/>
        <rFont val="Calibri"/>
      </rPr>
      <t xml:space="preserve">
</t>
    </r>
    <r>
      <rPr>
        <sz val="11"/>
        <color rgb="FF000000"/>
        <rFont val="Calibri"/>
      </rPr>
      <t xml:space="preserve">2. Under </t>
    </r>
    <r>
      <rPr>
        <b/>
        <sz val="11"/>
        <color rgb="FF000000"/>
        <rFont val="Calibri"/>
      </rPr>
      <t>Collaboration restrictions</t>
    </r>
    <r>
      <rPr>
        <sz val="11"/>
        <color rgb="FF000000"/>
        <rFont val="Calibri"/>
      </rPr>
      <t xml:space="preserve">, select </t>
    </r>
    <r>
      <rPr>
        <b/>
        <sz val="11"/>
        <color rgb="FF000000"/>
        <rFont val="Calibri"/>
      </rPr>
      <t>Allow invitations only to the specified domains (most restrictive)</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Target domains</t>
    </r>
    <r>
      <rPr>
        <sz val="11"/>
        <color rgb="FF000000"/>
        <rFont val="Calibri"/>
      </rPr>
      <t xml:space="preserve"> and enter the names of the external domains authorized by the agency for guest user access.</t>
    </r>
    <r>
      <rPr>
        <sz val="11"/>
        <color rgb="FF000000"/>
        <rFont val="Calibri"/>
      </rPr>
      <t xml:space="preserve">
</t>
    </r>
    <r>
      <rPr>
        <sz val="11"/>
        <color rgb="FF000000"/>
        <rFont val="Calibri"/>
      </rPr>
      <t xml:space="preserve">4. Click </t>
    </r>
    <r>
      <rPr>
        <b/>
        <sz val="11"/>
        <color rgb="FF000000"/>
        <rFont val="Calibri"/>
      </rPr>
      <t>Save</t>
    </r>
    <r>
      <rPr>
        <sz val="11"/>
        <color rgb="FF000000"/>
        <rFont val="Calibri"/>
      </rPr>
      <t>.</t>
    </r>
  </si>
  <si>
    <r>
      <rPr>
        <sz val="11"/>
        <color rgb="FF000000"/>
        <rFont val="Calibri"/>
      </rPr>
      <t>Limiting which domains can be invited to create guest accounts in the tenant helps reduce the risk of users from unauthorized external organizations getting access.</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</si>
  <si>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</si>
  <si>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</si>
  <si>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</si>
  <si>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</si>
  <si>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</si>
  <si>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</si>
  <si>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</si>
  <si>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</si>
  <si>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</si>
  <si>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</si>
  <si>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</si>
  <si>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</si>
  <si>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</si>
  <si>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</si>
  <si>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</si>
  <si>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</si>
  <si>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</si>
  <si>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</si>
  <si>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</si>
  <si>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</si>
  <si>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</si>
  <si>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</si>
  <si>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</si>
  <si>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</si>
  <si>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</si>
  <si>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</si>
  <si>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</si>
  <si>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</si>
  <si>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</si>
  <si>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CISA M365 Secure Configuration Baseline for Microsoft Entra ID</t>
  </si>
  <si>
    <t>Developed By:</t>
  </si>
  <si>
    <t>Cybersecurity and Infrastructure Security Agency (CISA)</t>
  </si>
  <si>
    <t>Release Information:</t>
  </si>
  <si>
    <r>
      <rPr>
        <b/>
        <sz val="11"/>
        <color rgb="FF000000"/>
        <rFont val="Calibri"/>
      </rPr>
      <t>Version:</t>
    </r>
    <r>
      <rPr>
        <sz val="11"/>
        <color rgb="FF000000"/>
        <rFont val="Calibri"/>
      </rPr>
      <t xml:space="preserve"> 1.8.0     </t>
    </r>
    <r>
      <rPr>
        <b/>
        <sz val="11"/>
        <color rgb="FF000000"/>
        <rFont val="Calibri"/>
      </rPr>
      <t>Date:</t>
    </r>
    <r>
      <rPr>
        <sz val="11"/>
        <color rgb="FF000000"/>
        <rFont val="Calibri"/>
      </rPr>
      <t xml:space="preserve"> 07 May 2026     </t>
    </r>
    <r>
      <rPr>
        <b/>
        <sz val="11"/>
        <color rgb="FF000000"/>
        <rFont val="Calibri"/>
      </rPr>
      <t>Classification:</t>
    </r>
    <r>
      <rPr>
        <sz val="11"/>
        <color rgb="FF000000"/>
        <rFont val="Calibri"/>
      </rPr>
      <t xml:space="preserve"> TLP:CLEAR     </t>
    </r>
    <r>
      <rPr>
        <b/>
        <sz val="11"/>
        <color rgb="FF000000"/>
        <rFont val="Calibri"/>
      </rPr>
      <t>Recommendation Count:</t>
    </r>
    <r>
      <rPr>
        <sz val="11"/>
        <color rgb="FF000000"/>
        <rFont val="Calibri"/>
      </rPr>
      <t xml:space="preserve"> 30</t>
    </r>
  </si>
  <si>
    <t>Development Url:</t>
  </si>
  <si>
    <t>https://github.com/cisagov/ScubaGear/blob/v1.8.0/PowerShell/ScubaGear/baselines/aad.md</t>
  </si>
  <si>
    <t>Guide Overview:</t>
  </si>
  <si>
    <r>
      <rPr>
        <sz val="11"/>
        <color rgb="FF000000"/>
        <rFont val="Calibri"/>
      </rPr>
      <t>Microsoft Entra ID is a cloud-based identity and access control service that provides security and functional capabilities. This Secure Configuration Baseline (SCB) provides specific policies to help secure Microsoft Entra ID.</t>
    </r>
    <r>
      <rPr>
        <sz val="11"/>
        <color rgb="FF000000"/>
        <rFont val="Calibri"/>
      </rPr>
      <t xml:space="preserve">
</t>
    </r>
    <r>
      <rPr>
        <sz val="11"/>
        <color rgb="FF000000"/>
        <rFont val="Calibri"/>
      </rPr>
      <t>The Secure Cloud Business Applications (SCuBA) project, run by the Cybersecurity and Infrastructure Security Agency (CISA), provides guidance and capabilities to secure federal civilian executive branch (FCEB) agencies’ cloud business application environments and protect federal information that is created, accessed, shared, and stored in those environments.</t>
    </r>
    <r>
      <rPr>
        <sz val="11"/>
        <color rgb="FF000000"/>
        <rFont val="Calibri"/>
      </rPr>
      <t xml:space="preserve">
</t>
    </r>
    <r>
      <rPr>
        <sz val="11"/>
        <color rgb="FF000000"/>
        <rFont val="Calibri"/>
      </rPr>
      <t>The CISA SCuBA SCBs for M365 help secure federal information assets stored within M365 cloud business application environments through consistent, effective, and manageable security configurations. CISA created baselines tailored to the federal government’s threats and risk tolerance with the knowledge that every organization has different threat models and risk tolerance. While use of these baselines will be mandatory for civilian Federal Government agencies, organizations outside of the Federal Government may also find these baselines to be useful references to help reduce risks.</t>
    </r>
    <r>
      <rPr>
        <sz val="11"/>
        <color rgb="FF000000"/>
        <rFont val="Calibri"/>
      </rPr>
      <t xml:space="preserve">
</t>
    </r>
    <r>
      <rPr>
        <sz val="11"/>
        <color rgb="FF000000"/>
        <rFont val="Calibri"/>
      </rPr>
      <t>For non-Federal users, the information in this document is being provided “as is” for INFORMATIONAL PURPOSES ONLY. CISA does not endorse any commercial product or service, including any subjects of analysis. Any reference to specific commercial entities or commercial products, processes, or services by service mark, trademark, manufacturer, or otherwise, does not constitute or imply endorsement, recommendation, or favoritism by CISA. Without limiting the generality of the foregoing, some controls and settings are not available in all products; CISA has no control over vendor changes to products offerings or features. Accordingly, these SCuBA SCBs for M365 may not be applicable to the products available to you. This document does not address, ensure compliance with, or supersede any law, regulation, or other authority. Entities are responsible for complying with any recordkeeping, privacy, and other laws that may apply to the use of technology. This document is not intended to, and does not, create any right or benefit for anyone against the United States, its departments, agencies, or entities, its officers, employees, or agents, or any other person.</t>
    </r>
    <r>
      <rPr>
        <sz val="11"/>
        <color rgb="FF000000"/>
        <rFont val="Calibri"/>
      </rPr>
      <t xml:space="preserve">
</t>
    </r>
    <r>
      <rPr>
        <i/>
        <sz val="11"/>
        <color rgb="FF000000"/>
        <rFont val="Calibri"/>
      </rPr>
      <t xml:space="preserve">This document is marked TLP:CLEAR. Recipients may share this information without restriction. Information is subject to standard copyright rules. For more information on the Traffic Light Protocol, see </t>
    </r>
    <r>
      <rPr>
        <i/>
        <sz val="11"/>
        <color rgb="FF0000FF"/>
        <rFont val="Calibri"/>
      </rPr>
      <t>https://www.cisa.gov/tlp.</t>
    </r>
  </si>
  <si>
    <t>License Compliance and Copyright</t>
  </si>
  <si>
    <r>
      <rPr>
        <sz val="11"/>
        <color rgb="FF000000"/>
        <rFont val="Calibri"/>
      </rPr>
      <t xml:space="preserve">Portions of this document are adapted from documents in Microsoft’s M365 </t>
    </r>
    <r>
      <rPr>
        <sz val="11"/>
        <color rgb="FF0000FF"/>
        <rFont val="Calibri"/>
      </rPr>
      <t>(https://github.com/MicrosoftDocs/microsoft-365-docs/blob/public/LICENSE)</t>
    </r>
    <r>
      <rPr>
        <sz val="11"/>
        <color rgb="FF000000"/>
        <rFont val="Calibri"/>
      </rPr>
      <t xml:space="preserve"> and Azure </t>
    </r>
    <r>
      <rPr>
        <sz val="11"/>
        <color rgb="FF0000FF"/>
        <rFont val="Calibri"/>
      </rPr>
      <t>(https://github.com/MicrosoftDocs/azure-docs/blob/main/LICENSE)</t>
    </r>
    <r>
      <rPr>
        <sz val="11"/>
        <color rgb="FF000000"/>
        <rFont val="Calibri"/>
      </rPr>
      <t xml:space="preserve"> GitHub repositories. The respective documents are subject to copyright and are adapted under the terms of the Creative Commons Attribution 4.0 International license. Sources are linked throughout this document. The United States government has adapted selections of these documents to develop innovative and scalable configuration standards to strengthen the security of widely used cloud-based software services.</t>
    </r>
  </si>
  <si>
    <t>Assumptions</t>
  </si>
  <si>
    <r>
      <rPr>
        <sz val="11"/>
        <color rgb="FF000000"/>
        <rFont val="Calibri"/>
      </rPr>
      <t xml:space="preserve">The </t>
    </r>
    <r>
      <rPr>
        <b/>
        <sz val="11"/>
        <color rgb="FF000000"/>
        <rFont val="Calibri"/>
      </rPr>
      <t>License Requirements</t>
    </r>
    <r>
      <rPr>
        <sz val="11"/>
        <color rgb="FF000000"/>
        <rFont val="Calibri"/>
      </rPr>
      <t xml:space="preserve"> sections of this document assume the organization is using an M365 E3 </t>
    </r>
    <r>
      <rPr>
        <sz val="11"/>
        <color rgb="FF0000FF"/>
        <rFont val="Calibri"/>
      </rPr>
      <t>(https://www.microsoft.com/en-us/microsoft-365/compare-microsoft-365-enterprise-plans)</t>
    </r>
    <r>
      <rPr>
        <sz val="11"/>
        <color rgb="FF000000"/>
        <rFont val="Calibri"/>
      </rPr>
      <t xml:space="preserve"> or G3 </t>
    </r>
    <r>
      <rPr>
        <sz val="11"/>
        <color rgb="FF0000FF"/>
        <rFont val="Calibri"/>
      </rPr>
      <t>(https://www.microsoft.com/en-us/microsoft-365/government)</t>
    </r>
    <r>
      <rPr>
        <sz val="11"/>
        <color rgb="FF000000"/>
        <rFont val="Calibri"/>
      </rPr>
      <t xml:space="preserve"> license level at a minimum. Therefore, only licenses not included in E3/G3 are listed.</t>
    </r>
    <r>
      <rPr>
        <sz val="11"/>
        <color rgb="FF000000"/>
        <rFont val="Calibri"/>
      </rPr>
      <t xml:space="preserve">
</t>
    </r>
    <r>
      <rPr>
        <sz val="11"/>
        <color rgb="FF000000"/>
        <rFont val="Calibri"/>
      </rPr>
      <t xml:space="preserve">Some of the policies in this baseline may link to Microsoft instruction pages which assume that an agency has created emergency access accounts in Microsoft Entra ID and implemented strong security measures </t>
    </r>
    <r>
      <rPr>
        <sz val="11"/>
        <color rgb="FF0000FF"/>
        <rFont val="Calibri"/>
      </rPr>
      <t>(https://learn.microsoft.com/en-us/entra/identity/role-based-access-control/security-emergency-access#create-emergency-access-accounts)</t>
    </r>
    <r>
      <rPr>
        <sz val="11"/>
        <color rgb="FF000000"/>
        <rFont val="Calibri"/>
      </rPr>
      <t xml:space="preserve"> to protect the credentials of those accounts.</t>
    </r>
  </si>
  <si>
    <t>Key Terminology</t>
  </si>
  <si>
    <r>
      <rPr>
        <sz val="11"/>
        <color rgb="FF000000"/>
        <rFont val="Calibri"/>
      </rPr>
      <t xml:space="preserve">The key words "MUST", "MUST NOT", "REQUIRED", "SHALL", "SHALL NOT", "SHOULD", "SHOULD NOT", "RECOMMENDED", "MAY", and "OPTIONAL" in this document are to be interpreted as described in RFC 2119 </t>
    </r>
    <r>
      <rPr>
        <sz val="11"/>
        <color rgb="FF0000FF"/>
        <rFont val="Calibri"/>
      </rPr>
      <t>(https://datatracker.ietf.org/doc/html/rfc2119)</t>
    </r>
    <r>
      <rPr>
        <sz val="11"/>
        <color rgb="FF000000"/>
        <rFont val="Calibri"/>
      </rPr>
      <t>.</t>
    </r>
    <r>
      <rPr>
        <sz val="11"/>
        <color rgb="FF000000"/>
        <rFont val="Calibri"/>
      </rPr>
      <t xml:space="preserve">
</t>
    </r>
    <r>
      <rPr>
        <sz val="11"/>
        <color rgb="FF000000"/>
        <rFont val="Calibri"/>
      </rPr>
      <t>The following are key terms and descriptions used in this document.</t>
    </r>
    <r>
      <rPr>
        <sz val="11"/>
        <color rgb="FF000000"/>
        <rFont val="Calibri"/>
      </rPr>
      <t xml:space="preserve">
</t>
    </r>
    <r>
      <rPr>
        <b/>
        <sz val="11"/>
        <color rgb="FF000000"/>
        <rFont val="Calibri"/>
      </rPr>
      <t>Microsoft Entra ID hybrid</t>
    </r>
    <r>
      <rPr>
        <sz val="11"/>
        <color rgb="FF000000"/>
        <rFont val="Calibri"/>
      </rPr>
      <t>: This term denotes the scenario when an organization has an on-premises Microsoft Windows Server Active Directory that contains the master user directory but federates access to the cloud M365 Microsoft Entra ID tenant.</t>
    </r>
    <r>
      <rPr>
        <sz val="11"/>
        <color rgb="FF000000"/>
        <rFont val="Calibri"/>
      </rPr>
      <t xml:space="preserve">
</t>
    </r>
    <r>
      <rPr>
        <b/>
        <sz val="11"/>
        <color rgb="FF000000"/>
        <rFont val="Calibri"/>
      </rPr>
      <t>Resource Tenant &amp; Home Tenant</t>
    </r>
    <r>
      <rPr>
        <sz val="11"/>
        <color rgb="FF000000"/>
        <rFont val="Calibri"/>
      </rPr>
      <t xml:space="preserve">: In scenarios where guest users are involved the </t>
    </r>
    <r>
      <rPr>
        <b/>
        <sz val="11"/>
        <color rgb="FF000000"/>
        <rFont val="Calibri"/>
      </rPr>
      <t>resource tenant</t>
    </r>
    <r>
      <rPr>
        <sz val="11"/>
        <color rgb="FF000000"/>
        <rFont val="Calibri"/>
      </rPr>
      <t xml:space="preserve"> hosts the M365 target resources that the guest user is accessing. The </t>
    </r>
    <r>
      <rPr>
        <b/>
        <sz val="11"/>
        <color rgb="FF000000"/>
        <rFont val="Calibri"/>
      </rPr>
      <t>home tenant</t>
    </r>
    <r>
      <rPr>
        <sz val="11"/>
        <color rgb="FF000000"/>
        <rFont val="Calibri"/>
      </rPr>
      <t xml:space="preserve"> is the one that hosts the guest user's identity.</t>
    </r>
  </si>
  <si>
    <t>Highly Privileged Roles</t>
  </si>
  <si>
    <r>
      <rPr>
        <sz val="11"/>
        <color rgb="FF000000"/>
        <rFont val="Calibri"/>
      </rPr>
      <t xml:space="preserve">This section provides a list of what CISA considers highly privileged built-in roles in Microsoft Entra ID </t>
    </r>
    <r>
      <rPr>
        <sz val="11"/>
        <color rgb="FF0000FF"/>
        <rFont val="Calibri"/>
      </rPr>
      <t>(https://learn.microsoft.com/en-us/entra/identity/role-based-access-control/permissions-reference)</t>
    </r>
    <r>
      <rPr>
        <sz val="11"/>
        <color rgb="FF000000"/>
        <rFont val="Calibri"/>
      </rPr>
      <t>.</t>
    </r>
    <r>
      <rPr>
        <sz val="11"/>
        <color rgb="FF000000"/>
        <rFont val="Calibri"/>
      </rPr>
      <t xml:space="preserve">
</t>
    </r>
    <r>
      <rPr>
        <sz val="11"/>
        <color rgb="FF000000"/>
        <rFont val="Calibri"/>
      </rPr>
      <t>- Global Administrator</t>
    </r>
    <r>
      <rPr>
        <sz val="11"/>
        <color rgb="FF000000"/>
        <rFont val="Calibri"/>
      </rPr>
      <t xml:space="preserve">
</t>
    </r>
    <r>
      <rPr>
        <sz val="11"/>
        <color rgb="FF000000"/>
        <rFont val="Calibri"/>
      </rPr>
      <t>- Privileged Role Administrator</t>
    </r>
    <r>
      <rPr>
        <sz val="11"/>
        <color rgb="FF000000"/>
        <rFont val="Calibri"/>
      </rPr>
      <t xml:space="preserve">
</t>
    </r>
    <r>
      <rPr>
        <sz val="11"/>
        <color rgb="FF000000"/>
        <rFont val="Calibri"/>
      </rPr>
      <t>- User Administrator</t>
    </r>
    <r>
      <rPr>
        <sz val="11"/>
        <color rgb="FF000000"/>
        <rFont val="Calibri"/>
      </rPr>
      <t xml:space="preserve">
</t>
    </r>
    <r>
      <rPr>
        <sz val="11"/>
        <color rgb="FF000000"/>
        <rFont val="Calibri"/>
      </rPr>
      <t>- SharePoint Administrator</t>
    </r>
    <r>
      <rPr>
        <sz val="11"/>
        <color rgb="FF000000"/>
        <rFont val="Calibri"/>
      </rPr>
      <t xml:space="preserve">
</t>
    </r>
    <r>
      <rPr>
        <sz val="11"/>
        <color rgb="FF000000"/>
        <rFont val="Calibri"/>
      </rPr>
      <t>- Exchange Administrator</t>
    </r>
    <r>
      <rPr>
        <sz val="11"/>
        <color rgb="FF000000"/>
        <rFont val="Calibri"/>
      </rPr>
      <t xml:space="preserve">
</t>
    </r>
    <r>
      <rPr>
        <sz val="11"/>
        <color rgb="FF000000"/>
        <rFont val="Calibri"/>
      </rPr>
      <t>- Hybrid Identity Administrator</t>
    </r>
    <r>
      <rPr>
        <sz val="11"/>
        <color rgb="FF000000"/>
        <rFont val="Calibri"/>
      </rPr>
      <t xml:space="preserve">
</t>
    </r>
    <r>
      <rPr>
        <sz val="11"/>
        <color rgb="FF000000"/>
        <rFont val="Calibri"/>
      </rPr>
      <t>- Application Administrator</t>
    </r>
    <r>
      <rPr>
        <sz val="11"/>
        <color rgb="FF000000"/>
        <rFont val="Calibri"/>
      </rPr>
      <t xml:space="preserve">
</t>
    </r>
    <r>
      <rPr>
        <sz val="11"/>
        <color rgb="FF000000"/>
        <rFont val="Calibri"/>
      </rPr>
      <t>- Cloud Application Administrator</t>
    </r>
    <r>
      <rPr>
        <sz val="11"/>
        <color rgb="FF000000"/>
        <rFont val="Calibri"/>
      </rPr>
      <t xml:space="preserve">
</t>
    </r>
    <r>
      <rPr>
        <sz val="11"/>
        <color rgb="FF000000"/>
        <rFont val="Calibri"/>
      </rPr>
      <t>Throughout this document, this list of highly privileged roles is referenced in numerous baseline policies. Agencies should consider this list a foundational reference and apply respective baseline policies to additional Microsoft Entra ID roles as necessary.</t>
    </r>
  </si>
  <si>
    <t>Conditional Access Policies</t>
  </si>
  <si>
    <r>
      <rPr>
        <sz val="11"/>
        <color rgb="FF000000"/>
        <rFont val="Calibri"/>
      </rPr>
      <t>Numerous policies in this baseline rely on Microsoft Entra ID Conditional Access. Conditional Access is a feature that allows administrators to limit access to resources using conditions such as user or group membership, device, IP location, and real-time risk detection. This section provides guidance and tools when implementing baseline policies which rely on Microsoft Entra ID Conditional Access.</t>
    </r>
    <r>
      <rPr>
        <sz val="11"/>
        <color rgb="FF000000"/>
        <rFont val="Calibri"/>
      </rPr>
      <t xml:space="preserve">
</t>
    </r>
    <r>
      <rPr>
        <sz val="11"/>
        <color rgb="FF000000"/>
        <rFont val="Calibri"/>
      </rPr>
      <t xml:space="preserve">As described in Microsoft’s literature related to conditional access policies, CISA recommends initially setting a policy to </t>
    </r>
    <r>
      <rPr>
        <b/>
        <sz val="11"/>
        <color rgb="FF000000"/>
        <rFont val="Calibri"/>
      </rPr>
      <t>Report-only</t>
    </r>
    <r>
      <rPr>
        <sz val="11"/>
        <color rgb="FF000000"/>
        <rFont val="Calibri"/>
      </rPr>
      <t xml:space="preserve"> when it is created and then performing thorough hands-on testing to help prevent unintended consequences before toggling the policy from </t>
    </r>
    <r>
      <rPr>
        <b/>
        <sz val="11"/>
        <color rgb="FF000000"/>
        <rFont val="Calibri"/>
      </rPr>
      <t>Report-only</t>
    </r>
    <r>
      <rPr>
        <sz val="11"/>
        <color rgb="FF000000"/>
        <rFont val="Calibri"/>
      </rPr>
      <t xml:space="preserve"> to </t>
    </r>
    <r>
      <rPr>
        <b/>
        <sz val="11"/>
        <color rgb="FF000000"/>
        <rFont val="Calibri"/>
      </rPr>
      <t>On</t>
    </r>
    <r>
      <rPr>
        <sz val="11"/>
        <color rgb="FF000000"/>
        <rFont val="Calibri"/>
      </rPr>
      <t xml:space="preserve">. The policy will only be enforced when it is set to </t>
    </r>
    <r>
      <rPr>
        <b/>
        <sz val="11"/>
        <color rgb="FF000000"/>
        <rFont val="Calibri"/>
      </rPr>
      <t>On</t>
    </r>
    <r>
      <rPr>
        <sz val="11"/>
        <color rgb="FF000000"/>
        <rFont val="Calibri"/>
      </rPr>
      <t xml:space="preserve">. One tool that can assist with running test simulations is the What If tool </t>
    </r>
    <r>
      <rPr>
        <sz val="11"/>
        <color rgb="FF0000FF"/>
        <rFont val="Calibri"/>
      </rPr>
      <t>(https://learn.microsoft.com/en-us/entra/identity/conditional-access/what-if-tool)</t>
    </r>
    <r>
      <rPr>
        <sz val="11"/>
        <color rgb="FF000000"/>
        <rFont val="Calibri"/>
      </rPr>
      <t xml:space="preserve">. Microsoft also describes Conditional Access insights and reporting </t>
    </r>
    <r>
      <rPr>
        <sz val="11"/>
        <color rgb="FF0000FF"/>
        <rFont val="Calibri"/>
      </rPr>
      <t>(https://learn.microsoft.com/en-us/entra/identity/conditional-access/howto-conditional-access-insights-reporting)</t>
    </r>
    <r>
      <rPr>
        <sz val="11"/>
        <color rgb="FF000000"/>
        <rFont val="Calibri"/>
      </rPr>
      <t xml:space="preserve"> that can assist with testing.</t>
    </r>
  </si>
  <si>
    <t>Appendix A: Microsoft Entra ID hybrid Guidance</t>
  </si>
  <si>
    <r>
      <rPr>
        <sz val="11"/>
        <color rgb="FF000000"/>
        <rFont val="Calibri"/>
      </rPr>
      <t xml:space="preserve">Most of this document does not focus on securing Microsoft Entra ID hybrid environments. CISA released a separate Hybrid Identity Solutions Architecture </t>
    </r>
    <r>
      <rPr>
        <sz val="11"/>
        <color rgb="FF0000FF"/>
        <rFont val="Calibri"/>
      </rPr>
      <t>(https://www.cisa.gov/sites/default/files/2023-03/csso-scuba-guidance_document-hybrid_identity_solutions_architecture-2023.03.22-final.pdf)</t>
    </r>
    <r>
      <rPr>
        <sz val="11"/>
        <color rgb="FF000000"/>
        <rFont val="Calibri"/>
      </rPr>
      <t xml:space="preserve"> document addressing the unique implementation requirements of Microsoft Entra ID hybrid infrastructure.</t>
    </r>
  </si>
  <si>
    <t>Appendix B: Cross-tenant Access Guidance</t>
  </si>
  <si>
    <r>
      <rPr>
        <sz val="11"/>
        <color rgb="FF000000"/>
        <rFont val="Calibri"/>
      </rPr>
      <t>Some of the conditional access policies contained in this security baseline, if implemented as described, will impact guest user access to a tenant. For example, the policies require users to perform MFA and originate from a managed device to gain access. These requirements are also enforced for guest users. For these policies to work effectively with guest users, both the home tenant (the one the guest user belongs to) and the resource tenant (the target tenant) may need to configure their Microsoft Entra ID cross-tenant access settings.</t>
    </r>
    <r>
      <rPr>
        <sz val="11"/>
        <color rgb="FF000000"/>
        <rFont val="Calibri"/>
      </rPr>
      <t xml:space="preserve">
</t>
    </r>
    <r>
      <rPr>
        <sz val="11"/>
        <color rgb="FF000000"/>
        <rFont val="Calibri"/>
      </rPr>
      <t xml:space="preserve">Microsoft’s Authentication and Conditional Access for External ID </t>
    </r>
    <r>
      <rPr>
        <sz val="11"/>
        <color rgb="FF0000FF"/>
        <rFont val="Calibri"/>
      </rPr>
      <t>(https://learn.microsoft.com/en-us/entra/external-id/authentication-conditional-access)</t>
    </r>
    <r>
      <rPr>
        <sz val="11"/>
        <color rgb="FF000000"/>
        <rFont val="Calibri"/>
      </rPr>
      <t xml:space="preserve"> provides an understanding of how MFA and device claims are passed from the home tenant to the resource tenant. To configure the inbound and outbound cross-tenant access settings in Microsoft Entra External ID, refer to Microsoft’s Overview: Cross-tenant access with Microsoft Entra External ID </t>
    </r>
    <r>
      <rPr>
        <sz val="11"/>
        <color rgb="FF0000FF"/>
        <rFont val="Calibri"/>
      </rPr>
      <t>(https://learn.microsoft.com/en-us/entra/external-id/cross-tenant-access-overview)</t>
    </r>
    <r>
      <rPr>
        <sz val="11"/>
        <color rgb="FF000000"/>
        <rFont val="Calibri"/>
      </rPr>
      <t>.</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</si>
  <si>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</si>
  <si>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</si>
  <si>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</si>
  <si>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</si>
  <si>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</si>
  <si>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</si>
  <si>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</si>
  <si>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</si>
  <si>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</si>
  <si>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</si>
  <si>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</si>
  <si>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</si>
  <si>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</si>
  <si>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</si>
  <si>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</si>
  <si>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</si>
  <si>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</si>
  <si>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CISA M365 Secure Configuration Baseline for Microsoft Entra ID 1.8.0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</si>
  <si>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</si>
  <si>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</si>
  <si>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</si>
  <si>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</si>
  <si>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</si>
  <si>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</si>
  <si>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</si>
  <si>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</si>
  <si>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</si>
  <si>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</si>
  <si>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</si>
  <si>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</si>
  <si>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</si>
  <si>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</si>
  <si>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</si>
  <si>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</si>
  <si>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</si>
  <si>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Criticality</t>
  </si>
  <si>
    <t>Status by Phase</t>
  </si>
  <si>
    <t>Phase1</t>
  </si>
  <si>
    <t>Phase2</t>
  </si>
  <si>
    <t>Phase3</t>
  </si>
  <si>
    <t>Phase4</t>
  </si>
  <si>
    <t>Phase5</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</si>
  <si>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</si>
  <si>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</si>
  <si>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</si>
  <si>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</si>
  <si>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</si>
  <si>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</si>
  <si>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</si>
  <si>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</si>
  <si>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</si>
  <si>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</si>
  <si>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</si>
  <si>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</si>
  <si>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</si>
  <si>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</si>
  <si>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</si>
  <si>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</si>
  <si>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</si>
  <si>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</si>
  <si>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</si>
  <si>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</si>
  <si>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</si>
  <si>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</si>
  <si>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</si>
  <si>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</si>
  <si>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</si>
  <si>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</si>
  <si>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</si>
  <si>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</si>
  <si>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</si>
  <si>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2026-05-10</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</si>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</sst>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1"/>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sz val="11"/>
      <color rgb="FF006096"/>
      <name val="Roboto Condensed"/>
    </font>
    <font>
      <b/>
      <sz val="11"/>
      <color rgb="FF006096"/>
      <name val="Roboto Condensed"/>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center" vertical="center"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wrapText="1"/>
    </xf>
    <xf numFmtId="0" fontId="0" fillId="0" borderId="6" xfId="0" applyNumberFormat="1" applyFont="1" applyBorder="1" applyAlignment="1" applyProtection="1">
      <alignment horizontal="center" vertical="center" wrapText="1"/>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9"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0" fillId="4" borderId="11" xfId="0" applyNumberFormat="1" applyFont="1" applyFill="1" applyBorder="1" applyAlignment="1" applyProtection="1">
      <alignment horizontal="left"/>
    </xf>
    <xf numFmtId="0" fontId="10" fillId="4" borderId="11" xfId="0" applyNumberFormat="1" applyFont="1" applyFill="1" applyBorder="1" applyAlignment="1" applyProtection="1">
      <alignment horizontal="center"/>
    </xf>
    <xf numFmtId="164" fontId="10" fillId="4" borderId="11" xfId="0" applyNumberFormat="1" applyFont="1" applyFill="1" applyBorder="1" applyAlignment="1" applyProtection="1">
      <alignment horizontal="center"/>
    </xf>
    <xf numFmtId="0" fontId="11" fillId="3" borderId="0" xfId="0" applyNumberFormat="1" applyFont="1" applyFill="1" applyProtection="1"/>
    <xf numFmtId="0" fontId="9"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3" fillId="3" borderId="0" xfId="0" applyNumberFormat="1" applyFont="1" applyFill="1" applyProtection="1"/>
    <xf numFmtId="0" fontId="14" fillId="3" borderId="13" xfId="0" applyNumberFormat="1" applyFont="1" applyFill="1" applyBorder="1" applyAlignment="1" applyProtection="1">
      <alignment horizontal="right" vertical="center"/>
    </xf>
    <xf numFmtId="0" fontId="15"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9" fillId="2" borderId="11" xfId="0" applyNumberFormat="1" applyFont="1" applyFill="1" applyBorder="1" applyAlignment="1" applyProtection="1">
      <alignment horizontal="center" vertical="center" wrapText="1"/>
    </xf>
    <xf numFmtId="0" fontId="16"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9"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18" fillId="14" borderId="11" xfId="0" applyNumberFormat="1" applyFont="1" applyFill="1" applyBorder="1" applyAlignment="1" applyProtection="1">
      <alignment horizontal="center" vertical="center" wrapText="1"/>
    </xf>
    <xf numFmtId="0" fontId="18" fillId="15" borderId="11" xfId="0" applyNumberFormat="1" applyFont="1" applyFill="1" applyBorder="1" applyAlignment="1" applyProtection="1">
      <alignment horizontal="center" vertical="center" wrapText="1"/>
    </xf>
    <xf numFmtId="0" fontId="18" fillId="16" borderId="11" xfId="0" applyNumberFormat="1" applyFont="1" applyFill="1" applyBorder="1" applyAlignment="1" applyProtection="1">
      <alignment horizontal="center" vertical="center" wrapText="1"/>
    </xf>
    <xf numFmtId="0" fontId="18" fillId="17" borderId="11" xfId="0" applyNumberFormat="1" applyFont="1" applyFill="1" applyBorder="1" applyAlignment="1" applyProtection="1">
      <alignment horizontal="center" vertical="center" wrapText="1"/>
    </xf>
    <xf numFmtId="0" fontId="18" fillId="18" borderId="11" xfId="0" applyNumberFormat="1" applyFont="1" applyFill="1" applyBorder="1" applyAlignment="1" applyProtection="1">
      <alignment horizontal="center" vertical="center" wrapText="1"/>
    </xf>
    <xf numFmtId="0" fontId="18" fillId="19" borderId="11" xfId="0" applyNumberFormat="1" applyFont="1" applyFill="1" applyBorder="1" applyAlignment="1" applyProtection="1">
      <alignment horizontal="center" vertical="center" wrapText="1"/>
    </xf>
    <xf numFmtId="0" fontId="19"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0"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9"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9"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2" fillId="3" borderId="0" xfId="0" applyNumberFormat="1" applyFont="1" applyFill="1" applyAlignment="1" applyProtection="1">
      <alignment vertical="top" wrapText="1"/>
    </xf>
    <xf numFmtId="3" fontId="17"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7"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9"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3">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B69E-48D7-A8C0-FAE4D2509F8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B69E-48D7-A8C0-FAE4D2509F8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30</c:v>
                </c:pt>
              </c:numCache>
            </c:numRef>
          </c:val>
          <c:extLst>
            <c:ext xmlns:c16="http://schemas.microsoft.com/office/drawing/2014/chart" uri="{C3380CC4-5D6E-409C-BE32-E72D297353CC}">
              <c16:uniqueId val="{00000002-B69E-48D7-A8C0-FAE4D2509F84}"/>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Criticality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Dashboard!$B$29:$B$31</c:f>
              <c:strCache>
                <c:ptCount val="3"/>
                <c:pt idx="0">
                  <c:v>SHALL</c:v>
                </c:pt>
                <c:pt idx="1">
                  <c:v>SHALL NOT</c:v>
                </c:pt>
                <c:pt idx="2">
                  <c:v>SHOULD</c:v>
                </c:pt>
              </c:strCache>
            </c:strRef>
          </c:cat>
          <c:val>
            <c:numRef>
              <c:f>Dashboard!$C$29:$C$31</c:f>
              <c:numCache>
                <c:formatCode>General</c:formatCode>
                <c:ptCount val="3"/>
                <c:pt idx="0">
                  <c:v>0</c:v>
                </c:pt>
                <c:pt idx="1">
                  <c:v>0</c:v>
                </c:pt>
                <c:pt idx="2">
                  <c:v>0</c:v>
                </c:pt>
              </c:numCache>
            </c:numRef>
          </c:val>
          <c:extLst>
            <c:ext xmlns:c16="http://schemas.microsoft.com/office/drawing/2014/chart" uri="{C3380CC4-5D6E-409C-BE32-E72D297353CC}">
              <c16:uniqueId val="{00000000-0370-44D9-87D7-CC95866C571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Dashboard!$B$29:$B$31</c:f>
              <c:strCache>
                <c:ptCount val="3"/>
                <c:pt idx="0">
                  <c:v>SHALL</c:v>
                </c:pt>
                <c:pt idx="1">
                  <c:v>SHALL NOT</c:v>
                </c:pt>
                <c:pt idx="2">
                  <c:v>SHOULD</c:v>
                </c:pt>
              </c:strCache>
            </c:strRef>
          </c:cat>
          <c:val>
            <c:numRef>
              <c:f>Dashboard!$D$29:$D$31</c:f>
              <c:numCache>
                <c:formatCode>General</c:formatCode>
                <c:ptCount val="3"/>
                <c:pt idx="0">
                  <c:v>0</c:v>
                </c:pt>
                <c:pt idx="1">
                  <c:v>0</c:v>
                </c:pt>
                <c:pt idx="2">
                  <c:v>0</c:v>
                </c:pt>
              </c:numCache>
            </c:numRef>
          </c:val>
          <c:extLst>
            <c:ext xmlns:c16="http://schemas.microsoft.com/office/drawing/2014/chart" uri="{C3380CC4-5D6E-409C-BE32-E72D297353CC}">
              <c16:uniqueId val="{00000001-0370-44D9-87D7-CC95866C571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Dashboard!$B$29:$B$31</c:f>
              <c:strCache>
                <c:ptCount val="3"/>
                <c:pt idx="0">
                  <c:v>SHALL</c:v>
                </c:pt>
                <c:pt idx="1">
                  <c:v>SHALL NOT</c:v>
                </c:pt>
                <c:pt idx="2">
                  <c:v>SHOULD</c:v>
                </c:pt>
              </c:strCache>
            </c:strRef>
          </c:cat>
          <c:val>
            <c:numRef>
              <c:f>Dashboard!$E$29:$E$31</c:f>
              <c:numCache>
                <c:formatCode>General</c:formatCode>
                <c:ptCount val="3"/>
                <c:pt idx="0">
                  <c:v>19</c:v>
                </c:pt>
                <c:pt idx="1">
                  <c:v>3</c:v>
                </c:pt>
                <c:pt idx="2">
                  <c:v>8</c:v>
                </c:pt>
              </c:numCache>
            </c:numRef>
          </c:val>
          <c:extLst>
            <c:ext xmlns:c16="http://schemas.microsoft.com/office/drawing/2014/chart" uri="{C3380CC4-5D6E-409C-BE32-E72D297353CC}">
              <c16:uniqueId val="{00000002-0370-44D9-87D7-CC95866C571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Dashboard!$C$46:$C$51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1A25-4D0A-9D0F-E6B4AAEEE70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Dashboard!$D$46:$D$51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1A25-4D0A-9D0F-E6B4AAEEE70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Dashboard!$E$46:$E$51</c:f>
              <c:numCache>
                <c:formatCode>General</c:formatCode>
                <c:ptCount val="6"/>
                <c:pt idx="0">
                  <c:v>0</c:v>
                </c:pt>
                <c:pt idx="1">
                  <c:v>0</c:v>
                </c:pt>
                <c:pt idx="2">
                  <c:v>0</c:v>
                </c:pt>
                <c:pt idx="3">
                  <c:v>0</c:v>
                </c:pt>
                <c:pt idx="4">
                  <c:v>0</c:v>
                </c:pt>
                <c:pt idx="5">
                  <c:v>30</c:v>
                </c:pt>
              </c:numCache>
            </c:numRef>
          </c:val>
          <c:extLst>
            <c:ext xmlns:c16="http://schemas.microsoft.com/office/drawing/2014/chart" uri="{C3380CC4-5D6E-409C-BE32-E72D297353CC}">
              <c16:uniqueId val="{00000002-1A25-4D0A-9D0F-E6B4AAEEE70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0D45-462B-BDC6-D0D8B42CA01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0D45-462B-BDC6-D0D8B42CA01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30</c:v>
                </c:pt>
              </c:numCache>
            </c:numRef>
          </c:val>
          <c:extLst>
            <c:ext xmlns:c16="http://schemas.microsoft.com/office/drawing/2014/chart" uri="{C3380CC4-5D6E-409C-BE32-E72D297353CC}">
              <c16:uniqueId val="{00000002-0D45-462B-BDC6-D0D8B42CA01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70A7-4117-909E-7D74C4A4140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70A7-4117-909E-7D74C4A4140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30</c:v>
                </c:pt>
              </c:numCache>
            </c:numRef>
          </c:val>
          <c:extLst>
            <c:ext xmlns:c16="http://schemas.microsoft.com/office/drawing/2014/chart" uri="{C3380CC4-5D6E-409C-BE32-E72D297353CC}">
              <c16:uniqueId val="{00000002-70A7-4117-909E-7D74C4A4140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EEC3-475C-B9EB-57FC82352714}"/>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EEC3-475C-B9EB-57FC82352714}"/>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EEC3-475C-B9EB-57FC82352714}"/>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EEC3-475C-B9EB-57FC8235271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AFFE-4C78-B669-0B3C46F95E1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f1m3u5">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23</xdr:row>
      <xdr:rowOff>95250</xdr:rowOff>
    </xdr:from>
    <xdr:to>
      <xdr:col>15</xdr:col>
      <xdr:colOff>28575</xdr:colOff>
      <xdr:row>38</xdr:row>
      <xdr:rowOff>47625</xdr:rowOff>
    </xdr:to>
    <xdr:graphicFrame macro="">
      <xdr:nvGraphicFramePr>
        <xdr:cNvPr id="3" name="Chart5e1myp">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43</xdr:row>
      <xdr:rowOff>95250</xdr:rowOff>
    </xdr:from>
    <xdr:to>
      <xdr:col>15</xdr:col>
      <xdr:colOff>28575</xdr:colOff>
      <xdr:row>60</xdr:row>
      <xdr:rowOff>0</xdr:rowOff>
    </xdr:to>
    <xdr:graphicFrame macro="">
      <xdr:nvGraphicFramePr>
        <xdr:cNvPr id="4" name="Chart4pfync">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3xsofk">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jeciiz">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zvhgy4">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swmacs">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P31">
  <autoFilter ref="A1:P31" xr:uid="{00000000-0009-0000-0100-000001000000}"/>
  <tableColumns count="16">
    <tableColumn id="1" xr3:uid="{00000000-0010-0000-0000-000001000000}" name="Category"/>
    <tableColumn id="2" xr3:uid="{00000000-0010-0000-0000-000002000000}" name="Id"/>
    <tableColumn id="3" xr3:uid="{00000000-0010-0000-0000-000003000000}" name="Title"/>
    <tableColumn id="4" xr3:uid="{00000000-0010-0000-0000-000004000000}" name="Criticality"/>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Rationale"/>
    <tableColumn id="12" xr3:uid="{00000000-0010-0000-0000-00000C000000}" name="Description"/>
    <tableColumn id="13" xr3:uid="{00000000-0010-0000-0000-00000D000000}" name="LicenseReqs"/>
    <tableColumn id="14" xr3:uid="{00000000-0010-0000-0000-00000E000000}" name="Resources"/>
    <tableColumn id="15" xr3:uid="{00000000-0010-0000-0000-00000F000000}" name="Status"/>
    <tableColumn id="16" xr3:uid="{00000000-0010-0000-0000-000010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ithub.com/cisagov/ScubaGear/blob/v1.8.0/PowerShell/ScubaGear/baselines/aad.md"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173</v>
      </c>
    </row>
    <row r="3" spans="2:3" ht="15" customHeight="1" x14ac:dyDescent="0.35"/>
    <row r="4" spans="2:3" ht="58" x14ac:dyDescent="0.35">
      <c r="B4" s="20" t="s">
        <v>174</v>
      </c>
      <c r="C4" s="21" t="s">
        <v>175</v>
      </c>
    </row>
    <row r="5" spans="2:3" x14ac:dyDescent="0.35">
      <c r="C5" s="21" t="s">
        <v>176</v>
      </c>
    </row>
    <row r="6" spans="2:3" x14ac:dyDescent="0.35">
      <c r="C6" s="18" t="s">
        <v>177</v>
      </c>
    </row>
    <row r="7" spans="2:3" ht="10" customHeight="1" x14ac:dyDescent="0.35"/>
    <row r="8" spans="2:3" ht="232" x14ac:dyDescent="0.35">
      <c r="B8" s="22" t="s">
        <v>178</v>
      </c>
      <c r="C8" s="21" t="s">
        <v>179</v>
      </c>
    </row>
    <row r="9" spans="2:3" ht="10" customHeight="1" x14ac:dyDescent="0.35"/>
    <row r="10" spans="2:3" ht="35" customHeight="1" x14ac:dyDescent="0.35">
      <c r="B10" s="22" t="s">
        <v>180</v>
      </c>
      <c r="C10" s="21" t="s">
        <v>181</v>
      </c>
    </row>
    <row r="11" spans="2:3" ht="75" customHeight="1" x14ac:dyDescent="0.35">
      <c r="B11" s="18" t="s">
        <v>23</v>
      </c>
      <c r="C11" s="21" t="s">
        <v>182</v>
      </c>
    </row>
    <row r="12" spans="2:3" ht="47" customHeight="1" x14ac:dyDescent="0.35">
      <c r="B12" s="18" t="s">
        <v>23</v>
      </c>
      <c r="C12" s="21" t="s">
        <v>183</v>
      </c>
    </row>
    <row r="13" spans="2:3" ht="35" customHeight="1" x14ac:dyDescent="0.35">
      <c r="B13" s="18" t="s">
        <v>23</v>
      </c>
      <c r="C13" s="21" t="s">
        <v>184</v>
      </c>
    </row>
    <row r="14" spans="2:3" ht="32" customHeight="1" x14ac:dyDescent="0.35">
      <c r="B14" s="18" t="s">
        <v>23</v>
      </c>
      <c r="C14" s="21" t="s">
        <v>185</v>
      </c>
    </row>
    <row r="15" spans="2:3" ht="30" customHeight="1" x14ac:dyDescent="0.35">
      <c r="B15" s="18" t="s">
        <v>23</v>
      </c>
      <c r="C15" s="21" t="s">
        <v>186</v>
      </c>
    </row>
    <row r="16" spans="2:3" ht="10" customHeight="1" x14ac:dyDescent="0.35"/>
    <row r="17" spans="1:3" ht="145" customHeight="1" x14ac:dyDescent="0.35">
      <c r="B17" s="22" t="s">
        <v>187</v>
      </c>
      <c r="C17" s="21" t="s">
        <v>188</v>
      </c>
    </row>
    <row r="18" spans="1:3" ht="10" customHeight="1" x14ac:dyDescent="0.35"/>
    <row r="19" spans="1:3" ht="3" customHeight="1" x14ac:dyDescent="0.35">
      <c r="B19" s="23"/>
      <c r="C19" s="23"/>
    </row>
    <row r="20" spans="1:3" ht="12" customHeight="1" x14ac:dyDescent="0.35"/>
    <row r="21" spans="1:3" ht="35" customHeight="1" x14ac:dyDescent="0.35">
      <c r="A21" s="25"/>
      <c r="B21" s="26" t="s">
        <v>189</v>
      </c>
      <c r="C21" s="27" t="s">
        <v>190</v>
      </c>
    </row>
    <row r="22" spans="1:3" ht="18" customHeight="1" x14ac:dyDescent="0.35">
      <c r="A22" s="25"/>
      <c r="B22" s="25" t="s">
        <v>23</v>
      </c>
      <c r="C22" s="27" t="s">
        <v>191</v>
      </c>
    </row>
    <row r="23" spans="1:3" ht="18" customHeight="1" x14ac:dyDescent="0.35">
      <c r="A23" s="25"/>
      <c r="B23" s="25" t="s">
        <v>23</v>
      </c>
      <c r="C23" s="27" t="s">
        <v>192</v>
      </c>
    </row>
    <row r="24" spans="1:3" ht="18" customHeight="1" x14ac:dyDescent="0.35">
      <c r="A24" s="25"/>
      <c r="B24" s="25" t="s">
        <v>23</v>
      </c>
      <c r="C24" s="27" t="s">
        <v>193</v>
      </c>
    </row>
    <row r="25" spans="1:3" ht="18" customHeight="1" x14ac:dyDescent="0.35">
      <c r="A25" s="25"/>
      <c r="B25" s="25" t="s">
        <v>23</v>
      </c>
      <c r="C25" s="27" t="s">
        <v>194</v>
      </c>
    </row>
    <row r="26" spans="1:3" ht="18" customHeight="1" x14ac:dyDescent="0.35">
      <c r="A26" s="25"/>
      <c r="B26" s="25" t="s">
        <v>23</v>
      </c>
      <c r="C26" s="27" t="s">
        <v>195</v>
      </c>
    </row>
    <row r="27" spans="1:3" ht="18" customHeight="1" x14ac:dyDescent="0.35">
      <c r="A27" s="25"/>
      <c r="B27" s="25" t="s">
        <v>23</v>
      </c>
      <c r="C27" s="27" t="s">
        <v>196</v>
      </c>
    </row>
    <row r="28" spans="1:3" ht="18" customHeight="1" x14ac:dyDescent="0.35">
      <c r="A28" s="25"/>
      <c r="B28" s="25" t="s">
        <v>23</v>
      </c>
      <c r="C28" s="27" t="s">
        <v>197</v>
      </c>
    </row>
    <row r="29" spans="1:3" ht="18" customHeight="1" x14ac:dyDescent="0.35">
      <c r="A29" s="25"/>
      <c r="B29" s="25" t="s">
        <v>23</v>
      </c>
      <c r="C29" s="27" t="s">
        <v>198</v>
      </c>
    </row>
    <row r="30" spans="1:3" ht="44" customHeight="1" x14ac:dyDescent="0.35">
      <c r="A30" s="25"/>
      <c r="B30" s="25" t="s">
        <v>23</v>
      </c>
      <c r="C30" s="28" t="s">
        <v>199</v>
      </c>
    </row>
    <row r="31" spans="1:3" ht="10" customHeight="1" x14ac:dyDescent="0.35"/>
    <row r="32" spans="1:3" ht="3" customHeight="1" x14ac:dyDescent="0.35">
      <c r="B32" s="23"/>
      <c r="C32" s="23"/>
    </row>
    <row r="33" spans="2:3" ht="12" customHeight="1" x14ac:dyDescent="0.35"/>
    <row r="34" spans="2:3" ht="24" customHeight="1" x14ac:dyDescent="0.35">
      <c r="B34" s="29" t="s">
        <v>200</v>
      </c>
      <c r="C34" s="30" t="s">
        <v>201</v>
      </c>
    </row>
    <row r="35" spans="2:3" ht="18.5" x14ac:dyDescent="0.35">
      <c r="B35" s="29" t="s">
        <v>202</v>
      </c>
      <c r="C35" s="31" t="s">
        <v>203</v>
      </c>
    </row>
    <row r="36" spans="2:3" ht="27" customHeight="1" x14ac:dyDescent="0.35">
      <c r="B36" s="32" t="s">
        <v>204</v>
      </c>
      <c r="C36" s="24" t="s">
        <v>205</v>
      </c>
    </row>
    <row r="37" spans="2:3" x14ac:dyDescent="0.35">
      <c r="B37" s="29" t="s">
        <v>206</v>
      </c>
      <c r="C37" s="33" t="s">
        <v>207</v>
      </c>
    </row>
    <row r="38" spans="2:3" ht="10" customHeight="1" x14ac:dyDescent="0.35"/>
    <row r="39" spans="2:3" ht="220" customHeight="1" x14ac:dyDescent="0.35">
      <c r="B39" s="29" t="s">
        <v>208</v>
      </c>
      <c r="C39" s="34" t="s">
        <v>209</v>
      </c>
    </row>
    <row r="40" spans="2:3" x14ac:dyDescent="0.35">
      <c r="C40" s="35" t="s">
        <v>210</v>
      </c>
    </row>
    <row r="41" spans="2:3" ht="100" customHeight="1" x14ac:dyDescent="0.35">
      <c r="C41" s="34" t="s">
        <v>211</v>
      </c>
    </row>
    <row r="42" spans="2:3" ht="6" customHeight="1" x14ac:dyDescent="0.35"/>
    <row r="43" spans="2:3" x14ac:dyDescent="0.35">
      <c r="C43" s="35" t="s">
        <v>212</v>
      </c>
    </row>
    <row r="44" spans="2:3" ht="100" customHeight="1" x14ac:dyDescent="0.35">
      <c r="C44" s="34" t="s">
        <v>213</v>
      </c>
    </row>
    <row r="45" spans="2:3" ht="6" customHeight="1" x14ac:dyDescent="0.35"/>
    <row r="46" spans="2:3" x14ac:dyDescent="0.35">
      <c r="C46" s="35" t="s">
        <v>214</v>
      </c>
    </row>
    <row r="47" spans="2:3" ht="100" customHeight="1" x14ac:dyDescent="0.35">
      <c r="C47" s="34" t="s">
        <v>215</v>
      </c>
    </row>
    <row r="48" spans="2:3" ht="6" customHeight="1" x14ac:dyDescent="0.35"/>
    <row r="49" spans="2:3" x14ac:dyDescent="0.35">
      <c r="C49" s="35" t="s">
        <v>216</v>
      </c>
    </row>
    <row r="50" spans="2:3" ht="100" customHeight="1" x14ac:dyDescent="0.35">
      <c r="C50" s="34" t="s">
        <v>217</v>
      </c>
    </row>
    <row r="51" spans="2:3" ht="6" customHeight="1" x14ac:dyDescent="0.35"/>
    <row r="52" spans="2:3" x14ac:dyDescent="0.35">
      <c r="C52" s="35" t="s">
        <v>218</v>
      </c>
    </row>
    <row r="53" spans="2:3" ht="100" customHeight="1" x14ac:dyDescent="0.35">
      <c r="C53" s="34" t="s">
        <v>219</v>
      </c>
    </row>
    <row r="54" spans="2:3" ht="6" customHeight="1" x14ac:dyDescent="0.35"/>
    <row r="55" spans="2:3" x14ac:dyDescent="0.35">
      <c r="C55" s="35" t="s">
        <v>220</v>
      </c>
    </row>
    <row r="56" spans="2:3" ht="58" x14ac:dyDescent="0.35">
      <c r="C56" s="34" t="s">
        <v>221</v>
      </c>
    </row>
    <row r="57" spans="2:3" ht="6" customHeight="1" x14ac:dyDescent="0.35"/>
    <row r="58" spans="2:3" x14ac:dyDescent="0.35">
      <c r="C58" s="35" t="s">
        <v>222</v>
      </c>
    </row>
    <row r="59" spans="2:3" ht="100" customHeight="1" x14ac:dyDescent="0.35">
      <c r="C59" s="34" t="s">
        <v>223</v>
      </c>
    </row>
    <row r="61" spans="2:3" ht="10" customHeight="1" x14ac:dyDescent="0.35"/>
    <row r="62" spans="2:3" ht="3" customHeight="1" x14ac:dyDescent="0.35">
      <c r="B62" s="23"/>
      <c r="C62" s="23"/>
    </row>
    <row r="63" spans="2:3" ht="12" customHeight="1" x14ac:dyDescent="0.35"/>
    <row r="64" spans="2:3" ht="130.5" x14ac:dyDescent="0.35">
      <c r="B64" s="20" t="s">
        <v>224</v>
      </c>
      <c r="C64" s="21" t="s">
        <v>225</v>
      </c>
    </row>
    <row r="65" spans="2:3" ht="6" customHeight="1" x14ac:dyDescent="0.35"/>
    <row r="66" spans="2:3" ht="217.5" x14ac:dyDescent="0.35">
      <c r="C66" s="21" t="s">
        <v>226</v>
      </c>
    </row>
    <row r="67" spans="2:3" ht="6" customHeight="1" x14ac:dyDescent="0.35"/>
    <row r="68" spans="2:3" ht="43.5" x14ac:dyDescent="0.35">
      <c r="C68" s="21" t="s">
        <v>227</v>
      </c>
    </row>
    <row r="69" spans="2:3" ht="10" customHeight="1" x14ac:dyDescent="0.35"/>
    <row r="70" spans="2:3" ht="3" customHeight="1" x14ac:dyDescent="0.35">
      <c r="B70" s="23"/>
      <c r="C70" s="23"/>
    </row>
    <row r="71" spans="2:3" ht="12" customHeight="1" x14ac:dyDescent="0.35"/>
    <row r="72" spans="2:3" ht="145" x14ac:dyDescent="0.35">
      <c r="B72" s="20" t="s">
        <v>228</v>
      </c>
      <c r="C72" s="21" t="s">
        <v>229</v>
      </c>
    </row>
    <row r="73" spans="2:3" ht="6" customHeight="1" x14ac:dyDescent="0.35"/>
    <row r="74" spans="2:3" ht="203" x14ac:dyDescent="0.35">
      <c r="C74" s="21" t="s">
        <v>230</v>
      </c>
    </row>
    <row r="75" spans="2:3" ht="6" customHeight="1" x14ac:dyDescent="0.35"/>
    <row r="76" spans="2:3" ht="43.5" x14ac:dyDescent="0.35">
      <c r="C76" s="21" t="s">
        <v>231</v>
      </c>
    </row>
    <row r="77" spans="2:3" ht="10" customHeight="1" x14ac:dyDescent="0.35"/>
    <row r="78" spans="2:3" ht="3" customHeight="1" x14ac:dyDescent="0.35">
      <c r="B78" s="23"/>
      <c r="C78" s="23"/>
    </row>
    <row r="79" spans="2:3" ht="12" customHeight="1" x14ac:dyDescent="0.35"/>
    <row r="80" spans="2:3" ht="101.5" x14ac:dyDescent="0.35">
      <c r="B80" s="20" t="s">
        <v>232</v>
      </c>
      <c r="C80" s="21" t="s">
        <v>233</v>
      </c>
    </row>
    <row r="81" spans="2:3" ht="6" customHeight="1" x14ac:dyDescent="0.35"/>
    <row r="82" spans="2:3" ht="145" x14ac:dyDescent="0.35">
      <c r="C82" s="21" t="s">
        <v>234</v>
      </c>
    </row>
    <row r="83" spans="2:3" ht="6" customHeight="1" x14ac:dyDescent="0.35"/>
    <row r="84" spans="2:3" ht="43.5" x14ac:dyDescent="0.35">
      <c r="C84" s="21" t="s">
        <v>235</v>
      </c>
    </row>
    <row r="88" spans="2:3" ht="32" customHeight="1" x14ac:dyDescent="0.35">
      <c r="B88" s="78" t="s">
        <v>172</v>
      </c>
      <c r="C88" s="78"/>
    </row>
  </sheetData>
  <sheetProtection password="90EA" sheet="1"/>
  <mergeCells count="1">
    <mergeCell ref="B88:C88"/>
  </mergeCells>
  <hyperlinks>
    <hyperlink ref="C5" r:id="rId1" xr:uid="{00000000-0004-0000-0000-000000000000}"/>
    <hyperlink ref="C6" r:id="rId2" xr:uid="{00000000-0004-0000-0000-000001000000}"/>
    <hyperlink ref="C37" r:id="rId3" xr:uid="{00000000-0004-0000-0000-000002000000}"/>
    <hyperlink ref="B8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79" t="s">
        <v>236</v>
      </c>
      <c r="C2" s="80"/>
      <c r="D2" s="80"/>
      <c r="E2" s="80"/>
      <c r="F2" s="80"/>
      <c r="G2" s="80"/>
      <c r="H2" s="80"/>
      <c r="I2" s="80"/>
    </row>
    <row r="4" spans="2:15" ht="18.5" x14ac:dyDescent="0.45">
      <c r="B4" s="37" t="s">
        <v>237</v>
      </c>
    </row>
    <row r="5" spans="2:15" x14ac:dyDescent="0.35">
      <c r="B5" s="39" t="s">
        <v>23</v>
      </c>
      <c r="C5" s="39" t="s">
        <v>238</v>
      </c>
      <c r="D5" s="39" t="s">
        <v>239</v>
      </c>
      <c r="F5" s="81" t="s">
        <v>240</v>
      </c>
      <c r="G5" s="81"/>
      <c r="H5" s="81"/>
      <c r="I5" s="82" t="s">
        <v>241</v>
      </c>
      <c r="J5" s="82"/>
      <c r="K5" s="82"/>
      <c r="L5" s="82"/>
      <c r="M5" s="82"/>
      <c r="N5" s="82"/>
      <c r="O5" s="82"/>
    </row>
    <row r="6" spans="2:15" x14ac:dyDescent="0.35">
      <c r="B6" s="45" t="s">
        <v>242</v>
      </c>
      <c r="C6" s="46">
        <v>30</v>
      </c>
      <c r="D6" s="47" t="s">
        <v>23</v>
      </c>
      <c r="F6" s="81" t="s">
        <v>243</v>
      </c>
      <c r="G6" s="81"/>
      <c r="H6" s="81"/>
      <c r="I6" s="83" t="s">
        <v>244</v>
      </c>
      <c r="J6" s="83"/>
      <c r="K6" s="83"/>
      <c r="L6" s="83"/>
      <c r="M6" s="83"/>
      <c r="N6" s="83"/>
      <c r="O6" s="83"/>
    </row>
    <row r="7" spans="2:15" x14ac:dyDescent="0.35">
      <c r="B7" s="48" t="s">
        <v>245</v>
      </c>
      <c r="C7" s="49">
        <f>C6-C8-C9</f>
        <v>30</v>
      </c>
      <c r="D7" s="50">
        <f>IF(C6&gt;0,C7/C6,0)</f>
        <v>1</v>
      </c>
      <c r="F7" s="81" t="s">
        <v>246</v>
      </c>
      <c r="G7" s="81"/>
      <c r="H7" s="81"/>
      <c r="I7" s="83" t="s">
        <v>244</v>
      </c>
      <c r="J7" s="83"/>
      <c r="K7" s="83"/>
      <c r="L7" s="83"/>
      <c r="M7" s="83"/>
      <c r="N7" s="83"/>
      <c r="O7" s="83"/>
    </row>
    <row r="8" spans="2:15" x14ac:dyDescent="0.35">
      <c r="B8" s="41" t="s">
        <v>247</v>
      </c>
      <c r="C8" s="42">
        <f>COUNTIF('Recommendations'!H:H,"Risk Accepted")</f>
        <v>0</v>
      </c>
      <c r="D8" s="43">
        <f>IF(C6&gt;0,C8/C6,0)</f>
        <v>0</v>
      </c>
      <c r="F8" s="81" t="s">
        <v>248</v>
      </c>
      <c r="G8" s="81"/>
      <c r="H8" s="81"/>
      <c r="I8" s="83" t="s">
        <v>244</v>
      </c>
      <c r="J8" s="83"/>
      <c r="K8" s="83"/>
      <c r="L8" s="83"/>
      <c r="M8" s="83"/>
      <c r="N8" s="83"/>
      <c r="O8" s="83"/>
    </row>
    <row r="9" spans="2:15" x14ac:dyDescent="0.35">
      <c r="B9" s="41" t="s">
        <v>249</v>
      </c>
      <c r="C9" s="42">
        <f>COUNTIF('Recommendations'!H:H,"N/A")</f>
        <v>0</v>
      </c>
      <c r="D9" s="43">
        <f>IF(C6&gt;0,C9/C6,0)</f>
        <v>0</v>
      </c>
      <c r="F9" s="81" t="s">
        <v>250</v>
      </c>
      <c r="G9" s="81"/>
      <c r="H9" s="81"/>
      <c r="I9" s="83" t="s">
        <v>244</v>
      </c>
      <c r="J9" s="83"/>
      <c r="K9" s="83"/>
      <c r="L9" s="83"/>
      <c r="M9" s="83"/>
      <c r="N9" s="83"/>
      <c r="O9" s="83"/>
    </row>
    <row r="12" spans="2:15" ht="18.5" x14ac:dyDescent="0.45">
      <c r="B12" s="37" t="s">
        <v>251</v>
      </c>
    </row>
    <row r="14" spans="2:15" x14ac:dyDescent="0.35">
      <c r="B14" s="51" t="s">
        <v>252</v>
      </c>
    </row>
    <row r="15" spans="2:15" x14ac:dyDescent="0.35">
      <c r="B15" s="39" t="s">
        <v>23</v>
      </c>
      <c r="C15" s="39" t="s">
        <v>253</v>
      </c>
      <c r="D15" s="39" t="s">
        <v>254</v>
      </c>
      <c r="E15" s="39" t="s">
        <v>255</v>
      </c>
      <c r="F15" s="39" t="s">
        <v>256</v>
      </c>
    </row>
    <row r="16" spans="2:15" x14ac:dyDescent="0.35">
      <c r="B16" s="41" t="s">
        <v>257</v>
      </c>
      <c r="C16" s="42">
        <f>COUNTIF('Recommendations'!O:O,"Resolved")</f>
        <v>0</v>
      </c>
      <c r="D16" s="42">
        <f>COUNTIF('Recommendations'!O:O,"Testing")</f>
        <v>0</v>
      </c>
      <c r="E16" s="42">
        <f>COUNTIF('Recommendations'!O:O,"Outstanding")</f>
        <v>30</v>
      </c>
      <c r="F16" s="42">
        <f>SUM(C16:E16)</f>
        <v>30</v>
      </c>
    </row>
    <row r="18" spans="2:6" x14ac:dyDescent="0.35">
      <c r="B18" s="51" t="s">
        <v>258</v>
      </c>
    </row>
    <row r="19" spans="2:6" x14ac:dyDescent="0.35">
      <c r="B19" s="52" t="s">
        <v>23</v>
      </c>
      <c r="C19" s="52" t="s">
        <v>253</v>
      </c>
      <c r="D19" s="52" t="s">
        <v>254</v>
      </c>
      <c r="E19" s="52" t="s">
        <v>255</v>
      </c>
      <c r="F19" s="52" t="s">
        <v>23</v>
      </c>
    </row>
    <row r="20" spans="2:6" x14ac:dyDescent="0.35">
      <c r="B20" s="41" t="s">
        <v>257</v>
      </c>
      <c r="C20" s="43">
        <f>IF(F16&gt;0, C16/F16, 0)</f>
        <v>0</v>
      </c>
      <c r="D20" s="43">
        <f>IF(F16&gt;0, D16/F16, 0)</f>
        <v>0</v>
      </c>
      <c r="E20" s="43">
        <f>IF(F16&gt;0, E16/F16, 0)</f>
        <v>1</v>
      </c>
      <c r="F20" s="44" t="s">
        <v>23</v>
      </c>
    </row>
    <row r="25" spans="2:6" ht="18.5" x14ac:dyDescent="0.45">
      <c r="B25" s="37" t="s">
        <v>259</v>
      </c>
    </row>
    <row r="27" spans="2:6" x14ac:dyDescent="0.35">
      <c r="B27" s="51" t="s">
        <v>252</v>
      </c>
    </row>
    <row r="28" spans="2:6" x14ac:dyDescent="0.35">
      <c r="B28" s="39" t="s">
        <v>3</v>
      </c>
      <c r="C28" s="39" t="s">
        <v>253</v>
      </c>
      <c r="D28" s="39" t="s">
        <v>254</v>
      </c>
      <c r="E28" s="39" t="s">
        <v>255</v>
      </c>
      <c r="F28" s="39" t="s">
        <v>256</v>
      </c>
    </row>
    <row r="29" spans="2:6" x14ac:dyDescent="0.35">
      <c r="B29" s="41" t="s">
        <v>19</v>
      </c>
      <c r="C29" s="42">
        <f>COUNTIFS('Recommendations'!D:D,"SHALL",'Recommendations'!O:O,"=Resolved")</f>
        <v>0</v>
      </c>
      <c r="D29" s="42">
        <f>COUNTIFS('Recommendations'!D:D,"=SHALL",'Recommendations'!O:O,"=Testing")</f>
        <v>0</v>
      </c>
      <c r="E29" s="42">
        <f>COUNTIFS('Recommendations'!D:D,"=SHALL",'Recommendations'!O:O,"=Outstanding")</f>
        <v>19</v>
      </c>
      <c r="F29" s="42">
        <f>SUM(C29:E29)</f>
        <v>19</v>
      </c>
    </row>
    <row r="30" spans="2:6" x14ac:dyDescent="0.35">
      <c r="B30" s="41" t="s">
        <v>112</v>
      </c>
      <c r="C30" s="42">
        <f>COUNTIFS('Recommendations'!D:D,"SHALL NOT",'Recommendations'!O:O,"=Resolved")</f>
        <v>0</v>
      </c>
      <c r="D30" s="42">
        <f>COUNTIFS('Recommendations'!D:D,"=SHALL NOT",'Recommendations'!O:O,"=Testing")</f>
        <v>0</v>
      </c>
      <c r="E30" s="42">
        <f>COUNTIFS('Recommendations'!D:D,"=SHALL NOT",'Recommendations'!O:O,"=Outstanding")</f>
        <v>3</v>
      </c>
      <c r="F30" s="42">
        <f>SUM(C30:E30)</f>
        <v>3</v>
      </c>
    </row>
    <row r="31" spans="2:6" x14ac:dyDescent="0.35">
      <c r="B31" s="41" t="s">
        <v>39</v>
      </c>
      <c r="C31" s="42">
        <f>COUNTIFS('Recommendations'!D:D,"SHOULD",'Recommendations'!O:O,"=Resolved")</f>
        <v>0</v>
      </c>
      <c r="D31" s="42">
        <f>COUNTIFS('Recommendations'!D:D,"=SHOULD",'Recommendations'!O:O,"=Testing")</f>
        <v>0</v>
      </c>
      <c r="E31" s="42">
        <f>COUNTIFS('Recommendations'!D:D,"=SHOULD",'Recommendations'!O:O,"=Outstanding")</f>
        <v>8</v>
      </c>
      <c r="F31" s="42">
        <f>SUM(C31:E31)</f>
        <v>8</v>
      </c>
    </row>
    <row r="33" spans="2:6" x14ac:dyDescent="0.35">
      <c r="B33" s="51" t="s">
        <v>258</v>
      </c>
    </row>
    <row r="34" spans="2:6" x14ac:dyDescent="0.35">
      <c r="B34" s="52" t="s">
        <v>3</v>
      </c>
      <c r="C34" s="52" t="s">
        <v>253</v>
      </c>
      <c r="D34" s="52" t="s">
        <v>254</v>
      </c>
      <c r="E34" s="52" t="s">
        <v>255</v>
      </c>
      <c r="F34" s="52" t="s">
        <v>23</v>
      </c>
    </row>
    <row r="35" spans="2:6" x14ac:dyDescent="0.35">
      <c r="B35" s="41" t="s">
        <v>19</v>
      </c>
      <c r="C35" s="43">
        <f>IF(F29&gt;0, C29/F29, 0)</f>
        <v>0</v>
      </c>
      <c r="D35" s="43">
        <f>IF(F29&gt;0, D29/F29, 0)</f>
        <v>0</v>
      </c>
      <c r="E35" s="43">
        <f>IF(F29&gt;0, E29/F29, 0)</f>
        <v>1</v>
      </c>
      <c r="F35" s="44" t="s">
        <v>23</v>
      </c>
    </row>
    <row r="36" spans="2:6" x14ac:dyDescent="0.35">
      <c r="B36" s="41" t="s">
        <v>112</v>
      </c>
      <c r="C36" s="43">
        <f>IF(F30&gt;0, C30/F30, 0)</f>
        <v>0</v>
      </c>
      <c r="D36" s="43">
        <f>IF(F30&gt;0, D30/F30, 0)</f>
        <v>0</v>
      </c>
      <c r="E36" s="43">
        <f>IF(F30&gt;0, E30/F30, 0)</f>
        <v>1</v>
      </c>
      <c r="F36" s="44" t="s">
        <v>23</v>
      </c>
    </row>
    <row r="37" spans="2:6" x14ac:dyDescent="0.35">
      <c r="B37" s="41" t="s">
        <v>39</v>
      </c>
      <c r="C37" s="43">
        <f>IF(F31&gt;0, C31/F31, 0)</f>
        <v>0</v>
      </c>
      <c r="D37" s="43">
        <f>IF(F31&gt;0, D31/F31, 0)</f>
        <v>0</v>
      </c>
      <c r="E37" s="43">
        <f>IF(F31&gt;0, E31/F31, 0)</f>
        <v>1</v>
      </c>
      <c r="F37" s="44" t="s">
        <v>23</v>
      </c>
    </row>
    <row r="42" spans="2:6" ht="18.5" x14ac:dyDescent="0.45">
      <c r="B42" s="37" t="s">
        <v>260</v>
      </c>
    </row>
    <row r="44" spans="2:6" x14ac:dyDescent="0.35">
      <c r="B44" s="51" t="s">
        <v>252</v>
      </c>
    </row>
    <row r="45" spans="2:6" x14ac:dyDescent="0.35">
      <c r="B45" s="39" t="s">
        <v>6</v>
      </c>
      <c r="C45" s="39" t="s">
        <v>253</v>
      </c>
      <c r="D45" s="39" t="s">
        <v>254</v>
      </c>
      <c r="E45" s="39" t="s">
        <v>255</v>
      </c>
      <c r="F45" s="39" t="s">
        <v>256</v>
      </c>
    </row>
    <row r="46" spans="2:6" x14ac:dyDescent="0.35">
      <c r="B46" s="41" t="s">
        <v>261</v>
      </c>
      <c r="C46" s="42">
        <f>COUNTIFS('Recommendations'!G:G,"Phase1",'Recommendations'!O:O,"=Resolved")</f>
        <v>0</v>
      </c>
      <c r="D46" s="42">
        <f>COUNTIFS('Recommendations'!G:G,"=Phase1",'Recommendations'!O:O,"=Testing")</f>
        <v>0</v>
      </c>
      <c r="E46" s="42">
        <f>COUNTIFS('Recommendations'!G:G,"=Phase1",'Recommendations'!O:O,"=Outstanding")</f>
        <v>0</v>
      </c>
      <c r="F46" s="42">
        <f t="shared" ref="F46:F51" si="0">SUM(C46:E46)</f>
        <v>0</v>
      </c>
    </row>
    <row r="47" spans="2:6" x14ac:dyDescent="0.35">
      <c r="B47" s="41" t="s">
        <v>262</v>
      </c>
      <c r="C47" s="42">
        <f>COUNTIFS('Recommendations'!G:G,"Phase2",'Recommendations'!O:O,"=Resolved")</f>
        <v>0</v>
      </c>
      <c r="D47" s="42">
        <f>COUNTIFS('Recommendations'!G:G,"=Phase2",'Recommendations'!O:O,"=Testing")</f>
        <v>0</v>
      </c>
      <c r="E47" s="42">
        <f>COUNTIFS('Recommendations'!G:G,"=Phase2",'Recommendations'!O:O,"=Outstanding")</f>
        <v>0</v>
      </c>
      <c r="F47" s="42">
        <f t="shared" si="0"/>
        <v>0</v>
      </c>
    </row>
    <row r="48" spans="2:6" x14ac:dyDescent="0.35">
      <c r="B48" s="41" t="s">
        <v>263</v>
      </c>
      <c r="C48" s="42">
        <f>COUNTIFS('Recommendations'!G:G,"Phase3",'Recommendations'!O:O,"=Resolved")</f>
        <v>0</v>
      </c>
      <c r="D48" s="42">
        <f>COUNTIFS('Recommendations'!G:G,"=Phase3",'Recommendations'!O:O,"=Testing")</f>
        <v>0</v>
      </c>
      <c r="E48" s="42">
        <f>COUNTIFS('Recommendations'!G:G,"=Phase3",'Recommendations'!O:O,"=Outstanding")</f>
        <v>0</v>
      </c>
      <c r="F48" s="42">
        <f t="shared" si="0"/>
        <v>0</v>
      </c>
    </row>
    <row r="49" spans="2:6" x14ac:dyDescent="0.35">
      <c r="B49" s="41" t="s">
        <v>264</v>
      </c>
      <c r="C49" s="42">
        <f>COUNTIFS('Recommendations'!G:G,"Phase4",'Recommendations'!O:O,"=Resolved")</f>
        <v>0</v>
      </c>
      <c r="D49" s="42">
        <f>COUNTIFS('Recommendations'!G:G,"=Phase4",'Recommendations'!O:O,"=Testing")</f>
        <v>0</v>
      </c>
      <c r="E49" s="42">
        <f>COUNTIFS('Recommendations'!G:G,"=Phase4",'Recommendations'!O:O,"=Outstanding")</f>
        <v>0</v>
      </c>
      <c r="F49" s="42">
        <f t="shared" si="0"/>
        <v>0</v>
      </c>
    </row>
    <row r="50" spans="2:6" x14ac:dyDescent="0.35">
      <c r="B50" s="41" t="s">
        <v>265</v>
      </c>
      <c r="C50" s="42">
        <f>COUNTIFS('Recommendations'!G:G,"Phase5",'Recommendations'!O:O,"=Resolved")</f>
        <v>0</v>
      </c>
      <c r="D50" s="42">
        <f>COUNTIFS('Recommendations'!G:G,"=Phase5",'Recommendations'!O:O,"=Testing")</f>
        <v>0</v>
      </c>
      <c r="E50" s="42">
        <f>COUNTIFS('Recommendations'!G:G,"=Phase5",'Recommendations'!O:O,"=Outstanding")</f>
        <v>0</v>
      </c>
      <c r="F50" s="42">
        <f t="shared" si="0"/>
        <v>0</v>
      </c>
    </row>
    <row r="51" spans="2:6" x14ac:dyDescent="0.35">
      <c r="B51" s="41" t="s">
        <v>22</v>
      </c>
      <c r="C51" s="42">
        <f>COUNTIFS('Recommendations'!G:G,"Pending",'Recommendations'!O:O,"=Resolved")</f>
        <v>0</v>
      </c>
      <c r="D51" s="42">
        <f>COUNTIFS('Recommendations'!G:G,"=Pending",'Recommendations'!O:O,"=Testing")</f>
        <v>0</v>
      </c>
      <c r="E51" s="42">
        <f>COUNTIFS('Recommendations'!G:G,"=Pending",'Recommendations'!O:O,"=Outstanding")</f>
        <v>30</v>
      </c>
      <c r="F51" s="42">
        <f t="shared" si="0"/>
        <v>30</v>
      </c>
    </row>
    <row r="53" spans="2:6" x14ac:dyDescent="0.35">
      <c r="B53" s="51" t="s">
        <v>258</v>
      </c>
    </row>
    <row r="54" spans="2:6" x14ac:dyDescent="0.35">
      <c r="B54" s="52" t="s">
        <v>6</v>
      </c>
      <c r="C54" s="52" t="s">
        <v>253</v>
      </c>
      <c r="D54" s="52" t="s">
        <v>254</v>
      </c>
      <c r="E54" s="52" t="s">
        <v>255</v>
      </c>
      <c r="F54" s="52" t="s">
        <v>23</v>
      </c>
    </row>
    <row r="55" spans="2:6" x14ac:dyDescent="0.35">
      <c r="B55" s="41" t="s">
        <v>261</v>
      </c>
      <c r="C55" s="43">
        <f t="shared" ref="C55:C60" si="1">IF(F46&gt;0, C46/F46, 0)</f>
        <v>0</v>
      </c>
      <c r="D55" s="43">
        <f t="shared" ref="D55:D60" si="2">IF(F46&gt;0, D46/F46, 0)</f>
        <v>0</v>
      </c>
      <c r="E55" s="43">
        <f t="shared" ref="E55:E60" si="3">IF(F46&gt;0, E46/F46, 0)</f>
        <v>0</v>
      </c>
      <c r="F55" s="44" t="s">
        <v>23</v>
      </c>
    </row>
    <row r="56" spans="2:6" x14ac:dyDescent="0.35">
      <c r="B56" s="41" t="s">
        <v>262</v>
      </c>
      <c r="C56" s="43">
        <f t="shared" si="1"/>
        <v>0</v>
      </c>
      <c r="D56" s="43">
        <f t="shared" si="2"/>
        <v>0</v>
      </c>
      <c r="E56" s="43">
        <f t="shared" si="3"/>
        <v>0</v>
      </c>
      <c r="F56" s="44" t="s">
        <v>23</v>
      </c>
    </row>
    <row r="57" spans="2:6" x14ac:dyDescent="0.35">
      <c r="B57" s="41" t="s">
        <v>263</v>
      </c>
      <c r="C57" s="43">
        <f t="shared" si="1"/>
        <v>0</v>
      </c>
      <c r="D57" s="43">
        <f t="shared" si="2"/>
        <v>0</v>
      </c>
      <c r="E57" s="43">
        <f t="shared" si="3"/>
        <v>0</v>
      </c>
      <c r="F57" s="44" t="s">
        <v>23</v>
      </c>
    </row>
    <row r="58" spans="2:6" x14ac:dyDescent="0.35">
      <c r="B58" s="41" t="s">
        <v>264</v>
      </c>
      <c r="C58" s="43">
        <f t="shared" si="1"/>
        <v>0</v>
      </c>
      <c r="D58" s="43">
        <f t="shared" si="2"/>
        <v>0</v>
      </c>
      <c r="E58" s="43">
        <f t="shared" si="3"/>
        <v>0</v>
      </c>
      <c r="F58" s="44" t="s">
        <v>23</v>
      </c>
    </row>
    <row r="59" spans="2:6" x14ac:dyDescent="0.35">
      <c r="B59" s="41" t="s">
        <v>265</v>
      </c>
      <c r="C59" s="43">
        <f t="shared" si="1"/>
        <v>0</v>
      </c>
      <c r="D59" s="43">
        <f t="shared" si="2"/>
        <v>0</v>
      </c>
      <c r="E59" s="43">
        <f t="shared" si="3"/>
        <v>0</v>
      </c>
      <c r="F59" s="44" t="s">
        <v>23</v>
      </c>
    </row>
    <row r="60" spans="2:6" x14ac:dyDescent="0.35">
      <c r="B60" s="41" t="s">
        <v>22</v>
      </c>
      <c r="C60" s="43">
        <f t="shared" si="1"/>
        <v>0</v>
      </c>
      <c r="D60" s="43">
        <f t="shared" si="2"/>
        <v>0</v>
      </c>
      <c r="E60" s="43">
        <f t="shared" si="3"/>
        <v>1</v>
      </c>
      <c r="F60" s="44" t="s">
        <v>23</v>
      </c>
    </row>
    <row r="65" spans="2:6" ht="18.5" x14ac:dyDescent="0.45">
      <c r="B65" s="37" t="s">
        <v>266</v>
      </c>
    </row>
    <row r="67" spans="2:6" x14ac:dyDescent="0.35">
      <c r="B67" s="51" t="s">
        <v>252</v>
      </c>
    </row>
    <row r="68" spans="2:6" x14ac:dyDescent="0.35">
      <c r="B68" s="39" t="s">
        <v>4</v>
      </c>
      <c r="C68" s="39" t="s">
        <v>253</v>
      </c>
      <c r="D68" s="39" t="s">
        <v>254</v>
      </c>
      <c r="E68" s="39" t="s">
        <v>255</v>
      </c>
      <c r="F68" s="39" t="s">
        <v>256</v>
      </c>
    </row>
    <row r="69" spans="2:6" x14ac:dyDescent="0.35">
      <c r="B69" s="41" t="s">
        <v>267</v>
      </c>
      <c r="C69" s="42">
        <f>COUNTIFS('Recommendations'!E:E,"Must",'Recommendations'!O:O,"=Resolved")</f>
        <v>0</v>
      </c>
      <c r="D69" s="42">
        <f>COUNTIFS('Recommendations'!E:E,"=Must",'Recommendations'!O:O,"=Testing")</f>
        <v>0</v>
      </c>
      <c r="E69" s="42">
        <f>COUNTIFS('Recommendations'!E:E,"=Must",'Recommendations'!O:O,"=Outstanding")</f>
        <v>0</v>
      </c>
      <c r="F69" s="42">
        <f>SUM(C69:E69)</f>
        <v>0</v>
      </c>
    </row>
    <row r="70" spans="2:6" x14ac:dyDescent="0.35">
      <c r="B70" s="41" t="s">
        <v>268</v>
      </c>
      <c r="C70" s="42">
        <f>COUNTIFS('Recommendations'!E:E,"Should",'Recommendations'!O:O,"=Resolved")</f>
        <v>0</v>
      </c>
      <c r="D70" s="42">
        <f>COUNTIFS('Recommendations'!E:E,"=Should",'Recommendations'!O:O,"=Testing")</f>
        <v>0</v>
      </c>
      <c r="E70" s="42">
        <f>COUNTIFS('Recommendations'!E:E,"=Should",'Recommendations'!O:O,"=Outstanding")</f>
        <v>0</v>
      </c>
      <c r="F70" s="42">
        <f>SUM(C70:E70)</f>
        <v>0</v>
      </c>
    </row>
    <row r="71" spans="2:6" x14ac:dyDescent="0.35">
      <c r="B71" s="41" t="s">
        <v>269</v>
      </c>
      <c r="C71" s="42">
        <f>COUNTIFS('Recommendations'!E:E,"Could",'Recommendations'!O:O,"=Resolved")</f>
        <v>0</v>
      </c>
      <c r="D71" s="42">
        <f>COUNTIFS('Recommendations'!E:E,"=Could",'Recommendations'!O:O,"=Testing")</f>
        <v>0</v>
      </c>
      <c r="E71" s="42">
        <f>COUNTIFS('Recommendations'!E:E,"=Could",'Recommendations'!O:O,"=Outstanding")</f>
        <v>0</v>
      </c>
      <c r="F71" s="42">
        <f>SUM(C71:E71)</f>
        <v>0</v>
      </c>
    </row>
    <row r="72" spans="2:6" x14ac:dyDescent="0.35">
      <c r="B72" s="41" t="s">
        <v>270</v>
      </c>
      <c r="C72" s="42">
        <f>COUNTIFS('Recommendations'!E:E,"Won't",'Recommendations'!O:O,"=Resolved")</f>
        <v>0</v>
      </c>
      <c r="D72" s="42">
        <f>COUNTIFS('Recommendations'!E:E,"=Won't",'Recommendations'!O:O,"=Testing")</f>
        <v>0</v>
      </c>
      <c r="E72" s="42">
        <f>COUNTIFS('Recommendations'!E:E,"=Won't",'Recommendations'!O:O,"=Outstanding")</f>
        <v>0</v>
      </c>
      <c r="F72" s="42">
        <f>SUM(C72:E72)</f>
        <v>0</v>
      </c>
    </row>
    <row r="73" spans="2:6" x14ac:dyDescent="0.35">
      <c r="B73" s="41" t="s">
        <v>20</v>
      </c>
      <c r="C73" s="42">
        <f>COUNTIFS('Recommendations'!E:E,"Unassigned",'Recommendations'!O:O,"=Resolved")</f>
        <v>0</v>
      </c>
      <c r="D73" s="42">
        <f>COUNTIFS('Recommendations'!E:E,"=Unassigned",'Recommendations'!O:O,"=Testing")</f>
        <v>0</v>
      </c>
      <c r="E73" s="42">
        <f>COUNTIFS('Recommendations'!E:E,"=Unassigned",'Recommendations'!O:O,"=Outstanding")</f>
        <v>30</v>
      </c>
      <c r="F73" s="42">
        <f>SUM(C73:E73)</f>
        <v>30</v>
      </c>
    </row>
    <row r="75" spans="2:6" x14ac:dyDescent="0.35">
      <c r="B75" s="51" t="s">
        <v>258</v>
      </c>
    </row>
    <row r="76" spans="2:6" x14ac:dyDescent="0.35">
      <c r="B76" s="52" t="s">
        <v>4</v>
      </c>
      <c r="C76" s="52" t="s">
        <v>253</v>
      </c>
      <c r="D76" s="52" t="s">
        <v>254</v>
      </c>
      <c r="E76" s="52" t="s">
        <v>255</v>
      </c>
      <c r="F76" s="52" t="s">
        <v>23</v>
      </c>
    </row>
    <row r="77" spans="2:6" x14ac:dyDescent="0.35">
      <c r="B77" s="41" t="s">
        <v>267</v>
      </c>
      <c r="C77" s="43">
        <f>IF(F69&gt;0, C69/F69, 0)</f>
        <v>0</v>
      </c>
      <c r="D77" s="43">
        <f>IF(F69&gt;0, D69/F69, 0)</f>
        <v>0</v>
      </c>
      <c r="E77" s="43">
        <f>IF(F69&gt;0, E69/F69, 0)</f>
        <v>0</v>
      </c>
      <c r="F77" s="44" t="s">
        <v>23</v>
      </c>
    </row>
    <row r="78" spans="2:6" x14ac:dyDescent="0.35">
      <c r="B78" s="41" t="s">
        <v>268</v>
      </c>
      <c r="C78" s="43">
        <f>IF(F70&gt;0, C70/F70, 0)</f>
        <v>0</v>
      </c>
      <c r="D78" s="43">
        <f>IF(F70&gt;0, D70/F70, 0)</f>
        <v>0</v>
      </c>
      <c r="E78" s="43">
        <f>IF(F70&gt;0, E70/F70, 0)</f>
        <v>0</v>
      </c>
      <c r="F78" s="44" t="s">
        <v>23</v>
      </c>
    </row>
    <row r="79" spans="2:6" x14ac:dyDescent="0.35">
      <c r="B79" s="41" t="s">
        <v>269</v>
      </c>
      <c r="C79" s="43">
        <f>IF(F71&gt;0, C71/F71, 0)</f>
        <v>0</v>
      </c>
      <c r="D79" s="43">
        <f>IF(F71&gt;0, D71/F71, 0)</f>
        <v>0</v>
      </c>
      <c r="E79" s="43">
        <f>IF(F71&gt;0, E71/F71, 0)</f>
        <v>0</v>
      </c>
      <c r="F79" s="44" t="s">
        <v>23</v>
      </c>
    </row>
    <row r="80" spans="2:6" x14ac:dyDescent="0.35">
      <c r="B80" s="41" t="s">
        <v>270</v>
      </c>
      <c r="C80" s="43">
        <f>IF(F72&gt;0, C72/F72, 0)</f>
        <v>0</v>
      </c>
      <c r="D80" s="43">
        <f>IF(F72&gt;0, D72/F72, 0)</f>
        <v>0</v>
      </c>
      <c r="E80" s="43">
        <f>IF(F72&gt;0, E72/F72, 0)</f>
        <v>0</v>
      </c>
      <c r="F80" s="44" t="s">
        <v>23</v>
      </c>
    </row>
    <row r="81" spans="2:6" x14ac:dyDescent="0.35">
      <c r="B81" s="41" t="s">
        <v>20</v>
      </c>
      <c r="C81" s="43">
        <f>IF(F73&gt;0, C73/F73, 0)</f>
        <v>0</v>
      </c>
      <c r="D81" s="43">
        <f>IF(F73&gt;0, D73/F73, 0)</f>
        <v>0</v>
      </c>
      <c r="E81" s="43">
        <f>IF(F73&gt;0, E73/F73, 0)</f>
        <v>1</v>
      </c>
      <c r="F81" s="44" t="s">
        <v>23</v>
      </c>
    </row>
    <row r="86" spans="2:6" ht="18.5" x14ac:dyDescent="0.45">
      <c r="B86" s="37" t="s">
        <v>271</v>
      </c>
    </row>
    <row r="88" spans="2:6" x14ac:dyDescent="0.35">
      <c r="B88" s="51" t="s">
        <v>252</v>
      </c>
    </row>
    <row r="89" spans="2:6" x14ac:dyDescent="0.35">
      <c r="B89" s="39" t="s">
        <v>272</v>
      </c>
      <c r="C89" s="39" t="s">
        <v>253</v>
      </c>
      <c r="D89" s="39" t="s">
        <v>254</v>
      </c>
      <c r="E89" s="39" t="s">
        <v>255</v>
      </c>
      <c r="F89" s="39" t="s">
        <v>256</v>
      </c>
    </row>
    <row r="90" spans="2:6" x14ac:dyDescent="0.35">
      <c r="B90" s="41" t="s">
        <v>273</v>
      </c>
      <c r="C90" s="42">
        <f>COUNTIFS('Recommendations'!F:F,"Low",'Recommendations'!O:O,"=Resolved")</f>
        <v>0</v>
      </c>
      <c r="D90" s="42">
        <f>COUNTIFS('Recommendations'!F:F,"=Low",'Recommendations'!O:O,"=Testing")</f>
        <v>0</v>
      </c>
      <c r="E90" s="42">
        <f>COUNTIFS('Recommendations'!F:F,"=Low",'Recommendations'!O:O,"=Outstanding")</f>
        <v>0</v>
      </c>
      <c r="F90" s="42">
        <f>SUM(C90:E90)</f>
        <v>0</v>
      </c>
    </row>
    <row r="91" spans="2:6" x14ac:dyDescent="0.35">
      <c r="B91" s="41" t="s">
        <v>274</v>
      </c>
      <c r="C91" s="42">
        <f>COUNTIFS('Recommendations'!F:F,"Medium",'Recommendations'!O:O,"=Resolved")</f>
        <v>0</v>
      </c>
      <c r="D91" s="42">
        <f>COUNTIFS('Recommendations'!F:F,"=Medium",'Recommendations'!O:O,"=Testing")</f>
        <v>0</v>
      </c>
      <c r="E91" s="42">
        <f>COUNTIFS('Recommendations'!F:F,"=Medium",'Recommendations'!O:O,"=Outstanding")</f>
        <v>0</v>
      </c>
      <c r="F91" s="42">
        <f>SUM(C91:E91)</f>
        <v>0</v>
      </c>
    </row>
    <row r="92" spans="2:6" x14ac:dyDescent="0.35">
      <c r="B92" s="41" t="s">
        <v>275</v>
      </c>
      <c r="C92" s="42">
        <f>COUNTIFS('Recommendations'!F:F,"High",'Recommendations'!O:O,"=Resolved")</f>
        <v>0</v>
      </c>
      <c r="D92" s="42">
        <f>COUNTIFS('Recommendations'!F:F,"=High",'Recommendations'!O:O,"=Testing")</f>
        <v>0</v>
      </c>
      <c r="E92" s="42">
        <f>COUNTIFS('Recommendations'!F:F,"=High",'Recommendations'!O:O,"=Outstanding")</f>
        <v>0</v>
      </c>
      <c r="F92" s="42">
        <f>SUM(C92:E92)</f>
        <v>0</v>
      </c>
    </row>
    <row r="93" spans="2:6" x14ac:dyDescent="0.35">
      <c r="B93" s="41" t="s">
        <v>21</v>
      </c>
      <c r="C93" s="42">
        <f>COUNTIFS('Recommendations'!F:F,"Unassessed",'Recommendations'!O:O,"=Resolved")</f>
        <v>0</v>
      </c>
      <c r="D93" s="42">
        <f>COUNTIFS('Recommendations'!F:F,"=Unassessed",'Recommendations'!O:O,"=Testing")</f>
        <v>0</v>
      </c>
      <c r="E93" s="42">
        <f>COUNTIFS('Recommendations'!F:F,"=Unassessed",'Recommendations'!O:O,"=Outstanding")</f>
        <v>30</v>
      </c>
      <c r="F93" s="42">
        <f>SUM(C93:E93)</f>
        <v>30</v>
      </c>
    </row>
    <row r="95" spans="2:6" x14ac:dyDescent="0.35">
      <c r="B95" s="51" t="s">
        <v>258</v>
      </c>
    </row>
    <row r="96" spans="2:6" x14ac:dyDescent="0.35">
      <c r="B96" s="52" t="s">
        <v>272</v>
      </c>
      <c r="C96" s="52" t="s">
        <v>253</v>
      </c>
      <c r="D96" s="52" t="s">
        <v>254</v>
      </c>
      <c r="E96" s="52" t="s">
        <v>255</v>
      </c>
      <c r="F96" s="52" t="s">
        <v>23</v>
      </c>
    </row>
    <row r="97" spans="2:15" x14ac:dyDescent="0.35">
      <c r="B97" s="41" t="s">
        <v>273</v>
      </c>
      <c r="C97" s="43">
        <f>IF(F90&gt;0, C90/F90, 0)</f>
        <v>0</v>
      </c>
      <c r="D97" s="43">
        <f>IF(F90&gt;0, D90/F90, 0)</f>
        <v>0</v>
      </c>
      <c r="E97" s="43">
        <f>IF(F90&gt;0, E90/F90, 0)</f>
        <v>0</v>
      </c>
      <c r="F97" s="44" t="s">
        <v>23</v>
      </c>
    </row>
    <row r="98" spans="2:15" x14ac:dyDescent="0.35">
      <c r="B98" s="41" t="s">
        <v>274</v>
      </c>
      <c r="C98" s="43">
        <f>IF(F91&gt;0, C91/F91, 0)</f>
        <v>0</v>
      </c>
      <c r="D98" s="43">
        <f>IF(F91&gt;0, D91/F91, 0)</f>
        <v>0</v>
      </c>
      <c r="E98" s="43">
        <f>IF(F91&gt;0, E91/F91, 0)</f>
        <v>0</v>
      </c>
      <c r="F98" s="44" t="s">
        <v>23</v>
      </c>
    </row>
    <row r="99" spans="2:15" x14ac:dyDescent="0.35">
      <c r="B99" s="41" t="s">
        <v>275</v>
      </c>
      <c r="C99" s="43">
        <f>IF(F92&gt;0, C92/F92, 0)</f>
        <v>0</v>
      </c>
      <c r="D99" s="43">
        <f>IF(F92&gt;0, D92/F92, 0)</f>
        <v>0</v>
      </c>
      <c r="E99" s="43">
        <f>IF(F92&gt;0, E92/F92, 0)</f>
        <v>0</v>
      </c>
      <c r="F99" s="44" t="s">
        <v>23</v>
      </c>
    </row>
    <row r="100" spans="2:15" x14ac:dyDescent="0.35">
      <c r="B100" s="41" t="s">
        <v>21</v>
      </c>
      <c r="C100" s="43">
        <f>IF(F93&gt;0, C93/F93, 0)</f>
        <v>0</v>
      </c>
      <c r="D100" s="43">
        <f>IF(F93&gt;0, D93/F93, 0)</f>
        <v>0</v>
      </c>
      <c r="E100" s="43">
        <f>IF(F93&gt;0, E93/F93, 0)</f>
        <v>1</v>
      </c>
      <c r="F100" s="44" t="s">
        <v>23</v>
      </c>
    </row>
    <row r="105" spans="2:15" ht="18.5" x14ac:dyDescent="0.45">
      <c r="B105" s="37" t="s">
        <v>276</v>
      </c>
      <c r="J105" s="37" t="s">
        <v>277</v>
      </c>
    </row>
    <row r="106" spans="2:15" x14ac:dyDescent="0.35">
      <c r="B106" s="39" t="s">
        <v>6</v>
      </c>
      <c r="C106" s="84" t="s">
        <v>278</v>
      </c>
      <c r="D106" s="84"/>
      <c r="E106" s="39" t="s">
        <v>245</v>
      </c>
      <c r="F106" s="39" t="s">
        <v>253</v>
      </c>
      <c r="G106" s="84" t="s">
        <v>279</v>
      </c>
      <c r="H106" s="84"/>
      <c r="J106" s="39" t="s">
        <v>6</v>
      </c>
      <c r="K106" s="39" t="s">
        <v>267</v>
      </c>
      <c r="L106" s="39" t="s">
        <v>268</v>
      </c>
      <c r="M106" s="39" t="s">
        <v>269</v>
      </c>
      <c r="N106" s="39" t="s">
        <v>270</v>
      </c>
      <c r="O106" s="39" t="s">
        <v>20</v>
      </c>
    </row>
    <row r="107" spans="2:15" x14ac:dyDescent="0.35">
      <c r="B107" s="45" t="s">
        <v>261</v>
      </c>
      <c r="C107" s="85" t="s">
        <v>23</v>
      </c>
      <c r="D107" s="85"/>
      <c r="E107" s="42">
        <f>COUNTIF('Recommendations'!G:G,"Phase1")-COUNTIFS('Recommendations'!G:G,"Phase1",'Recommendations'!H:H,"Risk Accepted")-COUNTIFS('Recommendations'!G:G,"Phase1",'Recommendations'!H:H,"N/A")</f>
        <v>0</v>
      </c>
      <c r="F107" s="42">
        <f>COUNTIFS('Recommendations'!G:G,"Phase1",'Recommendations'!O:O,"Resolved")</f>
        <v>0</v>
      </c>
      <c r="G107" s="86">
        <f t="shared" ref="G107:G112" si="4">IF(E107&gt;0,F107/E107,0)</f>
        <v>0</v>
      </c>
      <c r="H107" s="86"/>
      <c r="J107" s="45" t="s">
        <v>261</v>
      </c>
      <c r="K107" s="42">
        <f>COUNTIFS('Recommendations'!G:G,"Phase1",'Recommendations'!E:E,"Must")</f>
        <v>0</v>
      </c>
      <c r="L107" s="42">
        <f>COUNTIFS('Recommendations'!G:G,"Phase1",'Recommendations'!E:E,"Should")</f>
        <v>0</v>
      </c>
      <c r="M107" s="42">
        <f>COUNTIFS('Recommendations'!G:G,"Phase1",'Recommendations'!E:E,"Could")</f>
        <v>0</v>
      </c>
      <c r="N107" s="42">
        <f>COUNTIFS('Recommendations'!G:G,"Phase1",'Recommendations'!E:E,"Won't")</f>
        <v>0</v>
      </c>
      <c r="O107" s="42">
        <f>COUNTIFS('Recommendations'!G:G,"Phase1",'Recommendations'!E:E,"Unassigned")</f>
        <v>0</v>
      </c>
    </row>
    <row r="108" spans="2:15" x14ac:dyDescent="0.35">
      <c r="B108" s="45" t="s">
        <v>262</v>
      </c>
      <c r="C108" s="85" t="s">
        <v>23</v>
      </c>
      <c r="D108" s="85"/>
      <c r="E108" s="42">
        <f>COUNTIF('Recommendations'!G:G,"Phase2")-COUNTIFS('Recommendations'!G:G,"Phase2",'Recommendations'!H:H,"Risk Accepted")-COUNTIFS('Recommendations'!G:G,"Phase2",'Recommendations'!H:H,"N/A")</f>
        <v>0</v>
      </c>
      <c r="F108" s="42">
        <f>COUNTIFS('Recommendations'!G:G,"Phase2",'Recommendations'!O:O,"Resolved")</f>
        <v>0</v>
      </c>
      <c r="G108" s="86">
        <f t="shared" si="4"/>
        <v>0</v>
      </c>
      <c r="H108" s="86"/>
      <c r="J108" s="45" t="s">
        <v>262</v>
      </c>
      <c r="K108" s="42">
        <f>COUNTIFS('Recommendations'!G:G,"Phase2",'Recommendations'!E:E,"Must")</f>
        <v>0</v>
      </c>
      <c r="L108" s="42">
        <f>COUNTIFS('Recommendations'!G:G,"Phase2",'Recommendations'!E:E,"Should")</f>
        <v>0</v>
      </c>
      <c r="M108" s="42">
        <f>COUNTIFS('Recommendations'!G:G,"Phase2",'Recommendations'!E:E,"Could")</f>
        <v>0</v>
      </c>
      <c r="N108" s="42">
        <f>COUNTIFS('Recommendations'!G:G,"Phase2",'Recommendations'!E:E,"Won't")</f>
        <v>0</v>
      </c>
      <c r="O108" s="42">
        <f>COUNTIFS('Recommendations'!G:G,"Phase2",'Recommendations'!E:E,"Unassigned")</f>
        <v>0</v>
      </c>
    </row>
    <row r="109" spans="2:15" x14ac:dyDescent="0.35">
      <c r="B109" s="45" t="s">
        <v>263</v>
      </c>
      <c r="C109" s="85" t="s">
        <v>23</v>
      </c>
      <c r="D109" s="85"/>
      <c r="E109" s="42">
        <f>COUNTIF('Recommendations'!G:G,"Phase3")-COUNTIFS('Recommendations'!G:G,"Phase3",'Recommendations'!H:H,"Risk Accepted")-COUNTIFS('Recommendations'!G:G,"Phase3",'Recommendations'!H:H,"N/A")</f>
        <v>0</v>
      </c>
      <c r="F109" s="42">
        <f>COUNTIFS('Recommendations'!G:G,"Phase3",'Recommendations'!O:O,"Resolved")</f>
        <v>0</v>
      </c>
      <c r="G109" s="86">
        <f t="shared" si="4"/>
        <v>0</v>
      </c>
      <c r="H109" s="86"/>
      <c r="J109" s="45" t="s">
        <v>263</v>
      </c>
      <c r="K109" s="42">
        <f>COUNTIFS('Recommendations'!G:G,"Phase3",'Recommendations'!E:E,"Must")</f>
        <v>0</v>
      </c>
      <c r="L109" s="42">
        <f>COUNTIFS('Recommendations'!G:G,"Phase3",'Recommendations'!E:E,"Should")</f>
        <v>0</v>
      </c>
      <c r="M109" s="42">
        <f>COUNTIFS('Recommendations'!G:G,"Phase3",'Recommendations'!E:E,"Could")</f>
        <v>0</v>
      </c>
      <c r="N109" s="42">
        <f>COUNTIFS('Recommendations'!G:G,"Phase3",'Recommendations'!E:E,"Won't")</f>
        <v>0</v>
      </c>
      <c r="O109" s="42">
        <f>COUNTIFS('Recommendations'!G:G,"Phase3",'Recommendations'!E:E,"Unassigned")</f>
        <v>0</v>
      </c>
    </row>
    <row r="110" spans="2:15" x14ac:dyDescent="0.35">
      <c r="B110" s="45" t="s">
        <v>264</v>
      </c>
      <c r="C110" s="85" t="s">
        <v>23</v>
      </c>
      <c r="D110" s="85"/>
      <c r="E110" s="42">
        <f>COUNTIF('Recommendations'!G:G,"Phase4")-COUNTIFS('Recommendations'!G:G,"Phase4",'Recommendations'!H:H,"Risk Accepted")-COUNTIFS('Recommendations'!G:G,"Phase4",'Recommendations'!H:H,"N/A")</f>
        <v>0</v>
      </c>
      <c r="F110" s="42">
        <f>COUNTIFS('Recommendations'!G:G,"Phase4",'Recommendations'!O:O,"Resolved")</f>
        <v>0</v>
      </c>
      <c r="G110" s="86">
        <f t="shared" si="4"/>
        <v>0</v>
      </c>
      <c r="H110" s="86"/>
      <c r="J110" s="45" t="s">
        <v>264</v>
      </c>
      <c r="K110" s="42">
        <f>COUNTIFS('Recommendations'!G:G,"Phase4",'Recommendations'!E:E,"Must")</f>
        <v>0</v>
      </c>
      <c r="L110" s="42">
        <f>COUNTIFS('Recommendations'!G:G,"Phase4",'Recommendations'!E:E,"Should")</f>
        <v>0</v>
      </c>
      <c r="M110" s="42">
        <f>COUNTIFS('Recommendations'!G:G,"Phase4",'Recommendations'!E:E,"Could")</f>
        <v>0</v>
      </c>
      <c r="N110" s="42">
        <f>COUNTIFS('Recommendations'!G:G,"Phase4",'Recommendations'!E:E,"Won't")</f>
        <v>0</v>
      </c>
      <c r="O110" s="42">
        <f>COUNTIFS('Recommendations'!G:G,"Phase4",'Recommendations'!E:E,"Unassigned")</f>
        <v>0</v>
      </c>
    </row>
    <row r="111" spans="2:15" x14ac:dyDescent="0.35">
      <c r="B111" s="45" t="s">
        <v>265</v>
      </c>
      <c r="C111" s="85" t="s">
        <v>23</v>
      </c>
      <c r="D111" s="85"/>
      <c r="E111" s="42">
        <f>COUNTIF('Recommendations'!G:G,"Phase5")-COUNTIFS('Recommendations'!G:G,"Phase5",'Recommendations'!H:H,"Risk Accepted")-COUNTIFS('Recommendations'!G:G,"Phase5",'Recommendations'!H:H,"N/A")</f>
        <v>0</v>
      </c>
      <c r="F111" s="42">
        <f>COUNTIFS('Recommendations'!G:G,"Phase5",'Recommendations'!O:O,"Resolved")</f>
        <v>0</v>
      </c>
      <c r="G111" s="86">
        <f t="shared" si="4"/>
        <v>0</v>
      </c>
      <c r="H111" s="86"/>
      <c r="J111" s="45" t="s">
        <v>265</v>
      </c>
      <c r="K111" s="42">
        <f>COUNTIFS('Recommendations'!G:G,"Phase5",'Recommendations'!E:E,"Must")</f>
        <v>0</v>
      </c>
      <c r="L111" s="42">
        <f>COUNTIFS('Recommendations'!G:G,"Phase5",'Recommendations'!E:E,"Should")</f>
        <v>0</v>
      </c>
      <c r="M111" s="42">
        <f>COUNTIFS('Recommendations'!G:G,"Phase5",'Recommendations'!E:E,"Could")</f>
        <v>0</v>
      </c>
      <c r="N111" s="42">
        <f>COUNTIFS('Recommendations'!G:G,"Phase5",'Recommendations'!E:E,"Won't")</f>
        <v>0</v>
      </c>
      <c r="O111" s="42">
        <f>COUNTIFS('Recommendations'!G:G,"Phase5",'Recommendations'!E:E,"Unassigned")</f>
        <v>0</v>
      </c>
    </row>
    <row r="112" spans="2:15" x14ac:dyDescent="0.35">
      <c r="B112" s="45" t="s">
        <v>22</v>
      </c>
      <c r="C112" s="85" t="s">
        <v>23</v>
      </c>
      <c r="D112" s="85"/>
      <c r="E112" s="42">
        <f>COUNTIF('Recommendations'!G:G,"Pending")-COUNTIFS('Recommendations'!G:G,"Pending",'Recommendations'!H:H,"Risk Accepted")-COUNTIFS('Recommendations'!G:G,"Pending",'Recommendations'!H:H,"N/A")</f>
        <v>30</v>
      </c>
      <c r="F112" s="42">
        <f>COUNTIFS('Recommendations'!G:G,"Pending",'Recommendations'!O:O,"Resolved")</f>
        <v>0</v>
      </c>
      <c r="G112" s="86">
        <f t="shared" si="4"/>
        <v>0</v>
      </c>
      <c r="H112" s="86"/>
      <c r="J112" s="45" t="s">
        <v>22</v>
      </c>
      <c r="K112" s="42">
        <f>COUNTIFS('Recommendations'!G:G,"Pending",'Recommendations'!E:E,"Must")</f>
        <v>0</v>
      </c>
      <c r="L112" s="42">
        <f>COUNTIFS('Recommendations'!G:G,"Pending",'Recommendations'!E:E,"Should")</f>
        <v>0</v>
      </c>
      <c r="M112" s="42">
        <f>COUNTIFS('Recommendations'!G:G,"Pending",'Recommendations'!E:E,"Could")</f>
        <v>0</v>
      </c>
      <c r="N112" s="42">
        <f>COUNTIFS('Recommendations'!G:G,"Pending",'Recommendations'!E:E,"Won't")</f>
        <v>0</v>
      </c>
      <c r="O112" s="42">
        <f>COUNTIFS('Recommendations'!G:G,"Pending",'Recommendations'!E:E,"Unassigned")</f>
        <v>30</v>
      </c>
    </row>
    <row r="119" spans="2:24" ht="21" x14ac:dyDescent="0.5">
      <c r="B119" s="37" t="s">
        <v>280</v>
      </c>
      <c r="P119" s="54" t="s">
        <v>281</v>
      </c>
    </row>
    <row r="121" spans="2:24" ht="60" customHeight="1" x14ac:dyDescent="0.35">
      <c r="B121" s="87" t="s">
        <v>282</v>
      </c>
      <c r="C121" s="80"/>
      <c r="D121" s="80"/>
      <c r="E121" s="80"/>
      <c r="F121" s="80"/>
      <c r="P121" s="87" t="s">
        <v>283</v>
      </c>
      <c r="Q121" s="80"/>
      <c r="R121" s="80"/>
      <c r="S121" s="80"/>
      <c r="T121" s="80"/>
      <c r="U121" s="80"/>
      <c r="V121" s="80"/>
      <c r="W121" s="80"/>
    </row>
    <row r="123" spans="2:24" ht="30" customHeight="1" x14ac:dyDescent="0.35">
      <c r="P123" s="55" t="s">
        <v>284</v>
      </c>
      <c r="Q123" s="56">
        <f>C16</f>
        <v>0</v>
      </c>
      <c r="R123" s="57"/>
      <c r="S123" s="56">
        <f>C69</f>
        <v>0</v>
      </c>
      <c r="T123" s="57"/>
      <c r="U123" s="56">
        <f>C70</f>
        <v>0</v>
      </c>
      <c r="V123" s="57"/>
      <c r="W123" s="56">
        <f>C71</f>
        <v>0</v>
      </c>
      <c r="X123" s="57"/>
    </row>
    <row r="124" spans="2:24" ht="35" customHeight="1" x14ac:dyDescent="0.35">
      <c r="P124" s="58" t="s">
        <v>285</v>
      </c>
      <c r="Q124" s="58" t="s">
        <v>286</v>
      </c>
      <c r="R124" s="58" t="s">
        <v>287</v>
      </c>
      <c r="S124" s="58" t="s">
        <v>288</v>
      </c>
      <c r="T124" s="58" t="s">
        <v>289</v>
      </c>
      <c r="U124" s="58" t="s">
        <v>290</v>
      </c>
      <c r="V124" s="58" t="s">
        <v>291</v>
      </c>
      <c r="W124" s="58" t="s">
        <v>292</v>
      </c>
      <c r="X124" s="58" t="s">
        <v>293</v>
      </c>
    </row>
    <row r="125" spans="2:24" x14ac:dyDescent="0.35">
      <c r="O125" s="59" t="s">
        <v>294</v>
      </c>
      <c r="P125" s="60" t="s">
        <v>295</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296</v>
      </c>
      <c r="P160" s="54" t="s">
        <v>297</v>
      </c>
    </row>
    <row r="162" spans="2:22" ht="45" customHeight="1" x14ac:dyDescent="0.35">
      <c r="B162" s="87" t="s">
        <v>298</v>
      </c>
      <c r="C162" s="80"/>
      <c r="D162" s="80"/>
      <c r="E162" s="80"/>
      <c r="F162" s="80"/>
      <c r="P162" s="87" t="s">
        <v>299</v>
      </c>
      <c r="Q162" s="80"/>
      <c r="R162" s="80"/>
      <c r="S162" s="80"/>
      <c r="T162" s="80"/>
      <c r="U162" s="80"/>
    </row>
    <row r="163" spans="2:22" ht="35" customHeight="1" x14ac:dyDescent="0.35">
      <c r="P163" s="84" t="s">
        <v>300</v>
      </c>
      <c r="Q163" s="84"/>
      <c r="R163" s="84" t="s">
        <v>301</v>
      </c>
      <c r="S163" s="84"/>
      <c r="T163" s="84"/>
    </row>
    <row r="164" spans="2:22" ht="30" customHeight="1" x14ac:dyDescent="0.35">
      <c r="P164" s="88">
        <v>0</v>
      </c>
      <c r="Q164" s="89"/>
      <c r="R164" s="90" t="s">
        <v>302</v>
      </c>
      <c r="S164" s="91"/>
      <c r="T164" s="91"/>
    </row>
    <row r="167" spans="2:22" ht="25" customHeight="1" x14ac:dyDescent="0.35">
      <c r="P167" s="63" t="s">
        <v>285</v>
      </c>
      <c r="Q167" s="63" t="s">
        <v>303</v>
      </c>
      <c r="R167" s="63" t="s">
        <v>304</v>
      </c>
      <c r="S167" s="92" t="s">
        <v>8</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172</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2" priority="1" operator="greaterThanOrEqual">
      <formula>0.9</formula>
    </cfRule>
    <cfRule type="cellIs" dxfId="31" priority="2" operator="greaterThanOrEqual">
      <formula>0.5</formula>
    </cfRule>
    <cfRule type="cellIs" dxfId="30" priority="3" operator="lessThan">
      <formula>0.5</formula>
    </cfRule>
  </conditionalFormatting>
  <conditionalFormatting sqref="G107:H112">
    <cfRule type="expression" dxfId="29" priority="4">
      <formula>$G107&gt;=0.8</formula>
    </cfRule>
    <cfRule type="expression" dxfId="28" priority="5">
      <formula>AND($G107&gt;=0.5,$G107&lt;0.8)</formula>
    </cfRule>
    <cfRule type="expression" dxfId="27" priority="6">
      <formula>$G107&lt;0.5</formula>
    </cfRule>
  </conditionalFormatting>
  <conditionalFormatting sqref="K107:K112">
    <cfRule type="cellIs" dxfId="26" priority="7" operator="greaterThan">
      <formula>0</formula>
    </cfRule>
  </conditionalFormatting>
  <conditionalFormatting sqref="L107:L112">
    <cfRule type="cellIs" dxfId="25" priority="8" operator="greaterThan">
      <formula>0</formula>
    </cfRule>
  </conditionalFormatting>
  <conditionalFormatting sqref="M107:M112">
    <cfRule type="cellIs" dxfId="24" priority="9" operator="greaterThan">
      <formula>0</formula>
    </cfRule>
  </conditionalFormatting>
  <conditionalFormatting sqref="N107:N112">
    <cfRule type="cellIs" dxfId="23"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5"/>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26" customWidth="1" outlineLevel="1"/>
    <col min="2" max="2" width="20" customWidth="1"/>
    <col min="3" max="3" width="45" customWidth="1"/>
    <col min="4" max="4" width="10" customWidth="1" outlineLevel="1"/>
    <col min="5"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30" hidden="1" customWidth="1" outlineLevel="1" collapsed="1"/>
    <col min="14" max="14" width="55" hidden="1" customWidth="1" outlineLevel="1" collapsed="1"/>
    <col min="15" max="15" width="18" hidden="1" customWidth="1" outlineLevel="1" collapsed="1"/>
    <col min="16" max="16" width="18" customWidth="1"/>
  </cols>
  <sheetData>
    <row r="1" spans="1:16"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7" t="s">
        <v>15</v>
      </c>
    </row>
    <row r="2" spans="1:16" ht="60" customHeight="1" x14ac:dyDescent="0.35">
      <c r="A2" s="11" t="s">
        <v>16</v>
      </c>
      <c r="B2" s="2" t="s">
        <v>17</v>
      </c>
      <c r="C2" s="3" t="s">
        <v>18</v>
      </c>
      <c r="D2" s="4" t="s">
        <v>19</v>
      </c>
      <c r="E2" s="4" t="s">
        <v>20</v>
      </c>
      <c r="F2" s="4" t="s">
        <v>21</v>
      </c>
      <c r="G2" s="4" t="s">
        <v>22</v>
      </c>
      <c r="H2" s="4" t="s">
        <v>23</v>
      </c>
      <c r="I2" s="1" t="s">
        <v>23</v>
      </c>
      <c r="J2" s="3" t="s">
        <v>24</v>
      </c>
      <c r="K2" s="3" t="s">
        <v>25</v>
      </c>
      <c r="L2" s="3" t="s">
        <v>26</v>
      </c>
      <c r="M2" s="3" t="s">
        <v>27</v>
      </c>
      <c r="N2" s="3" t="s">
        <v>28</v>
      </c>
      <c r="O2" s="5" t="str">
        <f t="shared" ref="O2:O31" si="0">IF(OR(H2="Implemented",H2="Compensated"),"Resolved",IF(OR(H2="Risk Accepted",H2="N/A"),"Excluded",IF(H2="Testing","Testing","Outstanding")))</f>
        <v>Outstanding</v>
      </c>
      <c r="P2" s="13" t="s">
        <v>23</v>
      </c>
    </row>
    <row r="3" spans="1:16" ht="60" customHeight="1" x14ac:dyDescent="0.35">
      <c r="A3" s="11" t="s">
        <v>29</v>
      </c>
      <c r="B3" s="2" t="s">
        <v>30</v>
      </c>
      <c r="C3" s="3" t="s">
        <v>31</v>
      </c>
      <c r="D3" s="4" t="s">
        <v>19</v>
      </c>
      <c r="E3" s="4" t="s">
        <v>20</v>
      </c>
      <c r="F3" s="4" t="s">
        <v>21</v>
      </c>
      <c r="G3" s="4" t="s">
        <v>22</v>
      </c>
      <c r="H3" s="4" t="s">
        <v>23</v>
      </c>
      <c r="I3" s="1" t="s">
        <v>23</v>
      </c>
      <c r="J3" s="3" t="s">
        <v>32</v>
      </c>
      <c r="K3" s="3" t="s">
        <v>33</v>
      </c>
      <c r="L3" s="3" t="s">
        <v>34</v>
      </c>
      <c r="M3" s="3" t="s">
        <v>35</v>
      </c>
      <c r="N3" s="3" t="s">
        <v>36</v>
      </c>
      <c r="O3" s="5" t="str">
        <f t="shared" si="0"/>
        <v>Outstanding</v>
      </c>
      <c r="P3" s="13" t="s">
        <v>23</v>
      </c>
    </row>
    <row r="4" spans="1:16" ht="60" customHeight="1" x14ac:dyDescent="0.35">
      <c r="A4" s="11" t="s">
        <v>29</v>
      </c>
      <c r="B4" s="2" t="s">
        <v>37</v>
      </c>
      <c r="C4" s="3" t="s">
        <v>38</v>
      </c>
      <c r="D4" s="4" t="s">
        <v>39</v>
      </c>
      <c r="E4" s="4" t="s">
        <v>20</v>
      </c>
      <c r="F4" s="4" t="s">
        <v>21</v>
      </c>
      <c r="G4" s="4" t="s">
        <v>22</v>
      </c>
      <c r="H4" s="4" t="s">
        <v>23</v>
      </c>
      <c r="I4" s="1" t="s">
        <v>23</v>
      </c>
      <c r="J4" s="3" t="s">
        <v>40</v>
      </c>
      <c r="K4" s="3" t="s">
        <v>41</v>
      </c>
      <c r="L4" s="3" t="s">
        <v>34</v>
      </c>
      <c r="M4" s="3" t="s">
        <v>35</v>
      </c>
      <c r="N4" s="3" t="s">
        <v>36</v>
      </c>
      <c r="O4" s="5" t="str">
        <f t="shared" si="0"/>
        <v>Outstanding</v>
      </c>
      <c r="P4" s="13" t="s">
        <v>23</v>
      </c>
    </row>
    <row r="5" spans="1:16" ht="60" customHeight="1" x14ac:dyDescent="0.35">
      <c r="A5" s="11" t="s">
        <v>29</v>
      </c>
      <c r="B5" s="2" t="s">
        <v>42</v>
      </c>
      <c r="C5" s="3" t="s">
        <v>43</v>
      </c>
      <c r="D5" s="4" t="s">
        <v>19</v>
      </c>
      <c r="E5" s="4" t="s">
        <v>20</v>
      </c>
      <c r="F5" s="4" t="s">
        <v>21</v>
      </c>
      <c r="G5" s="4" t="s">
        <v>22</v>
      </c>
      <c r="H5" s="4" t="s">
        <v>23</v>
      </c>
      <c r="I5" s="1" t="s">
        <v>23</v>
      </c>
      <c r="J5" s="3" t="s">
        <v>44</v>
      </c>
      <c r="K5" s="3" t="s">
        <v>45</v>
      </c>
      <c r="L5" s="3" t="s">
        <v>34</v>
      </c>
      <c r="M5" s="3" t="s">
        <v>35</v>
      </c>
      <c r="N5" s="3" t="s">
        <v>36</v>
      </c>
      <c r="O5" s="5" t="str">
        <f t="shared" si="0"/>
        <v>Outstanding</v>
      </c>
      <c r="P5" s="13" t="s">
        <v>23</v>
      </c>
    </row>
    <row r="6" spans="1:16" ht="60" customHeight="1" x14ac:dyDescent="0.35">
      <c r="A6" s="11" t="s">
        <v>46</v>
      </c>
      <c r="B6" s="2" t="s">
        <v>47</v>
      </c>
      <c r="C6" s="3" t="s">
        <v>48</v>
      </c>
      <c r="D6" s="4" t="s">
        <v>19</v>
      </c>
      <c r="E6" s="4" t="s">
        <v>20</v>
      </c>
      <c r="F6" s="4" t="s">
        <v>21</v>
      </c>
      <c r="G6" s="4" t="s">
        <v>22</v>
      </c>
      <c r="H6" s="4" t="s">
        <v>23</v>
      </c>
      <c r="I6" s="1" t="s">
        <v>23</v>
      </c>
      <c r="J6" s="3" t="s">
        <v>49</v>
      </c>
      <c r="K6" s="3" t="s">
        <v>50</v>
      </c>
      <c r="L6" s="3" t="s">
        <v>51</v>
      </c>
      <c r="M6" s="3" t="s">
        <v>52</v>
      </c>
      <c r="N6" s="3" t="s">
        <v>53</v>
      </c>
      <c r="O6" s="5" t="str">
        <f t="shared" si="0"/>
        <v>Outstanding</v>
      </c>
      <c r="P6" s="13" t="s">
        <v>23</v>
      </c>
    </row>
    <row r="7" spans="1:16" ht="60" customHeight="1" x14ac:dyDescent="0.35">
      <c r="A7" s="11" t="s">
        <v>46</v>
      </c>
      <c r="B7" s="2" t="s">
        <v>54</v>
      </c>
      <c r="C7" s="3" t="s">
        <v>55</v>
      </c>
      <c r="D7" s="4" t="s">
        <v>19</v>
      </c>
      <c r="E7" s="4" t="s">
        <v>20</v>
      </c>
      <c r="F7" s="4" t="s">
        <v>21</v>
      </c>
      <c r="G7" s="4" t="s">
        <v>22</v>
      </c>
      <c r="H7" s="4" t="s">
        <v>23</v>
      </c>
      <c r="I7" s="1" t="s">
        <v>23</v>
      </c>
      <c r="J7" s="3" t="s">
        <v>56</v>
      </c>
      <c r="K7" s="3" t="s">
        <v>57</v>
      </c>
      <c r="L7" s="3" t="s">
        <v>51</v>
      </c>
      <c r="M7" s="3" t="s">
        <v>52</v>
      </c>
      <c r="N7" s="3" t="s">
        <v>53</v>
      </c>
      <c r="O7" s="5" t="str">
        <f t="shared" si="0"/>
        <v>Outstanding</v>
      </c>
      <c r="P7" s="13" t="s">
        <v>23</v>
      </c>
    </row>
    <row r="8" spans="1:16" ht="60" customHeight="1" x14ac:dyDescent="0.35">
      <c r="A8" s="11" t="s">
        <v>46</v>
      </c>
      <c r="B8" s="2" t="s">
        <v>58</v>
      </c>
      <c r="C8" s="3" t="s">
        <v>59</v>
      </c>
      <c r="D8" s="4" t="s">
        <v>19</v>
      </c>
      <c r="E8" s="4" t="s">
        <v>20</v>
      </c>
      <c r="F8" s="4" t="s">
        <v>21</v>
      </c>
      <c r="G8" s="4" t="s">
        <v>22</v>
      </c>
      <c r="H8" s="4" t="s">
        <v>23</v>
      </c>
      <c r="I8" s="1" t="s">
        <v>23</v>
      </c>
      <c r="J8" s="3" t="s">
        <v>60</v>
      </c>
      <c r="K8" s="3" t="s">
        <v>61</v>
      </c>
      <c r="L8" s="3" t="s">
        <v>51</v>
      </c>
      <c r="M8" s="3" t="s">
        <v>52</v>
      </c>
      <c r="N8" s="3" t="s">
        <v>53</v>
      </c>
      <c r="O8" s="5" t="str">
        <f t="shared" si="0"/>
        <v>Outstanding</v>
      </c>
      <c r="P8" s="13" t="s">
        <v>23</v>
      </c>
    </row>
    <row r="9" spans="1:16" ht="60" customHeight="1" x14ac:dyDescent="0.35">
      <c r="A9" s="11" t="s">
        <v>46</v>
      </c>
      <c r="B9" s="2" t="s">
        <v>62</v>
      </c>
      <c r="C9" s="3" t="s">
        <v>63</v>
      </c>
      <c r="D9" s="4" t="s">
        <v>19</v>
      </c>
      <c r="E9" s="4" t="s">
        <v>20</v>
      </c>
      <c r="F9" s="4" t="s">
        <v>21</v>
      </c>
      <c r="G9" s="4" t="s">
        <v>22</v>
      </c>
      <c r="H9" s="4" t="s">
        <v>23</v>
      </c>
      <c r="I9" s="1" t="s">
        <v>23</v>
      </c>
      <c r="J9" s="3" t="s">
        <v>64</v>
      </c>
      <c r="K9" s="3" t="s">
        <v>65</v>
      </c>
      <c r="L9" s="3" t="s">
        <v>51</v>
      </c>
      <c r="M9" s="3" t="s">
        <v>52</v>
      </c>
      <c r="N9" s="3" t="s">
        <v>53</v>
      </c>
      <c r="O9" s="5" t="str">
        <f t="shared" si="0"/>
        <v>Outstanding</v>
      </c>
      <c r="P9" s="13" t="s">
        <v>23</v>
      </c>
    </row>
    <row r="10" spans="1:16" ht="60" customHeight="1" x14ac:dyDescent="0.35">
      <c r="A10" s="11" t="s">
        <v>46</v>
      </c>
      <c r="B10" s="2" t="s">
        <v>66</v>
      </c>
      <c r="C10" s="3" t="s">
        <v>67</v>
      </c>
      <c r="D10" s="4" t="s">
        <v>19</v>
      </c>
      <c r="E10" s="4" t="s">
        <v>20</v>
      </c>
      <c r="F10" s="4" t="s">
        <v>21</v>
      </c>
      <c r="G10" s="4" t="s">
        <v>22</v>
      </c>
      <c r="H10" s="4" t="s">
        <v>23</v>
      </c>
      <c r="I10" s="1" t="s">
        <v>23</v>
      </c>
      <c r="J10" s="3" t="s">
        <v>68</v>
      </c>
      <c r="K10" s="3" t="s">
        <v>69</v>
      </c>
      <c r="L10" s="3" t="s">
        <v>51</v>
      </c>
      <c r="M10" s="3" t="s">
        <v>52</v>
      </c>
      <c r="N10" s="3" t="s">
        <v>53</v>
      </c>
      <c r="O10" s="5" t="str">
        <f t="shared" si="0"/>
        <v>Outstanding</v>
      </c>
      <c r="P10" s="13" t="s">
        <v>23</v>
      </c>
    </row>
    <row r="11" spans="1:16" ht="60" customHeight="1" x14ac:dyDescent="0.35">
      <c r="A11" s="11" t="s">
        <v>46</v>
      </c>
      <c r="B11" s="2" t="s">
        <v>70</v>
      </c>
      <c r="C11" s="3" t="s">
        <v>71</v>
      </c>
      <c r="D11" s="4" t="s">
        <v>19</v>
      </c>
      <c r="E11" s="4" t="s">
        <v>20</v>
      </c>
      <c r="F11" s="4" t="s">
        <v>21</v>
      </c>
      <c r="G11" s="4" t="s">
        <v>22</v>
      </c>
      <c r="H11" s="4" t="s">
        <v>23</v>
      </c>
      <c r="I11" s="1" t="s">
        <v>23</v>
      </c>
      <c r="J11" s="3" t="s">
        <v>72</v>
      </c>
      <c r="K11" s="3" t="s">
        <v>73</v>
      </c>
      <c r="L11" s="3" t="s">
        <v>51</v>
      </c>
      <c r="M11" s="3" t="s">
        <v>52</v>
      </c>
      <c r="N11" s="3" t="s">
        <v>53</v>
      </c>
      <c r="O11" s="5" t="str">
        <f t="shared" si="0"/>
        <v>Outstanding</v>
      </c>
      <c r="P11" s="13" t="s">
        <v>23</v>
      </c>
    </row>
    <row r="12" spans="1:16" ht="60" customHeight="1" x14ac:dyDescent="0.35">
      <c r="A12" s="11" t="s">
        <v>46</v>
      </c>
      <c r="B12" s="2" t="s">
        <v>74</v>
      </c>
      <c r="C12" s="3" t="s">
        <v>75</v>
      </c>
      <c r="D12" s="4" t="s">
        <v>39</v>
      </c>
      <c r="E12" s="4" t="s">
        <v>20</v>
      </c>
      <c r="F12" s="4" t="s">
        <v>21</v>
      </c>
      <c r="G12" s="4" t="s">
        <v>22</v>
      </c>
      <c r="H12" s="4" t="s">
        <v>23</v>
      </c>
      <c r="I12" s="1" t="s">
        <v>23</v>
      </c>
      <c r="J12" s="3" t="s">
        <v>76</v>
      </c>
      <c r="K12" s="3" t="s">
        <v>77</v>
      </c>
      <c r="L12" s="3" t="s">
        <v>51</v>
      </c>
      <c r="M12" s="3" t="s">
        <v>52</v>
      </c>
      <c r="N12" s="3" t="s">
        <v>53</v>
      </c>
      <c r="O12" s="5" t="str">
        <f t="shared" si="0"/>
        <v>Outstanding</v>
      </c>
      <c r="P12" s="13" t="s">
        <v>23</v>
      </c>
    </row>
    <row r="13" spans="1:16" ht="60" customHeight="1" x14ac:dyDescent="0.35">
      <c r="A13" s="11" t="s">
        <v>46</v>
      </c>
      <c r="B13" s="2" t="s">
        <v>78</v>
      </c>
      <c r="C13" s="3" t="s">
        <v>79</v>
      </c>
      <c r="D13" s="4" t="s">
        <v>39</v>
      </c>
      <c r="E13" s="4" t="s">
        <v>20</v>
      </c>
      <c r="F13" s="4" t="s">
        <v>21</v>
      </c>
      <c r="G13" s="4" t="s">
        <v>22</v>
      </c>
      <c r="H13" s="4" t="s">
        <v>23</v>
      </c>
      <c r="I13" s="1" t="s">
        <v>23</v>
      </c>
      <c r="J13" s="3" t="s">
        <v>80</v>
      </c>
      <c r="K13" s="3" t="s">
        <v>81</v>
      </c>
      <c r="L13" s="3" t="s">
        <v>51</v>
      </c>
      <c r="M13" s="3" t="s">
        <v>52</v>
      </c>
      <c r="N13" s="3" t="s">
        <v>53</v>
      </c>
      <c r="O13" s="5" t="str">
        <f t="shared" si="0"/>
        <v>Outstanding</v>
      </c>
      <c r="P13" s="13" t="s">
        <v>23</v>
      </c>
    </row>
    <row r="14" spans="1:16" ht="60" customHeight="1" x14ac:dyDescent="0.35">
      <c r="A14" s="11" t="s">
        <v>46</v>
      </c>
      <c r="B14" s="2" t="s">
        <v>82</v>
      </c>
      <c r="C14" s="3" t="s">
        <v>83</v>
      </c>
      <c r="D14" s="4" t="s">
        <v>39</v>
      </c>
      <c r="E14" s="4" t="s">
        <v>20</v>
      </c>
      <c r="F14" s="4" t="s">
        <v>21</v>
      </c>
      <c r="G14" s="4" t="s">
        <v>22</v>
      </c>
      <c r="H14" s="4" t="s">
        <v>23</v>
      </c>
      <c r="I14" s="1" t="s">
        <v>23</v>
      </c>
      <c r="J14" s="3" t="s">
        <v>84</v>
      </c>
      <c r="K14" s="3" t="s">
        <v>85</v>
      </c>
      <c r="L14" s="3" t="s">
        <v>51</v>
      </c>
      <c r="M14" s="3" t="s">
        <v>52</v>
      </c>
      <c r="N14" s="3" t="s">
        <v>53</v>
      </c>
      <c r="O14" s="5" t="str">
        <f t="shared" si="0"/>
        <v>Outstanding</v>
      </c>
      <c r="P14" s="13" t="s">
        <v>23</v>
      </c>
    </row>
    <row r="15" spans="1:16" ht="60" customHeight="1" x14ac:dyDescent="0.35">
      <c r="A15" s="11" t="s">
        <v>86</v>
      </c>
      <c r="B15" s="2" t="s">
        <v>87</v>
      </c>
      <c r="C15" s="3" t="s">
        <v>88</v>
      </c>
      <c r="D15" s="4" t="s">
        <v>19</v>
      </c>
      <c r="E15" s="4" t="s">
        <v>20</v>
      </c>
      <c r="F15" s="4" t="s">
        <v>21</v>
      </c>
      <c r="G15" s="4" t="s">
        <v>22</v>
      </c>
      <c r="H15" s="4" t="s">
        <v>23</v>
      </c>
      <c r="I15" s="1" t="s">
        <v>23</v>
      </c>
      <c r="J15" s="3" t="s">
        <v>89</v>
      </c>
      <c r="K15" s="3" t="s">
        <v>90</v>
      </c>
      <c r="L15" s="3" t="s">
        <v>91</v>
      </c>
      <c r="M15" s="3" t="s">
        <v>92</v>
      </c>
      <c r="N15" s="3" t="s">
        <v>93</v>
      </c>
      <c r="O15" s="5" t="str">
        <f t="shared" si="0"/>
        <v>Outstanding</v>
      </c>
      <c r="P15" s="13" t="s">
        <v>23</v>
      </c>
    </row>
    <row r="16" spans="1:16" ht="60" customHeight="1" x14ac:dyDescent="0.35">
      <c r="A16" s="11" t="s">
        <v>94</v>
      </c>
      <c r="B16" s="2" t="s">
        <v>95</v>
      </c>
      <c r="C16" s="3" t="s">
        <v>96</v>
      </c>
      <c r="D16" s="4" t="s">
        <v>19</v>
      </c>
      <c r="E16" s="4" t="s">
        <v>20</v>
      </c>
      <c r="F16" s="4" t="s">
        <v>21</v>
      </c>
      <c r="G16" s="4" t="s">
        <v>22</v>
      </c>
      <c r="H16" s="4" t="s">
        <v>23</v>
      </c>
      <c r="I16" s="1" t="s">
        <v>23</v>
      </c>
      <c r="J16" s="3" t="s">
        <v>97</v>
      </c>
      <c r="K16" s="3" t="s">
        <v>98</v>
      </c>
      <c r="L16" s="3" t="s">
        <v>99</v>
      </c>
      <c r="M16" s="3" t="s">
        <v>27</v>
      </c>
      <c r="N16" s="3" t="s">
        <v>100</v>
      </c>
      <c r="O16" s="5" t="str">
        <f t="shared" si="0"/>
        <v>Outstanding</v>
      </c>
      <c r="P16" s="13" t="s">
        <v>23</v>
      </c>
    </row>
    <row r="17" spans="1:16" ht="60" customHeight="1" x14ac:dyDescent="0.35">
      <c r="A17" s="11" t="s">
        <v>94</v>
      </c>
      <c r="B17" s="2" t="s">
        <v>101</v>
      </c>
      <c r="C17" s="3" t="s">
        <v>102</v>
      </c>
      <c r="D17" s="4" t="s">
        <v>19</v>
      </c>
      <c r="E17" s="4" t="s">
        <v>20</v>
      </c>
      <c r="F17" s="4" t="s">
        <v>21</v>
      </c>
      <c r="G17" s="4" t="s">
        <v>22</v>
      </c>
      <c r="H17" s="4" t="s">
        <v>23</v>
      </c>
      <c r="I17" s="1" t="s">
        <v>23</v>
      </c>
      <c r="J17" s="3" t="s">
        <v>103</v>
      </c>
      <c r="K17" s="3" t="s">
        <v>104</v>
      </c>
      <c r="L17" s="3" t="s">
        <v>99</v>
      </c>
      <c r="M17" s="3" t="s">
        <v>27</v>
      </c>
      <c r="N17" s="3" t="s">
        <v>100</v>
      </c>
      <c r="O17" s="5" t="str">
        <f t="shared" si="0"/>
        <v>Outstanding</v>
      </c>
      <c r="P17" s="13" t="s">
        <v>23</v>
      </c>
    </row>
    <row r="18" spans="1:16" ht="60" customHeight="1" x14ac:dyDescent="0.35">
      <c r="A18" s="11" t="s">
        <v>94</v>
      </c>
      <c r="B18" s="2" t="s">
        <v>105</v>
      </c>
      <c r="C18" s="3" t="s">
        <v>106</v>
      </c>
      <c r="D18" s="4" t="s">
        <v>19</v>
      </c>
      <c r="E18" s="4" t="s">
        <v>20</v>
      </c>
      <c r="F18" s="4" t="s">
        <v>21</v>
      </c>
      <c r="G18" s="4" t="s">
        <v>22</v>
      </c>
      <c r="H18" s="4" t="s">
        <v>23</v>
      </c>
      <c r="I18" s="1" t="s">
        <v>23</v>
      </c>
      <c r="J18" s="3" t="s">
        <v>107</v>
      </c>
      <c r="K18" s="3" t="s">
        <v>108</v>
      </c>
      <c r="L18" s="3" t="s">
        <v>99</v>
      </c>
      <c r="M18" s="3" t="s">
        <v>27</v>
      </c>
      <c r="N18" s="3" t="s">
        <v>100</v>
      </c>
      <c r="O18" s="5" t="str">
        <f t="shared" si="0"/>
        <v>Outstanding</v>
      </c>
      <c r="P18" s="13" t="s">
        <v>23</v>
      </c>
    </row>
    <row r="19" spans="1:16" ht="60" customHeight="1" x14ac:dyDescent="0.35">
      <c r="A19" s="11" t="s">
        <v>109</v>
      </c>
      <c r="B19" s="2" t="s">
        <v>110</v>
      </c>
      <c r="C19" s="3" t="s">
        <v>111</v>
      </c>
      <c r="D19" s="4" t="s">
        <v>112</v>
      </c>
      <c r="E19" s="4" t="s">
        <v>20</v>
      </c>
      <c r="F19" s="4" t="s">
        <v>21</v>
      </c>
      <c r="G19" s="4" t="s">
        <v>22</v>
      </c>
      <c r="H19" s="4" t="s">
        <v>23</v>
      </c>
      <c r="I19" s="1" t="s">
        <v>23</v>
      </c>
      <c r="J19" s="3" t="s">
        <v>113</v>
      </c>
      <c r="K19" s="3" t="s">
        <v>114</v>
      </c>
      <c r="L19" s="3" t="s">
        <v>115</v>
      </c>
      <c r="M19" s="3" t="s">
        <v>27</v>
      </c>
      <c r="N19" s="3" t="s">
        <v>116</v>
      </c>
      <c r="O19" s="5" t="str">
        <f t="shared" si="0"/>
        <v>Outstanding</v>
      </c>
      <c r="P19" s="13" t="s">
        <v>23</v>
      </c>
    </row>
    <row r="20" spans="1:16" ht="60" customHeight="1" x14ac:dyDescent="0.35">
      <c r="A20" s="11" t="s">
        <v>117</v>
      </c>
      <c r="B20" s="2" t="s">
        <v>118</v>
      </c>
      <c r="C20" s="3" t="s">
        <v>119</v>
      </c>
      <c r="D20" s="4" t="s">
        <v>19</v>
      </c>
      <c r="E20" s="4" t="s">
        <v>20</v>
      </c>
      <c r="F20" s="4" t="s">
        <v>21</v>
      </c>
      <c r="G20" s="4" t="s">
        <v>22</v>
      </c>
      <c r="H20" s="4" t="s">
        <v>23</v>
      </c>
      <c r="I20" s="1" t="s">
        <v>23</v>
      </c>
      <c r="J20" s="3" t="s">
        <v>120</v>
      </c>
      <c r="K20" s="3" t="s">
        <v>121</v>
      </c>
      <c r="L20" s="3" t="s">
        <v>122</v>
      </c>
      <c r="M20" s="3" t="s">
        <v>123</v>
      </c>
      <c r="N20" s="3" t="s">
        <v>124</v>
      </c>
      <c r="O20" s="5" t="str">
        <f t="shared" si="0"/>
        <v>Outstanding</v>
      </c>
      <c r="P20" s="13" t="s">
        <v>23</v>
      </c>
    </row>
    <row r="21" spans="1:16" ht="60" customHeight="1" x14ac:dyDescent="0.35">
      <c r="A21" s="11" t="s">
        <v>117</v>
      </c>
      <c r="B21" s="2" t="s">
        <v>125</v>
      </c>
      <c r="C21" s="3" t="s">
        <v>126</v>
      </c>
      <c r="D21" s="4" t="s">
        <v>19</v>
      </c>
      <c r="E21" s="4" t="s">
        <v>20</v>
      </c>
      <c r="F21" s="4" t="s">
        <v>21</v>
      </c>
      <c r="G21" s="4" t="s">
        <v>22</v>
      </c>
      <c r="H21" s="4" t="s">
        <v>23</v>
      </c>
      <c r="I21" s="1" t="s">
        <v>23</v>
      </c>
      <c r="J21" s="3" t="s">
        <v>127</v>
      </c>
      <c r="K21" s="3" t="s">
        <v>128</v>
      </c>
      <c r="L21" s="3" t="s">
        <v>122</v>
      </c>
      <c r="M21" s="3" t="s">
        <v>123</v>
      </c>
      <c r="N21" s="3" t="s">
        <v>124</v>
      </c>
      <c r="O21" s="5" t="str">
        <f t="shared" si="0"/>
        <v>Outstanding</v>
      </c>
      <c r="P21" s="13" t="s">
        <v>23</v>
      </c>
    </row>
    <row r="22" spans="1:16" ht="60" customHeight="1" x14ac:dyDescent="0.35">
      <c r="A22" s="11" t="s">
        <v>117</v>
      </c>
      <c r="B22" s="2" t="s">
        <v>129</v>
      </c>
      <c r="C22" s="3" t="s">
        <v>130</v>
      </c>
      <c r="D22" s="4" t="s">
        <v>19</v>
      </c>
      <c r="E22" s="4" t="s">
        <v>20</v>
      </c>
      <c r="F22" s="4" t="s">
        <v>21</v>
      </c>
      <c r="G22" s="4" t="s">
        <v>22</v>
      </c>
      <c r="H22" s="4" t="s">
        <v>23</v>
      </c>
      <c r="I22" s="1" t="s">
        <v>23</v>
      </c>
      <c r="J22" s="3" t="s">
        <v>131</v>
      </c>
      <c r="K22" s="3" t="s">
        <v>132</v>
      </c>
      <c r="L22" s="3" t="s">
        <v>122</v>
      </c>
      <c r="M22" s="3" t="s">
        <v>123</v>
      </c>
      <c r="N22" s="3" t="s">
        <v>124</v>
      </c>
      <c r="O22" s="5" t="str">
        <f t="shared" si="0"/>
        <v>Outstanding</v>
      </c>
      <c r="P22" s="13" t="s">
        <v>23</v>
      </c>
    </row>
    <row r="23" spans="1:16" ht="60" customHeight="1" x14ac:dyDescent="0.35">
      <c r="A23" s="11" t="s">
        <v>117</v>
      </c>
      <c r="B23" s="2" t="s">
        <v>133</v>
      </c>
      <c r="C23" s="3" t="s">
        <v>134</v>
      </c>
      <c r="D23" s="4" t="s">
        <v>112</v>
      </c>
      <c r="E23" s="4" t="s">
        <v>20</v>
      </c>
      <c r="F23" s="4" t="s">
        <v>21</v>
      </c>
      <c r="G23" s="4" t="s">
        <v>22</v>
      </c>
      <c r="H23" s="4" t="s">
        <v>23</v>
      </c>
      <c r="I23" s="1" t="s">
        <v>23</v>
      </c>
      <c r="J23" s="3" t="s">
        <v>135</v>
      </c>
      <c r="K23" s="3" t="s">
        <v>136</v>
      </c>
      <c r="L23" s="3" t="s">
        <v>122</v>
      </c>
      <c r="M23" s="3" t="s">
        <v>123</v>
      </c>
      <c r="N23" s="3" t="s">
        <v>124</v>
      </c>
      <c r="O23" s="5" t="str">
        <f t="shared" si="0"/>
        <v>Outstanding</v>
      </c>
      <c r="P23" s="13" t="s">
        <v>23</v>
      </c>
    </row>
    <row r="24" spans="1:16" ht="60" customHeight="1" x14ac:dyDescent="0.35">
      <c r="A24" s="11" t="s">
        <v>117</v>
      </c>
      <c r="B24" s="2" t="s">
        <v>137</v>
      </c>
      <c r="C24" s="3" t="s">
        <v>138</v>
      </c>
      <c r="D24" s="4" t="s">
        <v>112</v>
      </c>
      <c r="E24" s="4" t="s">
        <v>20</v>
      </c>
      <c r="F24" s="4" t="s">
        <v>21</v>
      </c>
      <c r="G24" s="4" t="s">
        <v>22</v>
      </c>
      <c r="H24" s="4" t="s">
        <v>23</v>
      </c>
      <c r="I24" s="1" t="s">
        <v>23</v>
      </c>
      <c r="J24" s="3" t="s">
        <v>139</v>
      </c>
      <c r="K24" s="3" t="s">
        <v>140</v>
      </c>
      <c r="L24" s="3" t="s">
        <v>122</v>
      </c>
      <c r="M24" s="3" t="s">
        <v>123</v>
      </c>
      <c r="N24" s="3" t="s">
        <v>124</v>
      </c>
      <c r="O24" s="5" t="str">
        <f t="shared" si="0"/>
        <v>Outstanding</v>
      </c>
      <c r="P24" s="13" t="s">
        <v>23</v>
      </c>
    </row>
    <row r="25" spans="1:16" ht="60" customHeight="1" x14ac:dyDescent="0.35">
      <c r="A25" s="11" t="s">
        <v>117</v>
      </c>
      <c r="B25" s="2" t="s">
        <v>141</v>
      </c>
      <c r="C25" s="3" t="s">
        <v>142</v>
      </c>
      <c r="D25" s="4" t="s">
        <v>19</v>
      </c>
      <c r="E25" s="4" t="s">
        <v>20</v>
      </c>
      <c r="F25" s="4" t="s">
        <v>21</v>
      </c>
      <c r="G25" s="4" t="s">
        <v>22</v>
      </c>
      <c r="H25" s="4" t="s">
        <v>23</v>
      </c>
      <c r="I25" s="1" t="s">
        <v>23</v>
      </c>
      <c r="J25" s="3" t="s">
        <v>143</v>
      </c>
      <c r="K25" s="3" t="s">
        <v>144</v>
      </c>
      <c r="L25" s="3" t="s">
        <v>122</v>
      </c>
      <c r="M25" s="3" t="s">
        <v>123</v>
      </c>
      <c r="N25" s="3" t="s">
        <v>124</v>
      </c>
      <c r="O25" s="5" t="str">
        <f t="shared" si="0"/>
        <v>Outstanding</v>
      </c>
      <c r="P25" s="13" t="s">
        <v>23</v>
      </c>
    </row>
    <row r="26" spans="1:16" ht="60" customHeight="1" x14ac:dyDescent="0.35">
      <c r="A26" s="11" t="s">
        <v>117</v>
      </c>
      <c r="B26" s="2" t="s">
        <v>145</v>
      </c>
      <c r="C26" s="3" t="s">
        <v>146</v>
      </c>
      <c r="D26" s="4" t="s">
        <v>19</v>
      </c>
      <c r="E26" s="4" t="s">
        <v>20</v>
      </c>
      <c r="F26" s="4" t="s">
        <v>21</v>
      </c>
      <c r="G26" s="4" t="s">
        <v>22</v>
      </c>
      <c r="H26" s="4" t="s">
        <v>23</v>
      </c>
      <c r="I26" s="1" t="s">
        <v>23</v>
      </c>
      <c r="J26" s="3" t="s">
        <v>147</v>
      </c>
      <c r="K26" s="3" t="s">
        <v>148</v>
      </c>
      <c r="L26" s="3" t="s">
        <v>122</v>
      </c>
      <c r="M26" s="3" t="s">
        <v>123</v>
      </c>
      <c r="N26" s="3" t="s">
        <v>124</v>
      </c>
      <c r="O26" s="5" t="str">
        <f t="shared" si="0"/>
        <v>Outstanding</v>
      </c>
      <c r="P26" s="13" t="s">
        <v>23</v>
      </c>
    </row>
    <row r="27" spans="1:16" ht="60" customHeight="1" x14ac:dyDescent="0.35">
      <c r="A27" s="11" t="s">
        <v>117</v>
      </c>
      <c r="B27" s="2" t="s">
        <v>149</v>
      </c>
      <c r="C27" s="3" t="s">
        <v>150</v>
      </c>
      <c r="D27" s="4" t="s">
        <v>19</v>
      </c>
      <c r="E27" s="4" t="s">
        <v>20</v>
      </c>
      <c r="F27" s="4" t="s">
        <v>21</v>
      </c>
      <c r="G27" s="4" t="s">
        <v>22</v>
      </c>
      <c r="H27" s="4" t="s">
        <v>23</v>
      </c>
      <c r="I27" s="1" t="s">
        <v>23</v>
      </c>
      <c r="J27" s="3" t="s">
        <v>151</v>
      </c>
      <c r="K27" s="3" t="s">
        <v>152</v>
      </c>
      <c r="L27" s="3" t="s">
        <v>122</v>
      </c>
      <c r="M27" s="3" t="s">
        <v>123</v>
      </c>
      <c r="N27" s="3" t="s">
        <v>124</v>
      </c>
      <c r="O27" s="5" t="str">
        <f t="shared" si="0"/>
        <v>Outstanding</v>
      </c>
      <c r="P27" s="13" t="s">
        <v>23</v>
      </c>
    </row>
    <row r="28" spans="1:16" ht="60" customHeight="1" x14ac:dyDescent="0.35">
      <c r="A28" s="11" t="s">
        <v>117</v>
      </c>
      <c r="B28" s="2" t="s">
        <v>153</v>
      </c>
      <c r="C28" s="3" t="s">
        <v>154</v>
      </c>
      <c r="D28" s="4" t="s">
        <v>39</v>
      </c>
      <c r="E28" s="4" t="s">
        <v>20</v>
      </c>
      <c r="F28" s="4" t="s">
        <v>21</v>
      </c>
      <c r="G28" s="4" t="s">
        <v>22</v>
      </c>
      <c r="H28" s="4" t="s">
        <v>23</v>
      </c>
      <c r="I28" s="1" t="s">
        <v>23</v>
      </c>
      <c r="J28" s="3" t="s">
        <v>155</v>
      </c>
      <c r="K28" s="3" t="s">
        <v>156</v>
      </c>
      <c r="L28" s="3" t="s">
        <v>122</v>
      </c>
      <c r="M28" s="3" t="s">
        <v>123</v>
      </c>
      <c r="N28" s="3" t="s">
        <v>124</v>
      </c>
      <c r="O28" s="5" t="str">
        <f t="shared" si="0"/>
        <v>Outstanding</v>
      </c>
      <c r="P28" s="13" t="s">
        <v>23</v>
      </c>
    </row>
    <row r="29" spans="1:16" ht="60" customHeight="1" x14ac:dyDescent="0.35">
      <c r="A29" s="11" t="s">
        <v>157</v>
      </c>
      <c r="B29" s="2" t="s">
        <v>158</v>
      </c>
      <c r="C29" s="3" t="s">
        <v>159</v>
      </c>
      <c r="D29" s="4" t="s">
        <v>39</v>
      </c>
      <c r="E29" s="4" t="s">
        <v>20</v>
      </c>
      <c r="F29" s="4" t="s">
        <v>21</v>
      </c>
      <c r="G29" s="4" t="s">
        <v>22</v>
      </c>
      <c r="H29" s="4" t="s">
        <v>23</v>
      </c>
      <c r="I29" s="1" t="s">
        <v>23</v>
      </c>
      <c r="J29" s="3" t="s">
        <v>160</v>
      </c>
      <c r="K29" s="3" t="s">
        <v>161</v>
      </c>
      <c r="L29" s="3" t="s">
        <v>162</v>
      </c>
      <c r="M29" s="3" t="s">
        <v>27</v>
      </c>
      <c r="N29" s="3" t="s">
        <v>163</v>
      </c>
      <c r="O29" s="5" t="str">
        <f t="shared" si="0"/>
        <v>Outstanding</v>
      </c>
      <c r="P29" s="13" t="s">
        <v>23</v>
      </c>
    </row>
    <row r="30" spans="1:16" ht="60" customHeight="1" x14ac:dyDescent="0.35">
      <c r="A30" s="11" t="s">
        <v>157</v>
      </c>
      <c r="B30" s="2" t="s">
        <v>164</v>
      </c>
      <c r="C30" s="3" t="s">
        <v>165</v>
      </c>
      <c r="D30" s="4" t="s">
        <v>39</v>
      </c>
      <c r="E30" s="4" t="s">
        <v>20</v>
      </c>
      <c r="F30" s="4" t="s">
        <v>21</v>
      </c>
      <c r="G30" s="4" t="s">
        <v>22</v>
      </c>
      <c r="H30" s="4" t="s">
        <v>23</v>
      </c>
      <c r="I30" s="1" t="s">
        <v>23</v>
      </c>
      <c r="J30" s="3" t="s">
        <v>166</v>
      </c>
      <c r="K30" s="3" t="s">
        <v>167</v>
      </c>
      <c r="L30" s="3" t="s">
        <v>162</v>
      </c>
      <c r="M30" s="3" t="s">
        <v>27</v>
      </c>
      <c r="N30" s="3" t="s">
        <v>163</v>
      </c>
      <c r="O30" s="5" t="str">
        <f t="shared" si="0"/>
        <v>Outstanding</v>
      </c>
      <c r="P30" s="13" t="s">
        <v>23</v>
      </c>
    </row>
    <row r="31" spans="1:16" ht="60" customHeight="1" x14ac:dyDescent="0.35">
      <c r="A31" s="12" t="s">
        <v>157</v>
      </c>
      <c r="B31" s="6" t="s">
        <v>168</v>
      </c>
      <c r="C31" s="7" t="s">
        <v>169</v>
      </c>
      <c r="D31" s="8" t="s">
        <v>39</v>
      </c>
      <c r="E31" s="8" t="s">
        <v>20</v>
      </c>
      <c r="F31" s="8" t="s">
        <v>21</v>
      </c>
      <c r="G31" s="8" t="s">
        <v>22</v>
      </c>
      <c r="H31" s="8" t="s">
        <v>23</v>
      </c>
      <c r="I31" s="9" t="s">
        <v>23</v>
      </c>
      <c r="J31" s="7" t="s">
        <v>170</v>
      </c>
      <c r="K31" s="7" t="s">
        <v>171</v>
      </c>
      <c r="L31" s="7" t="s">
        <v>162</v>
      </c>
      <c r="M31" s="7" t="s">
        <v>27</v>
      </c>
      <c r="N31" s="7" t="s">
        <v>163</v>
      </c>
      <c r="O31" s="10" t="str">
        <f t="shared" si="0"/>
        <v>Outstanding</v>
      </c>
      <c r="P31" s="14" t="s">
        <v>23</v>
      </c>
    </row>
    <row r="35" spans="1:4" ht="32" customHeight="1" x14ac:dyDescent="0.35">
      <c r="A35" s="78" t="s">
        <v>172</v>
      </c>
      <c r="B35" s="78"/>
      <c r="C35" s="78"/>
      <c r="D35" s="78"/>
    </row>
  </sheetData>
  <mergeCells count="1">
    <mergeCell ref="A35:D35"/>
  </mergeCells>
  <conditionalFormatting sqref="E2:E31">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F2:F31">
    <cfRule type="cellIs" dxfId="18" priority="5" operator="equal">
      <formula>"Low"</formula>
    </cfRule>
    <cfRule type="cellIs" dxfId="17" priority="6" operator="equal">
      <formula>"Medium"</formula>
    </cfRule>
    <cfRule type="cellIs" dxfId="16" priority="7" operator="equal">
      <formula>"High"</formula>
    </cfRule>
  </conditionalFormatting>
  <conditionalFormatting sqref="H2:H31">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E2:E31" xr:uid="{00000000-0002-0000-0200-000000000000}">
      <formula1>"Must,Should,Could,Won't,Unassigned"</formula1>
    </dataValidation>
    <dataValidation type="list" showErrorMessage="1" errorTitle="Invalid Value" error="Please select a value from the list: Low, Medium, High, Unassessed." sqref="F2:F31" xr:uid="{00000000-0002-0000-0200-000001000000}">
      <formula1>"Low,Medium,High,Unassessed"</formula1>
    </dataValidation>
    <dataValidation type="list" showErrorMessage="1" errorTitle="Invalid Value" error="Please select a value from the list: Phase1, Phase2, Phase3, Phase4, Phase5, Pending." sqref="G2:G3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31" xr:uid="{00000000-0002-0000-0200-000003000000}">
      <formula1>"Implemented,Testing,Failed,Compensated,Risk Accepted,N/A"</formula1>
    </dataValidation>
  </dataValidations>
  <hyperlinks>
    <hyperlink ref="A3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95" t="s">
        <v>305</v>
      </c>
      <c r="C2" s="95" t="s">
        <v>305</v>
      </c>
      <c r="D2" s="95" t="s">
        <v>305</v>
      </c>
      <c r="E2" s="95" t="s">
        <v>305</v>
      </c>
      <c r="F2" s="95" t="s">
        <v>305</v>
      </c>
      <c r="G2" s="95" t="s">
        <v>305</v>
      </c>
      <c r="H2" s="99" t="s">
        <v>306</v>
      </c>
      <c r="I2" s="99" t="s">
        <v>306</v>
      </c>
      <c r="J2" s="99" t="s">
        <v>306</v>
      </c>
      <c r="K2" s="99" t="s">
        <v>306</v>
      </c>
      <c r="L2" s="99" t="s">
        <v>306</v>
      </c>
      <c r="M2" s="98" t="s">
        <v>307</v>
      </c>
      <c r="N2" s="98" t="s">
        <v>307</v>
      </c>
      <c r="O2" s="100" t="s">
        <v>308</v>
      </c>
      <c r="P2" s="100" t="s">
        <v>308</v>
      </c>
      <c r="Q2" s="96" t="s">
        <v>14</v>
      </c>
      <c r="R2" s="96" t="s">
        <v>14</v>
      </c>
      <c r="S2" s="96" t="s">
        <v>14</v>
      </c>
      <c r="T2" s="97" t="s">
        <v>309</v>
      </c>
    </row>
    <row r="3" spans="2:20" ht="35" customHeight="1" x14ac:dyDescent="0.35">
      <c r="B3" s="68" t="s">
        <v>310</v>
      </c>
      <c r="C3" s="68" t="s">
        <v>311</v>
      </c>
      <c r="D3" s="68" t="s">
        <v>312</v>
      </c>
      <c r="E3" s="68" t="s">
        <v>313</v>
      </c>
      <c r="F3" s="68" t="s">
        <v>314</v>
      </c>
      <c r="G3" s="68" t="s">
        <v>11</v>
      </c>
      <c r="H3" s="69" t="s">
        <v>315</v>
      </c>
      <c r="I3" s="69" t="s">
        <v>316</v>
      </c>
      <c r="J3" s="69" t="s">
        <v>317</v>
      </c>
      <c r="K3" s="69" t="s">
        <v>318</v>
      </c>
      <c r="L3" s="69" t="s">
        <v>250</v>
      </c>
      <c r="M3" s="70" t="s">
        <v>319</v>
      </c>
      <c r="N3" s="70" t="s">
        <v>320</v>
      </c>
      <c r="O3" s="71" t="s">
        <v>321</v>
      </c>
      <c r="P3" s="71" t="s">
        <v>322</v>
      </c>
      <c r="Q3" s="72" t="s">
        <v>14</v>
      </c>
      <c r="R3" s="72" t="s">
        <v>323</v>
      </c>
      <c r="S3" s="72" t="s">
        <v>324</v>
      </c>
      <c r="T3" s="73" t="s">
        <v>325</v>
      </c>
    </row>
    <row r="4" spans="2:20" ht="60" customHeight="1" x14ac:dyDescent="0.35">
      <c r="B4" s="74" t="s">
        <v>326</v>
      </c>
      <c r="C4" s="74" t="s">
        <v>327</v>
      </c>
      <c r="D4" s="74" t="s">
        <v>328</v>
      </c>
      <c r="E4" s="74" t="s">
        <v>329</v>
      </c>
      <c r="F4" s="74" t="s">
        <v>330</v>
      </c>
      <c r="G4" s="74" t="s">
        <v>331</v>
      </c>
      <c r="H4" s="74" t="s">
        <v>332</v>
      </c>
      <c r="I4" s="74" t="s">
        <v>333</v>
      </c>
      <c r="J4" s="74" t="s">
        <v>334</v>
      </c>
      <c r="K4" s="74" t="s">
        <v>335</v>
      </c>
      <c r="L4" s="74" t="s">
        <v>336</v>
      </c>
      <c r="M4" s="74" t="s">
        <v>337</v>
      </c>
      <c r="N4" s="74" t="s">
        <v>338</v>
      </c>
      <c r="O4" s="74" t="s">
        <v>339</v>
      </c>
      <c r="P4" s="74" t="s">
        <v>340</v>
      </c>
      <c r="Q4" s="74" t="s">
        <v>341</v>
      </c>
      <c r="R4" s="74" t="s">
        <v>342</v>
      </c>
      <c r="S4" s="74" t="s">
        <v>343</v>
      </c>
      <c r="T4" s="74" t="s">
        <v>344</v>
      </c>
    </row>
    <row r="5" spans="2:20" ht="60" customHeight="1" x14ac:dyDescent="0.35">
      <c r="B5" s="36" t="s">
        <v>345</v>
      </c>
      <c r="C5" s="75"/>
      <c r="D5" s="76"/>
      <c r="E5" s="76" t="s">
        <v>23</v>
      </c>
      <c r="F5" s="76" t="str">
        <f>IF(E5&lt;&gt;"", IFERROR(VLOOKUP(E5, Dashboard!$B46:$F51, 5, FALSE), ""), "")</f>
        <v/>
      </c>
      <c r="G5" s="77"/>
      <c r="H5" s="64"/>
      <c r="I5" s="64"/>
      <c r="J5" s="77"/>
      <c r="K5" s="77"/>
      <c r="L5" s="38"/>
      <c r="M5" s="38"/>
      <c r="N5" s="77"/>
      <c r="O5" s="77"/>
      <c r="P5" s="38"/>
      <c r="Q5" s="38" t="s">
        <v>23</v>
      </c>
      <c r="R5" s="77"/>
      <c r="S5" s="64"/>
      <c r="T5" s="77"/>
    </row>
    <row r="6" spans="2:20" ht="60" customHeight="1" x14ac:dyDescent="0.35">
      <c r="B6" s="36" t="s">
        <v>346</v>
      </c>
      <c r="C6" s="75"/>
      <c r="D6" s="76"/>
      <c r="E6" s="76" t="s">
        <v>23</v>
      </c>
      <c r="F6" s="76" t="str">
        <f>IF(E6&lt;&gt;"", IFERROR(VLOOKUP(E6, Dashboard!$B46:$F51, 5, FALSE), ""), "")</f>
        <v/>
      </c>
      <c r="G6" s="77"/>
      <c r="H6" s="64"/>
      <c r="I6" s="64"/>
      <c r="J6" s="77"/>
      <c r="K6" s="77"/>
      <c r="L6" s="38"/>
      <c r="M6" s="38"/>
      <c r="N6" s="77"/>
      <c r="O6" s="77"/>
      <c r="P6" s="38"/>
      <c r="Q6" s="38" t="s">
        <v>23</v>
      </c>
      <c r="R6" s="77"/>
      <c r="S6" s="64"/>
      <c r="T6" s="77"/>
    </row>
    <row r="7" spans="2:20" ht="60" customHeight="1" x14ac:dyDescent="0.35">
      <c r="B7" s="36" t="s">
        <v>347</v>
      </c>
      <c r="C7" s="75"/>
      <c r="D7" s="76"/>
      <c r="E7" s="76" t="s">
        <v>23</v>
      </c>
      <c r="F7" s="76" t="str">
        <f>IF(E7&lt;&gt;"", IFERROR(VLOOKUP(E7, Dashboard!$B46:$F51, 5, FALSE), ""), "")</f>
        <v/>
      </c>
      <c r="G7" s="77"/>
      <c r="H7" s="64"/>
      <c r="I7" s="64"/>
      <c r="J7" s="77"/>
      <c r="K7" s="77"/>
      <c r="L7" s="38"/>
      <c r="M7" s="38"/>
      <c r="N7" s="77"/>
      <c r="O7" s="77"/>
      <c r="P7" s="38"/>
      <c r="Q7" s="38" t="s">
        <v>23</v>
      </c>
      <c r="R7" s="77"/>
      <c r="S7" s="64"/>
      <c r="T7" s="77"/>
    </row>
    <row r="8" spans="2:20" ht="60" customHeight="1" x14ac:dyDescent="0.35">
      <c r="B8" s="36" t="s">
        <v>348</v>
      </c>
      <c r="C8" s="75"/>
      <c r="D8" s="76"/>
      <c r="E8" s="76" t="s">
        <v>23</v>
      </c>
      <c r="F8" s="76" t="str">
        <f>IF(E8&lt;&gt;"", IFERROR(VLOOKUP(E8, Dashboard!$B46:$F51, 5, FALSE), ""), "")</f>
        <v/>
      </c>
      <c r="G8" s="77"/>
      <c r="H8" s="64"/>
      <c r="I8" s="64"/>
      <c r="J8" s="77"/>
      <c r="K8" s="77"/>
      <c r="L8" s="38"/>
      <c r="M8" s="38"/>
      <c r="N8" s="77"/>
      <c r="O8" s="77"/>
      <c r="P8" s="38"/>
      <c r="Q8" s="38" t="s">
        <v>23</v>
      </c>
      <c r="R8" s="77"/>
      <c r="S8" s="64"/>
      <c r="T8" s="77"/>
    </row>
    <row r="9" spans="2:20" ht="60" customHeight="1" x14ac:dyDescent="0.35">
      <c r="B9" s="36" t="s">
        <v>349</v>
      </c>
      <c r="C9" s="75"/>
      <c r="D9" s="76"/>
      <c r="E9" s="76" t="s">
        <v>23</v>
      </c>
      <c r="F9" s="76" t="str">
        <f>IF(E9&lt;&gt;"", IFERROR(VLOOKUP(E9, Dashboard!$B46:$F51, 5, FALSE), ""), "")</f>
        <v/>
      </c>
      <c r="G9" s="77"/>
      <c r="H9" s="64"/>
      <c r="I9" s="64"/>
      <c r="J9" s="77"/>
      <c r="K9" s="77"/>
      <c r="L9" s="38"/>
      <c r="M9" s="38"/>
      <c r="N9" s="77"/>
      <c r="O9" s="77"/>
      <c r="P9" s="38"/>
      <c r="Q9" s="38" t="s">
        <v>23</v>
      </c>
      <c r="R9" s="77"/>
      <c r="S9" s="64"/>
      <c r="T9" s="77"/>
    </row>
    <row r="10" spans="2:20" ht="60" customHeight="1" x14ac:dyDescent="0.35">
      <c r="B10" s="36" t="s">
        <v>350</v>
      </c>
      <c r="C10" s="75"/>
      <c r="D10" s="76"/>
      <c r="E10" s="76" t="s">
        <v>23</v>
      </c>
      <c r="F10" s="76" t="str">
        <f>IF(E10&lt;&gt;"", IFERROR(VLOOKUP(E10, Dashboard!$B46:$F51, 5, FALSE), ""), "")</f>
        <v/>
      </c>
      <c r="G10" s="77"/>
      <c r="H10" s="64"/>
      <c r="I10" s="64"/>
      <c r="J10" s="77"/>
      <c r="K10" s="77"/>
      <c r="L10" s="38"/>
      <c r="M10" s="38"/>
      <c r="N10" s="77"/>
      <c r="O10" s="77"/>
      <c r="P10" s="38"/>
      <c r="Q10" s="38" t="s">
        <v>23</v>
      </c>
      <c r="R10" s="77"/>
      <c r="S10" s="64"/>
      <c r="T10" s="77"/>
    </row>
    <row r="11" spans="2:20" ht="60" customHeight="1" x14ac:dyDescent="0.35">
      <c r="B11" s="36" t="s">
        <v>351</v>
      </c>
      <c r="C11" s="75"/>
      <c r="D11" s="76"/>
      <c r="E11" s="76" t="s">
        <v>23</v>
      </c>
      <c r="F11" s="76" t="str">
        <f>IF(E11&lt;&gt;"", IFERROR(VLOOKUP(E11, Dashboard!$B46:$F51, 5, FALSE), ""), "")</f>
        <v/>
      </c>
      <c r="G11" s="77"/>
      <c r="H11" s="64"/>
      <c r="I11" s="64"/>
      <c r="J11" s="77"/>
      <c r="K11" s="77"/>
      <c r="L11" s="38"/>
      <c r="M11" s="38"/>
      <c r="N11" s="77"/>
      <c r="O11" s="77"/>
      <c r="P11" s="38"/>
      <c r="Q11" s="38" t="s">
        <v>23</v>
      </c>
      <c r="R11" s="77"/>
      <c r="S11" s="64"/>
      <c r="T11" s="77"/>
    </row>
    <row r="12" spans="2:20" ht="60" customHeight="1" x14ac:dyDescent="0.35">
      <c r="B12" s="36" t="s">
        <v>352</v>
      </c>
      <c r="C12" s="75"/>
      <c r="D12" s="76"/>
      <c r="E12" s="76" t="s">
        <v>23</v>
      </c>
      <c r="F12" s="76" t="str">
        <f>IF(E12&lt;&gt;"", IFERROR(VLOOKUP(E12, Dashboard!$B46:$F51, 5, FALSE), ""), "")</f>
        <v/>
      </c>
      <c r="G12" s="77"/>
      <c r="H12" s="64"/>
      <c r="I12" s="64"/>
      <c r="J12" s="77"/>
      <c r="K12" s="77"/>
      <c r="L12" s="38"/>
      <c r="M12" s="38"/>
      <c r="N12" s="77"/>
      <c r="O12" s="77"/>
      <c r="P12" s="38"/>
      <c r="Q12" s="38" t="s">
        <v>23</v>
      </c>
      <c r="R12" s="77"/>
      <c r="S12" s="64"/>
      <c r="T12" s="77"/>
    </row>
    <row r="13" spans="2:20" ht="60" customHeight="1" x14ac:dyDescent="0.35">
      <c r="B13" s="36" t="s">
        <v>353</v>
      </c>
      <c r="C13" s="75"/>
      <c r="D13" s="76"/>
      <c r="E13" s="76" t="s">
        <v>23</v>
      </c>
      <c r="F13" s="76" t="str">
        <f>IF(E13&lt;&gt;"", IFERROR(VLOOKUP(E13, Dashboard!$B46:$F51, 5, FALSE), ""), "")</f>
        <v/>
      </c>
      <c r="G13" s="77"/>
      <c r="H13" s="64"/>
      <c r="I13" s="64"/>
      <c r="J13" s="77"/>
      <c r="K13" s="77"/>
      <c r="L13" s="38"/>
      <c r="M13" s="38"/>
      <c r="N13" s="77"/>
      <c r="O13" s="77"/>
      <c r="P13" s="38"/>
      <c r="Q13" s="38" t="s">
        <v>23</v>
      </c>
      <c r="R13" s="77"/>
      <c r="S13" s="64"/>
      <c r="T13" s="77"/>
    </row>
    <row r="14" spans="2:20" ht="60" customHeight="1" x14ac:dyDescent="0.35">
      <c r="B14" s="36" t="s">
        <v>354</v>
      </c>
      <c r="C14" s="75"/>
      <c r="D14" s="76"/>
      <c r="E14" s="76" t="s">
        <v>23</v>
      </c>
      <c r="F14" s="76" t="str">
        <f>IF(E14&lt;&gt;"", IFERROR(VLOOKUP(E14, Dashboard!$B46:$F51, 5, FALSE), ""), "")</f>
        <v/>
      </c>
      <c r="G14" s="77"/>
      <c r="H14" s="64"/>
      <c r="I14" s="64"/>
      <c r="J14" s="77"/>
      <c r="K14" s="77"/>
      <c r="L14" s="38"/>
      <c r="M14" s="38"/>
      <c r="N14" s="77"/>
      <c r="O14" s="77"/>
      <c r="P14" s="38"/>
      <c r="Q14" s="38" t="s">
        <v>23</v>
      </c>
      <c r="R14" s="77"/>
      <c r="S14" s="64"/>
      <c r="T14" s="77"/>
    </row>
    <row r="15" spans="2:20" ht="60" customHeight="1" x14ac:dyDescent="0.35">
      <c r="B15" s="36" t="s">
        <v>355</v>
      </c>
      <c r="C15" s="75"/>
      <c r="D15" s="76"/>
      <c r="E15" s="76" t="s">
        <v>23</v>
      </c>
      <c r="F15" s="76" t="str">
        <f>IF(E15&lt;&gt;"", IFERROR(VLOOKUP(E15, Dashboard!$B46:$F51, 5, FALSE), ""), "")</f>
        <v/>
      </c>
      <c r="G15" s="77"/>
      <c r="H15" s="64"/>
      <c r="I15" s="64"/>
      <c r="J15" s="77"/>
      <c r="K15" s="77"/>
      <c r="L15" s="38"/>
      <c r="M15" s="38"/>
      <c r="N15" s="77"/>
      <c r="O15" s="77"/>
      <c r="P15" s="38"/>
      <c r="Q15" s="38" t="s">
        <v>23</v>
      </c>
      <c r="R15" s="77"/>
      <c r="S15" s="64"/>
      <c r="T15" s="77"/>
    </row>
    <row r="16" spans="2:20" ht="60" customHeight="1" x14ac:dyDescent="0.35">
      <c r="B16" s="36" t="s">
        <v>356</v>
      </c>
      <c r="C16" s="75"/>
      <c r="D16" s="76"/>
      <c r="E16" s="76" t="s">
        <v>23</v>
      </c>
      <c r="F16" s="76" t="str">
        <f>IF(E16&lt;&gt;"", IFERROR(VLOOKUP(E16, Dashboard!$B46:$F51, 5, FALSE), ""), "")</f>
        <v/>
      </c>
      <c r="G16" s="77"/>
      <c r="H16" s="64"/>
      <c r="I16" s="64"/>
      <c r="J16" s="77"/>
      <c r="K16" s="77"/>
      <c r="L16" s="38"/>
      <c r="M16" s="38"/>
      <c r="N16" s="77"/>
      <c r="O16" s="77"/>
      <c r="P16" s="38"/>
      <c r="Q16" s="38" t="s">
        <v>23</v>
      </c>
      <c r="R16" s="77"/>
      <c r="S16" s="64"/>
      <c r="T16" s="77"/>
    </row>
    <row r="17" spans="2:20" ht="60" customHeight="1" x14ac:dyDescent="0.35">
      <c r="B17" s="36" t="s">
        <v>357</v>
      </c>
      <c r="C17" s="75"/>
      <c r="D17" s="76"/>
      <c r="E17" s="76" t="s">
        <v>23</v>
      </c>
      <c r="F17" s="76" t="str">
        <f>IF(E17&lt;&gt;"", IFERROR(VLOOKUP(E17, Dashboard!$B46:$F51, 5, FALSE), ""), "")</f>
        <v/>
      </c>
      <c r="G17" s="77"/>
      <c r="H17" s="64"/>
      <c r="I17" s="64"/>
      <c r="J17" s="77"/>
      <c r="K17" s="77"/>
      <c r="L17" s="38"/>
      <c r="M17" s="38"/>
      <c r="N17" s="77"/>
      <c r="O17" s="77"/>
      <c r="P17" s="38"/>
      <c r="Q17" s="38" t="s">
        <v>23</v>
      </c>
      <c r="R17" s="77"/>
      <c r="S17" s="64"/>
      <c r="T17" s="77"/>
    </row>
    <row r="18" spans="2:20" ht="60" customHeight="1" x14ac:dyDescent="0.35">
      <c r="B18" s="36" t="s">
        <v>358</v>
      </c>
      <c r="C18" s="75"/>
      <c r="D18" s="76"/>
      <c r="E18" s="76" t="s">
        <v>23</v>
      </c>
      <c r="F18" s="76" t="str">
        <f>IF(E18&lt;&gt;"", IFERROR(VLOOKUP(E18, Dashboard!$B46:$F51, 5, FALSE), ""), "")</f>
        <v/>
      </c>
      <c r="G18" s="77"/>
      <c r="H18" s="64"/>
      <c r="I18" s="64"/>
      <c r="J18" s="77"/>
      <c r="K18" s="77"/>
      <c r="L18" s="38"/>
      <c r="M18" s="38"/>
      <c r="N18" s="77"/>
      <c r="O18" s="77"/>
      <c r="P18" s="38"/>
      <c r="Q18" s="38" t="s">
        <v>23</v>
      </c>
      <c r="R18" s="77"/>
      <c r="S18" s="64"/>
      <c r="T18" s="77"/>
    </row>
    <row r="19" spans="2:20" ht="60" customHeight="1" x14ac:dyDescent="0.35">
      <c r="B19" s="36" t="s">
        <v>359</v>
      </c>
      <c r="C19" s="75"/>
      <c r="D19" s="76"/>
      <c r="E19" s="76" t="s">
        <v>23</v>
      </c>
      <c r="F19" s="76" t="str">
        <f>IF(E19&lt;&gt;"", IFERROR(VLOOKUP(E19, Dashboard!$B46:$F51, 5, FALSE), ""), "")</f>
        <v/>
      </c>
      <c r="G19" s="77"/>
      <c r="H19" s="64"/>
      <c r="I19" s="64"/>
      <c r="J19" s="77"/>
      <c r="K19" s="77"/>
      <c r="L19" s="38"/>
      <c r="M19" s="38"/>
      <c r="N19" s="77"/>
      <c r="O19" s="77"/>
      <c r="P19" s="38"/>
      <c r="Q19" s="38" t="s">
        <v>23</v>
      </c>
      <c r="R19" s="77"/>
      <c r="S19" s="64"/>
      <c r="T19" s="77"/>
    </row>
    <row r="20" spans="2:20" ht="60" customHeight="1" x14ac:dyDescent="0.35">
      <c r="B20" s="36" t="s">
        <v>360</v>
      </c>
      <c r="C20" s="75"/>
      <c r="D20" s="76"/>
      <c r="E20" s="76" t="s">
        <v>23</v>
      </c>
      <c r="F20" s="76" t="str">
        <f>IF(E20&lt;&gt;"", IFERROR(VLOOKUP(E20, Dashboard!$B46:$F51, 5, FALSE), ""), "")</f>
        <v/>
      </c>
      <c r="G20" s="77"/>
      <c r="H20" s="64"/>
      <c r="I20" s="64"/>
      <c r="J20" s="77"/>
      <c r="K20" s="77"/>
      <c r="L20" s="38"/>
      <c r="M20" s="38"/>
      <c r="N20" s="77"/>
      <c r="O20" s="77"/>
      <c r="P20" s="38"/>
      <c r="Q20" s="38" t="s">
        <v>23</v>
      </c>
      <c r="R20" s="77"/>
      <c r="S20" s="64"/>
      <c r="T20" s="77"/>
    </row>
    <row r="21" spans="2:20" ht="60" customHeight="1" x14ac:dyDescent="0.35">
      <c r="B21" s="36" t="s">
        <v>361</v>
      </c>
      <c r="C21" s="75"/>
      <c r="D21" s="76"/>
      <c r="E21" s="76" t="s">
        <v>23</v>
      </c>
      <c r="F21" s="76" t="str">
        <f>IF(E21&lt;&gt;"", IFERROR(VLOOKUP(E21, Dashboard!$B46:$F51, 5, FALSE), ""), "")</f>
        <v/>
      </c>
      <c r="G21" s="77"/>
      <c r="H21" s="64"/>
      <c r="I21" s="64"/>
      <c r="J21" s="77"/>
      <c r="K21" s="77"/>
      <c r="L21" s="38"/>
      <c r="M21" s="38"/>
      <c r="N21" s="77"/>
      <c r="O21" s="77"/>
      <c r="P21" s="38"/>
      <c r="Q21" s="38" t="s">
        <v>23</v>
      </c>
      <c r="R21" s="77"/>
      <c r="S21" s="64"/>
      <c r="T21" s="77"/>
    </row>
    <row r="22" spans="2:20" ht="60" customHeight="1" x14ac:dyDescent="0.35">
      <c r="B22" s="36" t="s">
        <v>362</v>
      </c>
      <c r="C22" s="75"/>
      <c r="D22" s="76"/>
      <c r="E22" s="76" t="s">
        <v>23</v>
      </c>
      <c r="F22" s="76" t="str">
        <f>IF(E22&lt;&gt;"", IFERROR(VLOOKUP(E22, Dashboard!$B46:$F51, 5, FALSE), ""), "")</f>
        <v/>
      </c>
      <c r="G22" s="77"/>
      <c r="H22" s="64"/>
      <c r="I22" s="64"/>
      <c r="J22" s="77"/>
      <c r="K22" s="77"/>
      <c r="L22" s="38"/>
      <c r="M22" s="38"/>
      <c r="N22" s="77"/>
      <c r="O22" s="77"/>
      <c r="P22" s="38"/>
      <c r="Q22" s="38" t="s">
        <v>23</v>
      </c>
      <c r="R22" s="77"/>
      <c r="S22" s="64"/>
      <c r="T22" s="77"/>
    </row>
    <row r="23" spans="2:20" ht="60" customHeight="1" x14ac:dyDescent="0.35">
      <c r="B23" s="36" t="s">
        <v>363</v>
      </c>
      <c r="C23" s="75"/>
      <c r="D23" s="76"/>
      <c r="E23" s="76" t="s">
        <v>23</v>
      </c>
      <c r="F23" s="76" t="str">
        <f>IF(E23&lt;&gt;"", IFERROR(VLOOKUP(E23, Dashboard!$B46:$F51, 5, FALSE), ""), "")</f>
        <v/>
      </c>
      <c r="G23" s="77"/>
      <c r="H23" s="64"/>
      <c r="I23" s="64"/>
      <c r="J23" s="77"/>
      <c r="K23" s="77"/>
      <c r="L23" s="38"/>
      <c r="M23" s="38"/>
      <c r="N23" s="77"/>
      <c r="O23" s="77"/>
      <c r="P23" s="38"/>
      <c r="Q23" s="38" t="s">
        <v>23</v>
      </c>
      <c r="R23" s="77"/>
      <c r="S23" s="64"/>
      <c r="T23" s="77"/>
    </row>
    <row r="24" spans="2:20" ht="60" customHeight="1" x14ac:dyDescent="0.35">
      <c r="B24" s="36" t="s">
        <v>364</v>
      </c>
      <c r="C24" s="75"/>
      <c r="D24" s="76"/>
      <c r="E24" s="76" t="s">
        <v>23</v>
      </c>
      <c r="F24" s="76" t="str">
        <f>IF(E24&lt;&gt;"", IFERROR(VLOOKUP(E24, Dashboard!$B46:$F51, 5, FALSE), ""), "")</f>
        <v/>
      </c>
      <c r="G24" s="77"/>
      <c r="H24" s="64"/>
      <c r="I24" s="64"/>
      <c r="J24" s="77"/>
      <c r="K24" s="77"/>
      <c r="L24" s="38"/>
      <c r="M24" s="38"/>
      <c r="N24" s="77"/>
      <c r="O24" s="77"/>
      <c r="P24" s="38"/>
      <c r="Q24" s="38" t="s">
        <v>23</v>
      </c>
      <c r="R24" s="77"/>
      <c r="S24" s="64"/>
      <c r="T24" s="77"/>
    </row>
    <row r="25" spans="2:20" ht="60" customHeight="1" x14ac:dyDescent="0.35">
      <c r="B25" s="36" t="s">
        <v>365</v>
      </c>
      <c r="C25" s="75"/>
      <c r="D25" s="76"/>
      <c r="E25" s="76" t="s">
        <v>23</v>
      </c>
      <c r="F25" s="76" t="str">
        <f>IF(E25&lt;&gt;"", IFERROR(VLOOKUP(E25, Dashboard!$B46:$F51, 5, FALSE), ""), "")</f>
        <v/>
      </c>
      <c r="G25" s="77"/>
      <c r="H25" s="64"/>
      <c r="I25" s="64"/>
      <c r="J25" s="77"/>
      <c r="K25" s="77"/>
      <c r="L25" s="38"/>
      <c r="M25" s="38"/>
      <c r="N25" s="77"/>
      <c r="O25" s="77"/>
      <c r="P25" s="38"/>
      <c r="Q25" s="38" t="s">
        <v>23</v>
      </c>
      <c r="R25" s="77"/>
      <c r="S25" s="64"/>
      <c r="T25" s="77"/>
    </row>
    <row r="26" spans="2:20" ht="60" customHeight="1" x14ac:dyDescent="0.35">
      <c r="B26" s="36" t="s">
        <v>366</v>
      </c>
      <c r="C26" s="75"/>
      <c r="D26" s="76"/>
      <c r="E26" s="76" t="s">
        <v>23</v>
      </c>
      <c r="F26" s="76" t="str">
        <f>IF(E26&lt;&gt;"", IFERROR(VLOOKUP(E26, Dashboard!$B46:$F51, 5, FALSE), ""), "")</f>
        <v/>
      </c>
      <c r="G26" s="77"/>
      <c r="H26" s="64"/>
      <c r="I26" s="64"/>
      <c r="J26" s="77"/>
      <c r="K26" s="77"/>
      <c r="L26" s="38"/>
      <c r="M26" s="38"/>
      <c r="N26" s="77"/>
      <c r="O26" s="77"/>
      <c r="P26" s="38"/>
      <c r="Q26" s="38" t="s">
        <v>23</v>
      </c>
      <c r="R26" s="77"/>
      <c r="S26" s="64"/>
      <c r="T26" s="77"/>
    </row>
    <row r="27" spans="2:20" ht="60" customHeight="1" x14ac:dyDescent="0.35">
      <c r="B27" s="36" t="s">
        <v>367</v>
      </c>
      <c r="C27" s="75"/>
      <c r="D27" s="76"/>
      <c r="E27" s="76" t="s">
        <v>23</v>
      </c>
      <c r="F27" s="76" t="str">
        <f>IF(E27&lt;&gt;"", IFERROR(VLOOKUP(E27, Dashboard!$B46:$F51, 5, FALSE), ""), "")</f>
        <v/>
      </c>
      <c r="G27" s="77"/>
      <c r="H27" s="64"/>
      <c r="I27" s="64"/>
      <c r="J27" s="77"/>
      <c r="K27" s="77"/>
      <c r="L27" s="38"/>
      <c r="M27" s="38"/>
      <c r="N27" s="77"/>
      <c r="O27" s="77"/>
      <c r="P27" s="38"/>
      <c r="Q27" s="38" t="s">
        <v>23</v>
      </c>
      <c r="R27" s="77"/>
      <c r="S27" s="64"/>
      <c r="T27" s="77"/>
    </row>
    <row r="28" spans="2:20" ht="60" customHeight="1" x14ac:dyDescent="0.35">
      <c r="B28" s="36" t="s">
        <v>368</v>
      </c>
      <c r="C28" s="75"/>
      <c r="D28" s="76"/>
      <c r="E28" s="76" t="s">
        <v>23</v>
      </c>
      <c r="F28" s="76" t="str">
        <f>IF(E28&lt;&gt;"", IFERROR(VLOOKUP(E28, Dashboard!$B46:$F51, 5, FALSE), ""), "")</f>
        <v/>
      </c>
      <c r="G28" s="77"/>
      <c r="H28" s="64"/>
      <c r="I28" s="64"/>
      <c r="J28" s="77"/>
      <c r="K28" s="77"/>
      <c r="L28" s="38"/>
      <c r="M28" s="38"/>
      <c r="N28" s="77"/>
      <c r="O28" s="77"/>
      <c r="P28" s="38"/>
      <c r="Q28" s="38" t="s">
        <v>23</v>
      </c>
      <c r="R28" s="77"/>
      <c r="S28" s="64"/>
      <c r="T28" s="77"/>
    </row>
    <row r="29" spans="2:20" ht="60" customHeight="1" x14ac:dyDescent="0.35">
      <c r="B29" s="36" t="s">
        <v>369</v>
      </c>
      <c r="C29" s="75"/>
      <c r="D29" s="76"/>
      <c r="E29" s="76" t="s">
        <v>23</v>
      </c>
      <c r="F29" s="76" t="str">
        <f>IF(E29&lt;&gt;"", IFERROR(VLOOKUP(E29, Dashboard!$B46:$F51, 5, FALSE), ""), "")</f>
        <v/>
      </c>
      <c r="G29" s="77"/>
      <c r="H29" s="64"/>
      <c r="I29" s="64"/>
      <c r="J29" s="77"/>
      <c r="K29" s="77"/>
      <c r="L29" s="38"/>
      <c r="M29" s="38"/>
      <c r="N29" s="77"/>
      <c r="O29" s="77"/>
      <c r="P29" s="38"/>
      <c r="Q29" s="38" t="s">
        <v>23</v>
      </c>
      <c r="R29" s="77"/>
      <c r="S29" s="64"/>
      <c r="T29" s="77"/>
    </row>
    <row r="30" spans="2:20" ht="60" customHeight="1" x14ac:dyDescent="0.35">
      <c r="B30" s="36" t="s">
        <v>370</v>
      </c>
      <c r="C30" s="75"/>
      <c r="D30" s="76"/>
      <c r="E30" s="76" t="s">
        <v>23</v>
      </c>
      <c r="F30" s="76" t="str">
        <f>IF(E30&lt;&gt;"", IFERROR(VLOOKUP(E30, Dashboard!$B46:$F51, 5, FALSE), ""), "")</f>
        <v/>
      </c>
      <c r="G30" s="77"/>
      <c r="H30" s="64"/>
      <c r="I30" s="64"/>
      <c r="J30" s="77"/>
      <c r="K30" s="77"/>
      <c r="L30" s="38"/>
      <c r="M30" s="38"/>
      <c r="N30" s="77"/>
      <c r="O30" s="77"/>
      <c r="P30" s="38"/>
      <c r="Q30" s="38" t="s">
        <v>23</v>
      </c>
      <c r="R30" s="77"/>
      <c r="S30" s="64"/>
      <c r="T30" s="77"/>
    </row>
    <row r="31" spans="2:20" ht="60" customHeight="1" x14ac:dyDescent="0.35">
      <c r="B31" s="36" t="s">
        <v>371</v>
      </c>
      <c r="C31" s="75"/>
      <c r="D31" s="76"/>
      <c r="E31" s="76" t="s">
        <v>23</v>
      </c>
      <c r="F31" s="76" t="str">
        <f>IF(E31&lt;&gt;"", IFERROR(VLOOKUP(E31, Dashboard!$B46:$F51, 5, FALSE), ""), "")</f>
        <v/>
      </c>
      <c r="G31" s="77"/>
      <c r="H31" s="64"/>
      <c r="I31" s="64"/>
      <c r="J31" s="77"/>
      <c r="K31" s="77"/>
      <c r="L31" s="38"/>
      <c r="M31" s="38"/>
      <c r="N31" s="77"/>
      <c r="O31" s="77"/>
      <c r="P31" s="38"/>
      <c r="Q31" s="38" t="s">
        <v>23</v>
      </c>
      <c r="R31" s="77"/>
      <c r="S31" s="64"/>
      <c r="T31" s="77"/>
    </row>
    <row r="32" spans="2:20" ht="60" customHeight="1" x14ac:dyDescent="0.35">
      <c r="B32" s="36" t="s">
        <v>372</v>
      </c>
      <c r="C32" s="75"/>
      <c r="D32" s="76"/>
      <c r="E32" s="76" t="s">
        <v>23</v>
      </c>
      <c r="F32" s="76" t="str">
        <f>IF(E32&lt;&gt;"", IFERROR(VLOOKUP(E32, Dashboard!$B46:$F51, 5, FALSE), ""), "")</f>
        <v/>
      </c>
      <c r="G32" s="77"/>
      <c r="H32" s="64"/>
      <c r="I32" s="64"/>
      <c r="J32" s="77"/>
      <c r="K32" s="77"/>
      <c r="L32" s="38"/>
      <c r="M32" s="38"/>
      <c r="N32" s="77"/>
      <c r="O32" s="77"/>
      <c r="P32" s="38"/>
      <c r="Q32" s="38" t="s">
        <v>23</v>
      </c>
      <c r="R32" s="77"/>
      <c r="S32" s="64"/>
      <c r="T32" s="77"/>
    </row>
    <row r="33" spans="2:20" ht="60" customHeight="1" x14ac:dyDescent="0.35">
      <c r="B33" s="36" t="s">
        <v>373</v>
      </c>
      <c r="C33" s="75"/>
      <c r="D33" s="76"/>
      <c r="E33" s="76" t="s">
        <v>23</v>
      </c>
      <c r="F33" s="76" t="str">
        <f>IF(E33&lt;&gt;"", IFERROR(VLOOKUP(E33, Dashboard!$B46:$F51, 5, FALSE), ""), "")</f>
        <v/>
      </c>
      <c r="G33" s="77"/>
      <c r="H33" s="64"/>
      <c r="I33" s="64"/>
      <c r="J33" s="77"/>
      <c r="K33" s="77"/>
      <c r="L33" s="38"/>
      <c r="M33" s="38"/>
      <c r="N33" s="77"/>
      <c r="O33" s="77"/>
      <c r="P33" s="38"/>
      <c r="Q33" s="38" t="s">
        <v>23</v>
      </c>
      <c r="R33" s="77"/>
      <c r="S33" s="64"/>
      <c r="T33" s="77"/>
    </row>
    <row r="34" spans="2:20" ht="60" customHeight="1" x14ac:dyDescent="0.35">
      <c r="B34" s="36" t="s">
        <v>374</v>
      </c>
      <c r="C34" s="75"/>
      <c r="D34" s="76"/>
      <c r="E34" s="76" t="s">
        <v>23</v>
      </c>
      <c r="F34" s="76" t="str">
        <f>IF(E34&lt;&gt;"", IFERROR(VLOOKUP(E34, Dashboard!$B46:$F51, 5, FALSE), ""), "")</f>
        <v/>
      </c>
      <c r="G34" s="77"/>
      <c r="H34" s="64"/>
      <c r="I34" s="64"/>
      <c r="J34" s="77"/>
      <c r="K34" s="77"/>
      <c r="L34" s="38"/>
      <c r="M34" s="38"/>
      <c r="N34" s="77"/>
      <c r="O34" s="77"/>
      <c r="P34" s="38"/>
      <c r="Q34" s="38" t="s">
        <v>23</v>
      </c>
      <c r="R34" s="77"/>
      <c r="S34" s="64"/>
      <c r="T34" s="77"/>
    </row>
    <row r="35" spans="2:20" ht="60" customHeight="1" x14ac:dyDescent="0.35">
      <c r="B35" s="36" t="s">
        <v>375</v>
      </c>
      <c r="C35" s="75"/>
      <c r="D35" s="76"/>
      <c r="E35" s="76" t="s">
        <v>23</v>
      </c>
      <c r="F35" s="76" t="str">
        <f>IF(E35&lt;&gt;"", IFERROR(VLOOKUP(E35, Dashboard!$B46:$F51, 5, FALSE), ""), "")</f>
        <v/>
      </c>
      <c r="G35" s="77"/>
      <c r="H35" s="64"/>
      <c r="I35" s="64"/>
      <c r="J35" s="77"/>
      <c r="K35" s="77"/>
      <c r="L35" s="38"/>
      <c r="M35" s="38"/>
      <c r="N35" s="77"/>
      <c r="O35" s="77"/>
      <c r="P35" s="38"/>
      <c r="Q35" s="38" t="s">
        <v>23</v>
      </c>
      <c r="R35" s="77"/>
      <c r="S35" s="64"/>
      <c r="T35" s="77"/>
    </row>
    <row r="36" spans="2:20" ht="60" customHeight="1" x14ac:dyDescent="0.35">
      <c r="B36" s="36" t="s">
        <v>376</v>
      </c>
      <c r="C36" s="75"/>
      <c r="D36" s="76"/>
      <c r="E36" s="76" t="s">
        <v>23</v>
      </c>
      <c r="F36" s="76" t="str">
        <f>IF(E36&lt;&gt;"", IFERROR(VLOOKUP(E36, Dashboard!$B46:$F51, 5, FALSE), ""), "")</f>
        <v/>
      </c>
      <c r="G36" s="77"/>
      <c r="H36" s="64"/>
      <c r="I36" s="64"/>
      <c r="J36" s="77"/>
      <c r="K36" s="77"/>
      <c r="L36" s="38"/>
      <c r="M36" s="38"/>
      <c r="N36" s="77"/>
      <c r="O36" s="77"/>
      <c r="P36" s="38"/>
      <c r="Q36" s="38" t="s">
        <v>23</v>
      </c>
      <c r="R36" s="77"/>
      <c r="S36" s="64"/>
      <c r="T36" s="77"/>
    </row>
    <row r="37" spans="2:20" ht="60" customHeight="1" x14ac:dyDescent="0.35">
      <c r="B37" s="36" t="s">
        <v>377</v>
      </c>
      <c r="C37" s="75"/>
      <c r="D37" s="76"/>
      <c r="E37" s="76" t="s">
        <v>23</v>
      </c>
      <c r="F37" s="76" t="str">
        <f>IF(E37&lt;&gt;"", IFERROR(VLOOKUP(E37, Dashboard!$B46:$F51, 5, FALSE), ""), "")</f>
        <v/>
      </c>
      <c r="G37" s="77"/>
      <c r="H37" s="64"/>
      <c r="I37" s="64"/>
      <c r="J37" s="77"/>
      <c r="K37" s="77"/>
      <c r="L37" s="38"/>
      <c r="M37" s="38"/>
      <c r="N37" s="77"/>
      <c r="O37" s="77"/>
      <c r="P37" s="38"/>
      <c r="Q37" s="38" t="s">
        <v>23</v>
      </c>
      <c r="R37" s="77"/>
      <c r="S37" s="64"/>
      <c r="T37" s="77"/>
    </row>
    <row r="38" spans="2:20" ht="60" customHeight="1" x14ac:dyDescent="0.35">
      <c r="B38" s="36" t="s">
        <v>378</v>
      </c>
      <c r="C38" s="75"/>
      <c r="D38" s="76"/>
      <c r="E38" s="76" t="s">
        <v>23</v>
      </c>
      <c r="F38" s="76" t="str">
        <f>IF(E38&lt;&gt;"", IFERROR(VLOOKUP(E38, Dashboard!$B46:$F51, 5, FALSE), ""), "")</f>
        <v/>
      </c>
      <c r="G38" s="77"/>
      <c r="H38" s="64"/>
      <c r="I38" s="64"/>
      <c r="J38" s="77"/>
      <c r="K38" s="77"/>
      <c r="L38" s="38"/>
      <c r="M38" s="38"/>
      <c r="N38" s="77"/>
      <c r="O38" s="77"/>
      <c r="P38" s="38"/>
      <c r="Q38" s="38" t="s">
        <v>23</v>
      </c>
      <c r="R38" s="77"/>
      <c r="S38" s="64"/>
      <c r="T38" s="77"/>
    </row>
    <row r="39" spans="2:20" ht="60" customHeight="1" x14ac:dyDescent="0.35">
      <c r="B39" s="36" t="s">
        <v>379</v>
      </c>
      <c r="C39" s="75"/>
      <c r="D39" s="76"/>
      <c r="E39" s="76" t="s">
        <v>23</v>
      </c>
      <c r="F39" s="76" t="str">
        <f>IF(E39&lt;&gt;"", IFERROR(VLOOKUP(E39, Dashboard!$B46:$F51, 5, FALSE), ""), "")</f>
        <v/>
      </c>
      <c r="G39" s="77"/>
      <c r="H39" s="64"/>
      <c r="I39" s="64"/>
      <c r="J39" s="77"/>
      <c r="K39" s="77"/>
      <c r="L39" s="38"/>
      <c r="M39" s="38"/>
      <c r="N39" s="77"/>
      <c r="O39" s="77"/>
      <c r="P39" s="38"/>
      <c r="Q39" s="38" t="s">
        <v>23</v>
      </c>
      <c r="R39" s="77"/>
      <c r="S39" s="64"/>
      <c r="T39" s="77"/>
    </row>
    <row r="40" spans="2:20" ht="60" customHeight="1" x14ac:dyDescent="0.35">
      <c r="B40" s="36" t="s">
        <v>380</v>
      </c>
      <c r="C40" s="75"/>
      <c r="D40" s="76"/>
      <c r="E40" s="76" t="s">
        <v>23</v>
      </c>
      <c r="F40" s="76" t="str">
        <f>IF(E40&lt;&gt;"", IFERROR(VLOOKUP(E40, Dashboard!$B46:$F51, 5, FALSE), ""), "")</f>
        <v/>
      </c>
      <c r="G40" s="77"/>
      <c r="H40" s="64"/>
      <c r="I40" s="64"/>
      <c r="J40" s="77"/>
      <c r="K40" s="77"/>
      <c r="L40" s="38"/>
      <c r="M40" s="38"/>
      <c r="N40" s="77"/>
      <c r="O40" s="77"/>
      <c r="P40" s="38"/>
      <c r="Q40" s="38" t="s">
        <v>23</v>
      </c>
      <c r="R40" s="77"/>
      <c r="S40" s="64"/>
      <c r="T40" s="77"/>
    </row>
    <row r="41" spans="2:20" ht="60" customHeight="1" x14ac:dyDescent="0.35">
      <c r="B41" s="36" t="s">
        <v>381</v>
      </c>
      <c r="C41" s="75"/>
      <c r="D41" s="76"/>
      <c r="E41" s="76" t="s">
        <v>23</v>
      </c>
      <c r="F41" s="76" t="str">
        <f>IF(E41&lt;&gt;"", IFERROR(VLOOKUP(E41, Dashboard!$B46:$F51, 5, FALSE), ""), "")</f>
        <v/>
      </c>
      <c r="G41" s="77"/>
      <c r="H41" s="64"/>
      <c r="I41" s="64"/>
      <c r="J41" s="77"/>
      <c r="K41" s="77"/>
      <c r="L41" s="38"/>
      <c r="M41" s="38"/>
      <c r="N41" s="77"/>
      <c r="O41" s="77"/>
      <c r="P41" s="38"/>
      <c r="Q41" s="38" t="s">
        <v>23</v>
      </c>
      <c r="R41" s="77"/>
      <c r="S41" s="64"/>
      <c r="T41" s="77"/>
    </row>
    <row r="42" spans="2:20" ht="60" customHeight="1" x14ac:dyDescent="0.35">
      <c r="B42" s="36" t="s">
        <v>382</v>
      </c>
      <c r="C42" s="75"/>
      <c r="D42" s="76"/>
      <c r="E42" s="76" t="s">
        <v>23</v>
      </c>
      <c r="F42" s="76" t="str">
        <f>IF(E42&lt;&gt;"", IFERROR(VLOOKUP(E42, Dashboard!$B46:$F51, 5, FALSE), ""), "")</f>
        <v/>
      </c>
      <c r="G42" s="77"/>
      <c r="H42" s="64"/>
      <c r="I42" s="64"/>
      <c r="J42" s="77"/>
      <c r="K42" s="77"/>
      <c r="L42" s="38"/>
      <c r="M42" s="38"/>
      <c r="N42" s="77"/>
      <c r="O42" s="77"/>
      <c r="P42" s="38"/>
      <c r="Q42" s="38" t="s">
        <v>23</v>
      </c>
      <c r="R42" s="77"/>
      <c r="S42" s="64"/>
      <c r="T42" s="77"/>
    </row>
    <row r="43" spans="2:20" ht="60" customHeight="1" x14ac:dyDescent="0.35">
      <c r="B43" s="36" t="s">
        <v>383</v>
      </c>
      <c r="C43" s="75"/>
      <c r="D43" s="76"/>
      <c r="E43" s="76" t="s">
        <v>23</v>
      </c>
      <c r="F43" s="76" t="str">
        <f>IF(E43&lt;&gt;"", IFERROR(VLOOKUP(E43, Dashboard!$B46:$F51, 5, FALSE), ""), "")</f>
        <v/>
      </c>
      <c r="G43" s="77"/>
      <c r="H43" s="64"/>
      <c r="I43" s="64"/>
      <c r="J43" s="77"/>
      <c r="K43" s="77"/>
      <c r="L43" s="38"/>
      <c r="M43" s="38"/>
      <c r="N43" s="77"/>
      <c r="O43" s="77"/>
      <c r="P43" s="38"/>
      <c r="Q43" s="38" t="s">
        <v>23</v>
      </c>
      <c r="R43" s="77"/>
      <c r="S43" s="64"/>
      <c r="T43" s="77"/>
    </row>
    <row r="44" spans="2:20" ht="60" customHeight="1" x14ac:dyDescent="0.35">
      <c r="B44" s="36" t="s">
        <v>384</v>
      </c>
      <c r="C44" s="75"/>
      <c r="D44" s="76"/>
      <c r="E44" s="76" t="s">
        <v>23</v>
      </c>
      <c r="F44" s="76" t="str">
        <f>IF(E44&lt;&gt;"", IFERROR(VLOOKUP(E44, Dashboard!$B46:$F51, 5, FALSE), ""), "")</f>
        <v/>
      </c>
      <c r="G44" s="77"/>
      <c r="H44" s="64"/>
      <c r="I44" s="64"/>
      <c r="J44" s="77"/>
      <c r="K44" s="77"/>
      <c r="L44" s="38"/>
      <c r="M44" s="38"/>
      <c r="N44" s="77"/>
      <c r="O44" s="77"/>
      <c r="P44" s="38"/>
      <c r="Q44" s="38" t="s">
        <v>23</v>
      </c>
      <c r="R44" s="77"/>
      <c r="S44" s="64"/>
      <c r="T44" s="77"/>
    </row>
    <row r="45" spans="2:20" ht="60" customHeight="1" x14ac:dyDescent="0.35">
      <c r="B45" s="36" t="s">
        <v>385</v>
      </c>
      <c r="C45" s="75"/>
      <c r="D45" s="76"/>
      <c r="E45" s="76" t="s">
        <v>23</v>
      </c>
      <c r="F45" s="76" t="str">
        <f>IF(E45&lt;&gt;"", IFERROR(VLOOKUP(E45, Dashboard!$B46:$F51, 5, FALSE), ""), "")</f>
        <v/>
      </c>
      <c r="G45" s="77"/>
      <c r="H45" s="64"/>
      <c r="I45" s="64"/>
      <c r="J45" s="77"/>
      <c r="K45" s="77"/>
      <c r="L45" s="38"/>
      <c r="M45" s="38"/>
      <c r="N45" s="77"/>
      <c r="O45" s="77"/>
      <c r="P45" s="38"/>
      <c r="Q45" s="38" t="s">
        <v>23</v>
      </c>
      <c r="R45" s="77"/>
      <c r="S45" s="64"/>
      <c r="T45" s="77"/>
    </row>
    <row r="46" spans="2:20" ht="60" customHeight="1" x14ac:dyDescent="0.35">
      <c r="B46" s="36" t="s">
        <v>386</v>
      </c>
      <c r="C46" s="75"/>
      <c r="D46" s="76"/>
      <c r="E46" s="76" t="s">
        <v>23</v>
      </c>
      <c r="F46" s="76" t="str">
        <f>IF(E46&lt;&gt;"", IFERROR(VLOOKUP(E46, Dashboard!$B46:$F51, 5, FALSE), ""), "")</f>
        <v/>
      </c>
      <c r="G46" s="77"/>
      <c r="H46" s="64"/>
      <c r="I46" s="64"/>
      <c r="J46" s="77"/>
      <c r="K46" s="77"/>
      <c r="L46" s="38"/>
      <c r="M46" s="38"/>
      <c r="N46" s="77"/>
      <c r="O46" s="77"/>
      <c r="P46" s="38"/>
      <c r="Q46" s="38" t="s">
        <v>23</v>
      </c>
      <c r="R46" s="77"/>
      <c r="S46" s="64"/>
      <c r="T46" s="77"/>
    </row>
    <row r="47" spans="2:20" ht="60" customHeight="1" x14ac:dyDescent="0.35">
      <c r="B47" s="36" t="s">
        <v>387</v>
      </c>
      <c r="C47" s="75"/>
      <c r="D47" s="76"/>
      <c r="E47" s="76" t="s">
        <v>23</v>
      </c>
      <c r="F47" s="76" t="str">
        <f>IF(E47&lt;&gt;"", IFERROR(VLOOKUP(E47, Dashboard!$B46:$F51, 5, FALSE), ""), "")</f>
        <v/>
      </c>
      <c r="G47" s="77"/>
      <c r="H47" s="64"/>
      <c r="I47" s="64"/>
      <c r="J47" s="77"/>
      <c r="K47" s="77"/>
      <c r="L47" s="38"/>
      <c r="M47" s="38"/>
      <c r="N47" s="77"/>
      <c r="O47" s="77"/>
      <c r="P47" s="38"/>
      <c r="Q47" s="38" t="s">
        <v>23</v>
      </c>
      <c r="R47" s="77"/>
      <c r="S47" s="64"/>
      <c r="T47" s="77"/>
    </row>
    <row r="48" spans="2:20" ht="60" customHeight="1" x14ac:dyDescent="0.35">
      <c r="B48" s="36" t="s">
        <v>388</v>
      </c>
      <c r="C48" s="75"/>
      <c r="D48" s="76"/>
      <c r="E48" s="76" t="s">
        <v>23</v>
      </c>
      <c r="F48" s="76" t="str">
        <f>IF(E48&lt;&gt;"", IFERROR(VLOOKUP(E48, Dashboard!$B46:$F51, 5, FALSE), ""), "")</f>
        <v/>
      </c>
      <c r="G48" s="77"/>
      <c r="H48" s="64"/>
      <c r="I48" s="64"/>
      <c r="J48" s="77"/>
      <c r="K48" s="77"/>
      <c r="L48" s="38"/>
      <c r="M48" s="38"/>
      <c r="N48" s="77"/>
      <c r="O48" s="77"/>
      <c r="P48" s="38"/>
      <c r="Q48" s="38" t="s">
        <v>23</v>
      </c>
      <c r="R48" s="77"/>
      <c r="S48" s="64"/>
      <c r="T48" s="77"/>
    </row>
    <row r="49" spans="2:20" ht="60" customHeight="1" x14ac:dyDescent="0.35">
      <c r="B49" s="36" t="s">
        <v>389</v>
      </c>
      <c r="C49" s="75"/>
      <c r="D49" s="76"/>
      <c r="E49" s="76" t="s">
        <v>23</v>
      </c>
      <c r="F49" s="76" t="str">
        <f>IF(E49&lt;&gt;"", IFERROR(VLOOKUP(E49, Dashboard!$B46:$F51, 5, FALSE), ""), "")</f>
        <v/>
      </c>
      <c r="G49" s="77"/>
      <c r="H49" s="64"/>
      <c r="I49" s="64"/>
      <c r="J49" s="77"/>
      <c r="K49" s="77"/>
      <c r="L49" s="38"/>
      <c r="M49" s="38"/>
      <c r="N49" s="77"/>
      <c r="O49" s="77"/>
      <c r="P49" s="38"/>
      <c r="Q49" s="38" t="s">
        <v>23</v>
      </c>
      <c r="R49" s="77"/>
      <c r="S49" s="64"/>
      <c r="T49" s="77"/>
    </row>
    <row r="50" spans="2:20" ht="60" customHeight="1" x14ac:dyDescent="0.35">
      <c r="B50" s="36" t="s">
        <v>390</v>
      </c>
      <c r="C50" s="75"/>
      <c r="D50" s="76"/>
      <c r="E50" s="76" t="s">
        <v>23</v>
      </c>
      <c r="F50" s="76" t="str">
        <f>IF(E50&lt;&gt;"", IFERROR(VLOOKUP(E50, Dashboard!$B46:$F51, 5, FALSE), ""), "")</f>
        <v/>
      </c>
      <c r="G50" s="77"/>
      <c r="H50" s="64"/>
      <c r="I50" s="64"/>
      <c r="J50" s="77"/>
      <c r="K50" s="77"/>
      <c r="L50" s="38"/>
      <c r="M50" s="38"/>
      <c r="N50" s="77"/>
      <c r="O50" s="77"/>
      <c r="P50" s="38"/>
      <c r="Q50" s="38" t="s">
        <v>23</v>
      </c>
      <c r="R50" s="77"/>
      <c r="S50" s="64"/>
      <c r="T50" s="77"/>
    </row>
    <row r="51" spans="2:20" ht="60" customHeight="1" x14ac:dyDescent="0.35">
      <c r="B51" s="36" t="s">
        <v>391</v>
      </c>
      <c r="C51" s="75"/>
      <c r="D51" s="76"/>
      <c r="E51" s="76" t="s">
        <v>23</v>
      </c>
      <c r="F51" s="76" t="str">
        <f>IF(E51&lt;&gt;"", IFERROR(VLOOKUP(E51, Dashboard!$B46:$F51, 5, FALSE), ""), "")</f>
        <v/>
      </c>
      <c r="G51" s="77"/>
      <c r="H51" s="64"/>
      <c r="I51" s="64"/>
      <c r="J51" s="77"/>
      <c r="K51" s="77"/>
      <c r="L51" s="38"/>
      <c r="M51" s="38"/>
      <c r="N51" s="77"/>
      <c r="O51" s="77"/>
      <c r="P51" s="38"/>
      <c r="Q51" s="38" t="s">
        <v>23</v>
      </c>
      <c r="R51" s="77"/>
      <c r="S51" s="64"/>
      <c r="T51" s="77"/>
    </row>
    <row r="52" spans="2:20" ht="60" customHeight="1" x14ac:dyDescent="0.35">
      <c r="B52" s="36" t="s">
        <v>392</v>
      </c>
      <c r="C52" s="75"/>
      <c r="D52" s="76"/>
      <c r="E52" s="76" t="s">
        <v>23</v>
      </c>
      <c r="F52" s="76" t="str">
        <f>IF(E52&lt;&gt;"", IFERROR(VLOOKUP(E52, Dashboard!$B46:$F51, 5, FALSE), ""), "")</f>
        <v/>
      </c>
      <c r="G52" s="77"/>
      <c r="H52" s="64"/>
      <c r="I52" s="64"/>
      <c r="J52" s="77"/>
      <c r="K52" s="77"/>
      <c r="L52" s="38"/>
      <c r="M52" s="38"/>
      <c r="N52" s="77"/>
      <c r="O52" s="77"/>
      <c r="P52" s="38"/>
      <c r="Q52" s="38" t="s">
        <v>23</v>
      </c>
      <c r="R52" s="77"/>
      <c r="S52" s="64"/>
      <c r="T52" s="77"/>
    </row>
    <row r="53" spans="2:20" ht="60" customHeight="1" x14ac:dyDescent="0.35">
      <c r="B53" s="36" t="s">
        <v>393</v>
      </c>
      <c r="C53" s="75"/>
      <c r="D53" s="76"/>
      <c r="E53" s="76" t="s">
        <v>23</v>
      </c>
      <c r="F53" s="76" t="str">
        <f>IF(E53&lt;&gt;"", IFERROR(VLOOKUP(E53, Dashboard!$B46:$F51, 5, FALSE), ""), "")</f>
        <v/>
      </c>
      <c r="G53" s="77"/>
      <c r="H53" s="64"/>
      <c r="I53" s="64"/>
      <c r="J53" s="77"/>
      <c r="K53" s="77"/>
      <c r="L53" s="38"/>
      <c r="M53" s="38"/>
      <c r="N53" s="77"/>
      <c r="O53" s="77"/>
      <c r="P53" s="38"/>
      <c r="Q53" s="38" t="s">
        <v>23</v>
      </c>
      <c r="R53" s="77"/>
      <c r="S53" s="64"/>
      <c r="T53" s="77"/>
    </row>
    <row r="54" spans="2:20" ht="60" customHeight="1" x14ac:dyDescent="0.35">
      <c r="B54" s="36" t="s">
        <v>394</v>
      </c>
      <c r="C54" s="75"/>
      <c r="D54" s="76"/>
      <c r="E54" s="76" t="s">
        <v>23</v>
      </c>
      <c r="F54" s="76" t="str">
        <f>IF(E54&lt;&gt;"", IFERROR(VLOOKUP(E54, Dashboard!$B46:$F51, 5, FALSE), ""), "")</f>
        <v/>
      </c>
      <c r="G54" s="77"/>
      <c r="H54" s="64"/>
      <c r="I54" s="64"/>
      <c r="J54" s="77"/>
      <c r="K54" s="77"/>
      <c r="L54" s="38"/>
      <c r="M54" s="38"/>
      <c r="N54" s="77"/>
      <c r="O54" s="77"/>
      <c r="P54" s="38"/>
      <c r="Q54" s="38" t="s">
        <v>23</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172</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CISA M365 Secure Configuration Baseline for Microsoft Entra ID - SHGIR</dc:title>
  <dc:subject>Generated on: 2026-06-09 11:41:48</dc:subject>
  <dc:creator>Anicet Fopa Tchoffo</dc:creator>
  <cp:keywords>Hardening,Baseline;CISA;SCuBA</cp:keywords>
  <dc:description>Baseline Developed By: Cybersecurity and Infrastructure Security Agency (CISA)</dc:description>
  <cp:lastModifiedBy>Anicet Fopa Tchoffo</cp:lastModifiedBy>
  <dcterms:modified xsi:type="dcterms:W3CDTF">2026-06-09T10:41:58Z</dcterms:modified>
  <cp:category>CISA-SCuBA</cp:category>
  <cp:contentStatus>Draft</cp:contentStatus>
</cp:coreProperties>
</file>