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9C7634C2D19E1FEC76509278930A86AA886F2D96" xr6:coauthVersionLast="47" xr6:coauthVersionMax="47" xr10:uidLastSave="{1FF1CABF-6E18-4902-8A21-22628C0FD57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F112" i="3" s="1"/>
  <c r="O9" i="1"/>
  <c r="O8" i="1"/>
  <c r="O7" i="1"/>
  <c r="O6" i="1"/>
  <c r="O5" i="1"/>
  <c r="O4" i="1"/>
  <c r="O3" i="1"/>
  <c r="O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F72" i="3"/>
  <c r="E80" i="3" s="1"/>
  <c r="E72" i="3"/>
  <c r="D72" i="3"/>
  <c r="C72" i="3"/>
  <c r="E71" i="3"/>
  <c r="D71" i="3"/>
  <c r="C71" i="3"/>
  <c r="W123" i="3" s="1"/>
  <c r="F70" i="3"/>
  <c r="V153" i="3" s="1"/>
  <c r="E70" i="3"/>
  <c r="D70" i="3"/>
  <c r="C70" i="3"/>
  <c r="U123" i="3" s="1"/>
  <c r="E69" i="3"/>
  <c r="D69" i="3"/>
  <c r="C69" i="3"/>
  <c r="F69" i="3" s="1"/>
  <c r="E51" i="3"/>
  <c r="D51" i="3"/>
  <c r="C51" i="3"/>
  <c r="F51" i="3" s="1"/>
  <c r="E50" i="3"/>
  <c r="D50" i="3"/>
  <c r="C50" i="3"/>
  <c r="F50" i="3" s="1"/>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F29" i="3" s="1"/>
  <c r="C29" i="3"/>
  <c r="E16" i="3"/>
  <c r="D16" i="3"/>
  <c r="C16" i="3"/>
  <c r="F16" i="3" s="1"/>
  <c r="C9" i="3"/>
  <c r="D9" i="3" s="1"/>
  <c r="C8" i="3"/>
  <c r="D8" i="3" s="1"/>
  <c r="E56" i="3" l="1"/>
  <c r="D56" i="3"/>
  <c r="C56" i="3"/>
  <c r="G112" i="3"/>
  <c r="E35" i="3"/>
  <c r="C35" i="3"/>
  <c r="D35" i="3"/>
  <c r="E100" i="3"/>
  <c r="D100" i="3"/>
  <c r="C100" i="3"/>
  <c r="E59" i="3"/>
  <c r="D59" i="3"/>
  <c r="C59" i="3"/>
  <c r="E99" i="3"/>
  <c r="D99" i="3"/>
  <c r="C99" i="3"/>
  <c r="E57" i="3"/>
  <c r="C57" i="3"/>
  <c r="D57" i="3"/>
  <c r="E58" i="3"/>
  <c r="C58" i="3"/>
  <c r="D58" i="3"/>
  <c r="E97" i="3"/>
  <c r="D97" i="3"/>
  <c r="C97"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E98" i="3"/>
  <c r="D98" i="3"/>
  <c r="C98"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E36" i="3"/>
  <c r="D36" i="3"/>
  <c r="C36" i="3"/>
  <c r="E60" i="3"/>
  <c r="D60" i="3"/>
  <c r="C60" i="3"/>
  <c r="E37" i="3"/>
  <c r="D37" i="3"/>
  <c r="C37" i="3"/>
  <c r="E55" i="3"/>
  <c r="C55" i="3"/>
  <c r="D55" i="3"/>
  <c r="C80" i="3"/>
  <c r="Q123" i="3"/>
  <c r="D80" i="3"/>
  <c r="S123" i="3"/>
  <c r="F71" i="3"/>
  <c r="C81" i="3"/>
  <c r="D81" i="3"/>
  <c r="V129" i="3"/>
  <c r="V134" i="3"/>
  <c r="V139" i="3"/>
  <c r="V144" i="3"/>
  <c r="V149" i="3"/>
  <c r="V154" i="3"/>
  <c r="V125" i="3"/>
  <c r="V130" i="3"/>
  <c r="V135" i="3"/>
  <c r="V140" i="3"/>
  <c r="V145" i="3"/>
  <c r="V150" i="3"/>
  <c r="V155" i="3"/>
  <c r="V126" i="3"/>
  <c r="V131" i="3"/>
  <c r="V136" i="3"/>
  <c r="V141" i="3"/>
  <c r="V146" i="3"/>
  <c r="V151" i="3"/>
  <c r="D78" i="3"/>
  <c r="C7" i="3"/>
  <c r="D7" i="3" s="1"/>
  <c r="E78" i="3"/>
  <c r="V127" i="3"/>
  <c r="V132" i="3"/>
  <c r="V137" i="3"/>
  <c r="V142" i="3"/>
  <c r="V147" i="3"/>
  <c r="V152" i="3"/>
  <c r="V128" i="3"/>
  <c r="V133" i="3"/>
  <c r="V138" i="3"/>
  <c r="V143" i="3"/>
  <c r="V148" i="3"/>
  <c r="X153" i="3" l="1"/>
  <c r="X148" i="3"/>
  <c r="X143" i="3"/>
  <c r="X138" i="3"/>
  <c r="X133" i="3"/>
  <c r="X128"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79" i="3"/>
</calcChain>
</file>

<file path=xl/sharedStrings.xml><?xml version="1.0" encoding="utf-8"?>
<sst xmlns="http://schemas.openxmlformats.org/spreadsheetml/2006/main" count="1124" uniqueCount="460">
  <si>
    <t>Category</t>
  </si>
  <si>
    <t>Id</t>
  </si>
  <si>
    <t>Title</t>
  </si>
  <si>
    <t>Criticality</t>
  </si>
  <si>
    <t>MoSCoW</t>
  </si>
  <si>
    <t>OpsImpact</t>
  </si>
  <si>
    <t>Phase</t>
  </si>
  <si>
    <t>ImplStatus</t>
  </si>
  <si>
    <t>Notes</t>
  </si>
  <si>
    <t>Remediation</t>
  </si>
  <si>
    <t>Rationale</t>
  </si>
  <si>
    <t>Description</t>
  </si>
  <si>
    <t>Prereqs</t>
  </si>
  <si>
    <t>Resources</t>
  </si>
  <si>
    <t>Status</t>
  </si>
  <si>
    <t>LogID</t>
  </si>
  <si>
    <t>Phishing-Resistant Multifactor Authentication</t>
  </si>
  <si>
    <t>GWS.COMMONCONTROLS.1.1v0.6</t>
  </si>
  <si>
    <r>
      <rPr>
        <sz val="11"/>
        <color rgb="FF000000"/>
        <rFont val="Calibri"/>
      </rPr>
      <t>Phishing-Resistant MFA SHALL be required for all users.</t>
    </r>
  </si>
  <si>
    <t>SHALL</t>
  </si>
  <si>
    <t>Unassigned</t>
  </si>
  <si>
    <t>Unassessed</t>
  </si>
  <si>
    <t>Pending</t>
  </si>
  <si>
    <t/>
  </si>
  <si>
    <r>
      <rPr>
        <sz val="11"/>
        <color rgb="FF000000"/>
        <rFont val="Calibri"/>
      </rPr>
      <t xml:space="preserve">1. Sign in to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2-Step Verification</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Under </t>
    </r>
    <r>
      <rPr>
        <b/>
        <sz val="11"/>
        <color rgb="FF000000"/>
        <rFont val="Calibri"/>
      </rPr>
      <t>Authentication</t>
    </r>
    <r>
      <rPr>
        <sz val="11"/>
        <color rgb="FF000000"/>
        <rFont val="Calibri"/>
      </rPr>
      <t xml:space="preserve">, ensure that </t>
    </r>
    <r>
      <rPr>
        <b/>
        <sz val="11"/>
        <color rgb="FF000000"/>
        <rFont val="Calibri"/>
      </rPr>
      <t>Allow users to turn on 2-Step Verification</t>
    </r>
    <r>
      <rPr>
        <sz val="11"/>
        <color rgb="FF000000"/>
        <rFont val="Calibri"/>
      </rPr>
      <t xml:space="preserve"> is checked.</t>
    </r>
    <r>
      <rPr>
        <sz val="11"/>
        <color rgb="FF000000"/>
        <rFont val="Calibri"/>
      </rPr>
      <t xml:space="preserve">
</t>
    </r>
    <r>
      <rPr>
        <sz val="11"/>
        <color rgb="FF000000"/>
        <rFont val="Calibri"/>
      </rPr>
      <t xml:space="preserve">2. Set </t>
    </r>
    <r>
      <rPr>
        <b/>
        <sz val="11"/>
        <color rgb="FF000000"/>
        <rFont val="Calibri"/>
      </rPr>
      <t>Enforcement</t>
    </r>
    <r>
      <rPr>
        <sz val="11"/>
        <color rgb="FF000000"/>
        <rFont val="Calibri"/>
      </rPr>
      <t xml:space="preserve"> to </t>
    </r>
    <r>
      <rPr>
        <b/>
        <sz val="11"/>
        <color rgb="FF000000"/>
        <rFont val="Calibri"/>
      </rPr>
      <t>On.</t>
    </r>
    <r>
      <rPr>
        <sz val="11"/>
        <color rgb="FF000000"/>
        <rFont val="Calibri"/>
      </rPr>
      <t xml:space="preserve">
</t>
    </r>
    <r>
      <rPr>
        <sz val="11"/>
        <color rgb="FF000000"/>
        <rFont val="Calibri"/>
      </rPr>
      <t xml:space="preserve">3. Under </t>
    </r>
    <r>
      <rPr>
        <b/>
        <sz val="11"/>
        <color rgb="FF000000"/>
        <rFont val="Calibri"/>
      </rPr>
      <t>Methods</t>
    </r>
    <r>
      <rPr>
        <sz val="11"/>
        <color rgb="FF000000"/>
        <rFont val="Calibri"/>
      </rPr>
      <t xml:space="preserve"> select </t>
    </r>
    <r>
      <rPr>
        <b/>
        <sz val="11"/>
        <color rgb="FF000000"/>
        <rFont val="Calibri"/>
      </rPr>
      <t>Only security key.</t>
    </r>
    <r>
      <rPr>
        <sz val="11"/>
        <color rgb="FF000000"/>
        <rFont val="Calibri"/>
      </rPr>
      <t xml:space="preserve">
</t>
    </r>
    <r>
      <rPr>
        <sz val="11"/>
        <color rgb="FF000000"/>
        <rFont val="Calibri"/>
      </rPr>
      <t xml:space="preserve">4. Under </t>
    </r>
    <r>
      <rPr>
        <b/>
        <sz val="11"/>
        <color rgb="FF000000"/>
        <rFont val="Calibri"/>
      </rPr>
      <t>Security codes</t>
    </r>
    <r>
      <rPr>
        <sz val="11"/>
        <color rgb="FF000000"/>
        <rFont val="Calibri"/>
      </rPr>
      <t xml:space="preserve"> select </t>
    </r>
    <r>
      <rPr>
        <b/>
        <sz val="11"/>
        <color rgb="FF000000"/>
        <rFont val="Calibri"/>
      </rPr>
      <t>Don't allow users to select security codes.</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</si>
  <si>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Weaker forms of MFA do not protect against more sophisticated phishing attacks. Enforcing phishing-resistant methods reduces those risks. Additionally, the Office of Management and Budget (OMB) Memorandum M-22-09, “Moving the U.S. Government Toward Zero Trust Cybersecurity Principles” requires phishing-resistant MFA for agency staff, contractors, and partners, by the Office of Management and Budget Memo M-22-09.</t>
    </r>
  </si>
  <si>
    <r>
      <rPr>
        <sz val="11"/>
        <color rgb="FF000000"/>
        <rFont val="Calibri"/>
      </rPr>
      <t>Multifactor authentication (MFA), particularly phishing-resistant MFA, is a critical security control against attacks such as password spraying, password theft, and phishing. Adopting phishing-resistant MFA may take time, especially on mobile devices. Organizations must upgrade to a phishing-resistant MFA method as soon as possible to be compliant with OMB M-22-09 and this policy to address the critical security threat posed by modern phishing attacks.</t>
    </r>
    <r>
      <rPr>
        <sz val="11"/>
        <color rgb="FF000000"/>
        <rFont val="Calibri"/>
      </rPr>
      <t xml:space="preserve">
</t>
    </r>
    <r>
      <rPr>
        <sz val="11"/>
        <color rgb="FF000000"/>
        <rFont val="Calibri"/>
      </rPr>
      <t>This control recognizes federation as a viable option for phishing-resistant MFA and includes architectural considerations around on-premises and cloud-native identity federation in established Federal civilian executive branch (FCEB) environments. Federation for GWS can be implemented via a cloud-native identity provider (IdP). Google's documentation acknowledges that on-premises Active Directory implementations may be predominant in environments that adopt GWS and provides guidance on the use of Google Cloud Directory Sync (GCDS) to synchronize Google Account data with an established Microsoft Active Directory or LDAP server.</t>
    </r>
    <r>
      <rPr>
        <sz val="11"/>
        <color rgb="FF000000"/>
        <rFont val="Calibri"/>
      </rPr>
      <t xml:space="preserve">
</t>
    </r>
    <r>
      <rPr>
        <sz val="11"/>
        <color rgb="FF000000"/>
        <rFont val="Calibri"/>
      </rPr>
      <t>The following graphic illustrates the spectrum of MFA options and their relative strength, with phishing resistant MFA (per OMB Memo 22-09) being the mandated method. Please note there is a distinction between Google 2 Step Verification (2SV) and MFA as a general term. While FIDO Security Key and Phone as a Security Key are acceptable forms of Phishing-Resistant MFA which rely on Google 2SV as the underlying mechanism, the other forms listed in the "strongest" column do not use Google 2SV but are still acceptable forms of Phishing-Resistant MFA.</t>
    </r>
    <r>
      <rPr>
        <sz val="11"/>
        <color rgb="FF000000"/>
        <rFont val="Calibri"/>
      </rPr>
      <t xml:space="preserve">
</t>
    </r>
    <r>
      <rPr>
        <sz val="11"/>
        <color rgb="FF000000"/>
        <rFont val="Calibri"/>
      </rPr>
      <t xml:space="preserve">Image </t>
    </r>
    <r>
      <rPr>
        <sz val="11"/>
        <color rgb="FF0000FF"/>
        <rFont val="Calibri"/>
      </rPr>
      <t>(https://raw.githubusercontent.com/cisagov/ScubaGoggles/v0.6.0/scubagoggles/baselines/images/MFA.PNG)</t>
    </r>
  </si>
  <si>
    <r>
      <rPr>
        <sz val="11"/>
        <color rgb="FF000000"/>
        <rFont val="Calibri"/>
      </rPr>
      <t>GWS.COMMONCONTROLS.1.1v0.6 may require FIDO2-compliant security keys</t>
    </r>
  </si>
  <si>
    <r>
      <rPr>
        <b/>
        <sz val="11"/>
        <color rgb="FF000000"/>
        <rFont val="Calibri"/>
      </rPr>
      <t>GWS Admin Help | Set up 2-Step Verification (Deploy)</t>
    </r>
    <r>
      <rPr>
        <sz val="11"/>
        <color rgb="FF000000"/>
        <rFont val="Calibri"/>
      </rPr>
      <t xml:space="preserve">
</t>
    </r>
    <r>
      <rPr>
        <sz val="11"/>
        <color rgb="FF0000FF"/>
        <rFont val="Calibri"/>
      </rPr>
      <t>https://support.google.com/a/answer/9176657?hl=en&amp;ref_topic=2759193&amp;fl=1#zippy=%2Cchoose-a--step-verification-method-to-enforce%2Cturn-on-enforcement</t>
    </r>
    <r>
      <rPr>
        <sz val="11"/>
        <color rgb="FF000000"/>
        <rFont val="Calibri"/>
      </rPr>
      <t xml:space="preserve">
</t>
    </r>
    <r>
      <rPr>
        <b/>
        <sz val="11"/>
        <color rgb="FF000000"/>
        <rFont val="Calibri"/>
      </rPr>
      <t>GWS Admin Help | Set up 2-Step Verification (Protect your business)</t>
    </r>
    <r>
      <rPr>
        <sz val="11"/>
        <color rgb="FF000000"/>
        <rFont val="Calibri"/>
      </rPr>
      <t xml:space="preserve">
</t>
    </r>
    <r>
      <rPr>
        <sz val="11"/>
        <color rgb="FF0000FF"/>
        <rFont val="Calibri"/>
      </rPr>
      <t>https://support.google.com/a/answer/175197#zippy=%2Csecurity-keys%2Cconsider-using-security-keys-in-your-business</t>
    </r>
    <r>
      <rPr>
        <sz val="11"/>
        <color rgb="FF000000"/>
        <rFont val="Calibri"/>
      </rPr>
      <t xml:space="preserve">
</t>
    </r>
    <r>
      <rPr>
        <b/>
        <sz val="11"/>
        <color rgb="FF000000"/>
        <rFont val="Calibri"/>
      </rPr>
      <t>Google Workspace Updates | Simplify and Strengthen Sign-In by Enabling Passkeys for Your Users</t>
    </r>
    <r>
      <rPr>
        <sz val="11"/>
        <color rgb="FF000000"/>
        <rFont val="Calibri"/>
      </rPr>
      <t xml:space="preserve">
</t>
    </r>
    <r>
      <rPr>
        <sz val="11"/>
        <color rgb="FF0000FF"/>
        <rFont val="Calibri"/>
      </rPr>
      <t>https://workspaceupdates.googleblog.com/2023/06/passkey-open-beta.html</t>
    </r>
    <r>
      <rPr>
        <sz val="11"/>
        <color rgb="FF000000"/>
        <rFont val="Calibri"/>
      </rPr>
      <t xml:space="preserve">
</t>
    </r>
    <r>
      <rPr>
        <b/>
        <sz val="11"/>
        <color rgb="FF000000"/>
        <rFont val="Calibri"/>
      </rPr>
      <t>Google Security Blog | So Long Passwords, Thanks for all the Phish</t>
    </r>
    <r>
      <rPr>
        <sz val="11"/>
        <color rgb="FF000000"/>
        <rFont val="Calibri"/>
      </rPr>
      <t xml:space="preserve">
</t>
    </r>
    <r>
      <rPr>
        <sz val="11"/>
        <color rgb="FF0000FF"/>
        <rFont val="Calibri"/>
      </rPr>
      <t>https://security.googleblog.com/2023/05/so-long-passwords-thanks-for-all-phish.html</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</si>
  <si>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t>GWS.COMMONCONTROLS.1.2v0.6</t>
  </si>
  <si>
    <r>
      <rPr>
        <sz val="11"/>
        <color rgb="FF000000"/>
        <rFont val="Calibri"/>
      </rPr>
      <t>If phishing-resistant MFA has not been enforced, an alternative MFA method SHALL be enforced for all users.</t>
    </r>
  </si>
  <si>
    <r>
      <rPr>
        <sz val="11"/>
        <color rgb="FF000000"/>
        <rFont val="Calibri"/>
      </rPr>
      <t xml:space="preserve">1. Sign in to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2-Step Verification</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Under </t>
    </r>
    <r>
      <rPr>
        <b/>
        <sz val="11"/>
        <color rgb="FF000000"/>
        <rFont val="Calibri"/>
      </rPr>
      <t>Authentication</t>
    </r>
    <r>
      <rPr>
        <sz val="11"/>
        <color rgb="FF000000"/>
        <rFont val="Calibri"/>
      </rPr>
      <t xml:space="preserve">, ensure that </t>
    </r>
    <r>
      <rPr>
        <b/>
        <sz val="11"/>
        <color rgb="FF000000"/>
        <rFont val="Calibri"/>
      </rPr>
      <t>Allow users to turn on 2-Step Verification</t>
    </r>
    <r>
      <rPr>
        <sz val="11"/>
        <color rgb="FF000000"/>
        <rFont val="Calibri"/>
      </rPr>
      <t xml:space="preserve"> is checked.</t>
    </r>
    <r>
      <rPr>
        <sz val="11"/>
        <color rgb="FF000000"/>
        <rFont val="Calibri"/>
      </rPr>
      <t xml:space="preserve">
</t>
    </r>
    <r>
      <rPr>
        <sz val="11"/>
        <color rgb="FF000000"/>
        <rFont val="Calibri"/>
      </rPr>
      <t xml:space="preserve">2. Set </t>
    </r>
    <r>
      <rPr>
        <b/>
        <sz val="11"/>
        <color rgb="FF000000"/>
        <rFont val="Calibri"/>
      </rPr>
      <t>Enforcement</t>
    </r>
    <r>
      <rPr>
        <sz val="11"/>
        <color rgb="FF000000"/>
        <rFont val="Calibri"/>
      </rPr>
      <t xml:space="preserve"> to </t>
    </r>
    <r>
      <rPr>
        <b/>
        <sz val="11"/>
        <color rgb="FF000000"/>
        <rFont val="Calibri"/>
      </rPr>
      <t>On</t>
    </r>
    <r>
      <rPr>
        <sz val="11"/>
        <color rgb="FF000000"/>
        <rFont val="Calibri"/>
      </rPr>
      <t>.</t>
    </r>
  </si>
  <si>
    <r>
      <rPr>
        <sz val="11"/>
        <color rgb="FF000000"/>
        <rFont val="Calibri"/>
      </rPr>
      <t>This is a stopgap security policy to help protect the tenant if phishing-resistant MFA has not been enforced. This policy requires MFA enforcement, thus reducing single-form authentication risk.</t>
    </r>
  </si>
  <si>
    <t>GWS.COMMONCONTROLS.1.3v0.6</t>
  </si>
  <si>
    <r>
      <rPr>
        <sz val="11"/>
        <color rgb="FF000000"/>
        <rFont val="Calibri"/>
      </rPr>
      <t>SMS or Voice as the MFA method SHALL NOT be used.</t>
    </r>
  </si>
  <si>
    <t>SHALL NOT</t>
  </si>
  <si>
    <r>
      <rPr>
        <sz val="11"/>
        <color rgb="FF000000"/>
        <rFont val="Calibri"/>
      </rPr>
      <t xml:space="preserve">1. Sign in to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2-Step Verification</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Under </t>
    </r>
    <r>
      <rPr>
        <b/>
        <sz val="11"/>
        <color rgb="FF000000"/>
        <rFont val="Calibri"/>
      </rPr>
      <t>Methods</t>
    </r>
    <r>
      <rPr>
        <sz val="11"/>
        <color rgb="FF000000"/>
        <rFont val="Calibri"/>
      </rPr>
      <t xml:space="preserve">, select </t>
    </r>
    <r>
      <rPr>
        <b/>
        <sz val="11"/>
        <color rgb="FF000000"/>
        <rFont val="Calibri"/>
      </rPr>
      <t>Any except verification codes via text, phone call</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Save</t>
    </r>
    <r>
      <rPr>
        <sz val="11"/>
        <color rgb="FF000000"/>
        <rFont val="Calibri"/>
      </rPr>
      <t>.</t>
    </r>
  </si>
  <si>
    <r>
      <rPr>
        <sz val="11"/>
        <color rgb="FF000000"/>
        <rFont val="Calibri"/>
      </rPr>
      <t>Weaker forms of MFA do not protect against more sophisticated phishing attacks. Enforcing methods resistant to phishing reduces those risks. Additionally, OMB M-22-09 requires phishing-resistant MFA for agency staff, contractors, and partners.</t>
    </r>
  </si>
  <si>
    <t>GWS.COMMONCONTROLS.1.4v0.6</t>
  </si>
  <si>
    <r>
      <rPr>
        <sz val="11"/>
        <color rgb="FF000000"/>
        <rFont val="Calibri"/>
      </rPr>
      <t>Google 2-Step Verification (2SV) new user enrollment period SHALL be set to at least 1 day or at most 1 week.</t>
    </r>
  </si>
  <si>
    <r>
      <rPr>
        <sz val="11"/>
        <color rgb="FF000000"/>
        <rFont val="Calibri"/>
      </rPr>
      <t xml:space="preserve">1. Sign in to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2-Step Verification</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Set </t>
    </r>
    <r>
      <rPr>
        <b/>
        <sz val="11"/>
        <color rgb="FF000000"/>
        <rFont val="Calibri"/>
      </rPr>
      <t>New user enrollment</t>
    </r>
    <r>
      <rPr>
        <sz val="11"/>
        <color rgb="FF000000"/>
        <rFont val="Calibri"/>
      </rPr>
      <t xml:space="preserve"> period to at least </t>
    </r>
    <r>
      <rPr>
        <b/>
        <sz val="11"/>
        <color rgb="FF000000"/>
        <rFont val="Calibri"/>
      </rPr>
      <t>1 Day</t>
    </r>
    <r>
      <rPr>
        <sz val="11"/>
        <color rgb="FF000000"/>
        <rFont val="Calibri"/>
      </rPr>
      <t xml:space="preserve"> or at most </t>
    </r>
    <r>
      <rPr>
        <b/>
        <sz val="11"/>
        <color rgb="FF000000"/>
        <rFont val="Calibri"/>
      </rPr>
      <t>1 Week</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Save</t>
    </r>
    <r>
      <rPr>
        <sz val="11"/>
        <color rgb="FF000000"/>
        <rFont val="Calibri"/>
      </rPr>
      <t>.</t>
    </r>
  </si>
  <si>
    <r>
      <rPr>
        <sz val="11"/>
        <color rgb="FF000000"/>
        <rFont val="Calibri"/>
      </rPr>
      <t>Enrollment must be enforced within a reasonable timeframe. One week balances the need for allowing new personnel time to set up their authentication methods and reducing the risks inherent to not enforcing MFA immediately.</t>
    </r>
  </si>
  <si>
    <t>GWS.COMMONCONTROLS.1.5v0.6</t>
  </si>
  <si>
    <r>
      <rPr>
        <sz val="11"/>
        <color rgb="FF000000"/>
        <rFont val="Calibri"/>
      </rPr>
      <t>Allow users to trust the device SHALL be disabled.</t>
    </r>
  </si>
  <si>
    <r>
      <rPr>
        <sz val="11"/>
        <color rgb="FF000000"/>
        <rFont val="Calibri"/>
      </rPr>
      <t xml:space="preserve">1. Sign in to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2-Step Verification</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Under Frequency, deselect the </t>
    </r>
    <r>
      <rPr>
        <b/>
        <sz val="11"/>
        <color rgb="FF000000"/>
        <rFont val="Calibri"/>
      </rPr>
      <t>Allow user to trust device</t>
    </r>
    <r>
      <rPr>
        <sz val="11"/>
        <color rgb="FF000000"/>
        <rFont val="Calibri"/>
      </rPr>
      <t xml:space="preserve"> checkbox.</t>
    </r>
    <r>
      <rPr>
        <sz val="11"/>
        <color rgb="FF000000"/>
        <rFont val="Calibri"/>
      </rPr>
      <t xml:space="preserve">
</t>
    </r>
    <r>
      <rPr>
        <sz val="11"/>
        <color rgb="FF000000"/>
        <rFont val="Calibri"/>
      </rPr>
      <t xml:space="preserve">2. Select </t>
    </r>
    <r>
      <rPr>
        <b/>
        <sz val="11"/>
        <color rgb="FF000000"/>
        <rFont val="Calibri"/>
      </rPr>
      <t>Save</t>
    </r>
    <r>
      <rPr>
        <sz val="11"/>
        <color rgb="FF000000"/>
        <rFont val="Calibri"/>
      </rPr>
      <t>.</t>
    </r>
  </si>
  <si>
    <r>
      <rPr>
        <sz val="11"/>
        <color rgb="FF000000"/>
        <rFont val="Calibri"/>
      </rPr>
      <t>Trusting the device allows users to bypass 2-Step Verification for future logins on that device. Disabling device trusting makes it possible for future logins on the same device to be protected by MFA.</t>
    </r>
  </si>
  <si>
    <t>Context-aware Access</t>
  </si>
  <si>
    <t>GWS.COMMONCONTROLS.2.1v0.6</t>
  </si>
  <si>
    <r>
      <rPr>
        <sz val="11"/>
        <color rgb="FF000000"/>
        <rFont val="Calibri"/>
      </rPr>
      <t>Policies restricting access to Google Workspace based on signals about enterprise devices SHOULD be implemented.</t>
    </r>
  </si>
  <si>
    <t>SHOULD</t>
  </si>
  <si>
    <r>
      <rPr>
        <sz val="11"/>
        <color rgb="FF000000"/>
        <rFont val="Calibri"/>
      </rPr>
      <t>To turn on Context-Aware Access:</t>
    </r>
    <r>
      <rPr>
        <sz val="11"/>
        <color rgb="FF000000"/>
        <rFont val="Calibri"/>
      </rPr>
      <t xml:space="preserve">
</t>
    </r>
    <r>
      <rPr>
        <sz val="11"/>
        <color rgb="FF000000"/>
        <rFont val="Calibri"/>
      </rPr>
      <t xml:space="preserve">1. Access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From the menu, go to </t>
    </r>
    <r>
      <rPr>
        <b/>
        <sz val="11"/>
        <color rgb="FF000000"/>
        <rFont val="Calibri"/>
      </rPr>
      <t>Security</t>
    </r>
    <r>
      <rPr>
        <sz val="11"/>
        <color rgb="FF000000"/>
        <rFont val="Calibri"/>
      </rPr>
      <t xml:space="preserve"> -&gt; </t>
    </r>
    <r>
      <rPr>
        <b/>
        <sz val="11"/>
        <color rgb="FF000000"/>
        <rFont val="Calibri"/>
      </rPr>
      <t>Access and data control</t>
    </r>
    <r>
      <rPr>
        <sz val="11"/>
        <color rgb="FF000000"/>
        <rFont val="Calibri"/>
      </rPr>
      <t xml:space="preserve"> -&gt; </t>
    </r>
    <r>
      <rPr>
        <b/>
        <sz val="11"/>
        <color rgb="FF000000"/>
        <rFont val="Calibri"/>
      </rPr>
      <t>Context-Aware Access</t>
    </r>
    <r>
      <rPr>
        <sz val="11"/>
        <color rgb="FF000000"/>
        <rFont val="Calibri"/>
      </rPr>
      <t>.</t>
    </r>
    <r>
      <rPr>
        <sz val="11"/>
        <color rgb="FF000000"/>
        <rFont val="Calibri"/>
      </rPr>
      <t xml:space="preserve">
</t>
    </r>
    <r>
      <rPr>
        <sz val="11"/>
        <color rgb="FF000000"/>
        <rFont val="Calibri"/>
      </rPr>
      <t xml:space="preserve">3. Verify </t>
    </r>
    <r>
      <rPr>
        <b/>
        <sz val="11"/>
        <color rgb="FF000000"/>
        <rFont val="Calibri"/>
      </rPr>
      <t>Context-Aware Access</t>
    </r>
    <r>
      <rPr>
        <sz val="11"/>
        <color rgb="FF000000"/>
        <rFont val="Calibri"/>
      </rPr>
      <t xml:space="preserve"> is </t>
    </r>
    <r>
      <rPr>
        <b/>
        <sz val="11"/>
        <color rgb="FF000000"/>
        <rFont val="Calibri"/>
      </rPr>
      <t>ON for everyone</t>
    </r>
    <r>
      <rPr>
        <sz val="11"/>
        <color rgb="FF000000"/>
        <rFont val="Calibri"/>
      </rPr>
      <t xml:space="preserve">. If not, click </t>
    </r>
    <r>
      <rPr>
        <b/>
        <sz val="11"/>
        <color rgb="FF000000"/>
        <rFont val="Calibri"/>
      </rPr>
      <t>Turn On</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Access Level</t>
    </r>
    <r>
      <rPr>
        <sz val="11"/>
        <color rgb="FF000000"/>
        <rFont val="Calibri"/>
      </rPr>
      <t xml:space="preserve"> and select </t>
    </r>
    <r>
      <rPr>
        <b/>
        <sz val="11"/>
        <color rgb="FF000000"/>
        <rFont val="Calibri"/>
      </rPr>
      <t>Create Access Level</t>
    </r>
    <r>
      <rPr>
        <sz val="11"/>
        <color rgb="FF000000"/>
        <rFont val="Calibri"/>
      </rPr>
      <t xml:space="preserve"> and determine the conditions of the rule per agency needs.</t>
    </r>
    <r>
      <rPr>
        <sz val="11"/>
        <color rgb="FF000000"/>
        <rFont val="Calibri"/>
      </rPr>
      <t xml:space="preserve">
</t>
    </r>
    <r>
      <rPr>
        <sz val="11"/>
        <color rgb="FF000000"/>
        <rFont val="Calibri"/>
      </rPr>
      <t xml:space="preserve">5. Select </t>
    </r>
    <r>
      <rPr>
        <b/>
        <sz val="11"/>
        <color rgb="FF000000"/>
        <rFont val="Calibri"/>
      </rPr>
      <t>Assign access levels to apps</t>
    </r>
    <r>
      <rPr>
        <sz val="11"/>
        <color rgb="FF000000"/>
        <rFont val="Calibri"/>
      </rPr>
      <t xml:space="preserve"> and select Apps to apply the rule onto.</t>
    </r>
    <r>
      <rPr>
        <sz val="11"/>
        <color rgb="FF000000"/>
        <rFont val="Calibri"/>
      </rPr>
      <t xml:space="preserve">
</t>
    </r>
    <r>
      <rPr>
        <sz val="11"/>
        <color rgb="FF000000"/>
        <rFont val="Calibri"/>
      </rPr>
      <t xml:space="preserve">Note that the implementation details of context-aware access use cases will vary per agency. Refer to Google's documentation </t>
    </r>
    <r>
      <rPr>
        <sz val="11"/>
        <color rgb="FF0000FF"/>
        <rFont val="Calibri"/>
      </rPr>
      <t>(https://support.google.com/a/answer/12643733)</t>
    </r>
    <r>
      <rPr>
        <sz val="11"/>
        <color rgb="FF000000"/>
        <rFont val="Calibri"/>
      </rPr>
      <t xml:space="preserve"> on implementing context-aware access for your specific use cases. Common use cases include:</t>
    </r>
    <r>
      <rPr>
        <sz val="11"/>
        <color rgb="FF000000"/>
        <rFont val="Calibri"/>
      </rPr>
      <t xml:space="preserve">
</t>
    </r>
    <r>
      <rPr>
        <sz val="11"/>
        <color rgb="FF000000"/>
        <rFont val="Calibri"/>
      </rPr>
      <t>- Require company-owned on desktop but not on mobile device</t>
    </r>
    <r>
      <rPr>
        <sz val="11"/>
        <color rgb="FF000000"/>
        <rFont val="Calibri"/>
      </rPr>
      <t xml:space="preserve">
</t>
    </r>
    <r>
      <rPr>
        <sz val="11"/>
        <color rgb="FF000000"/>
        <rFont val="Calibri"/>
      </rPr>
      <t>- Require basic device security</t>
    </r>
    <r>
      <rPr>
        <sz val="11"/>
        <color rgb="FF000000"/>
        <rFont val="Calibri"/>
      </rPr>
      <t xml:space="preserve">
</t>
    </r>
    <r>
      <rPr>
        <sz val="11"/>
        <color rgb="FF000000"/>
        <rFont val="Calibri"/>
      </rPr>
      <t>- Allow access to contractors only through the corporate network</t>
    </r>
    <r>
      <rPr>
        <sz val="11"/>
        <color rgb="FF000000"/>
        <rFont val="Calibri"/>
      </rPr>
      <t xml:space="preserve">
</t>
    </r>
    <r>
      <rPr>
        <sz val="11"/>
        <color rgb="FF000000"/>
        <rFont val="Calibri"/>
      </rPr>
      <t>- Block access from known hijacker IP addresses</t>
    </r>
    <r>
      <rPr>
        <sz val="11"/>
        <color rgb="FF000000"/>
        <rFont val="Calibri"/>
      </rPr>
      <t xml:space="preserve">
</t>
    </r>
    <r>
      <rPr>
        <sz val="11"/>
        <color rgb="FF000000"/>
        <rFont val="Calibri"/>
      </rPr>
      <t>- Allow or disallow access from specific locations</t>
    </r>
    <r>
      <rPr>
        <sz val="11"/>
        <color rgb="FF000000"/>
        <rFont val="Calibri"/>
      </rPr>
      <t xml:space="preserve">
</t>
    </r>
    <r>
      <rPr>
        <sz val="11"/>
        <color rgb="FF000000"/>
        <rFont val="Calibri"/>
      </rPr>
      <t>- Use nested access levels instead of selecting multiple access levels during assignment</t>
    </r>
  </si>
  <si>
    <r>
      <rPr>
        <sz val="11"/>
        <color rgb="FF000000"/>
        <rFont val="Calibri"/>
      </rPr>
      <t>Granular device access control afforded by context-aware access is in alignment with federal zero trust strategy and principles. Context-aware access can help to increase the security of GWS data by allowing organizations to restrict access to certain applications or services based on user/device attributes.</t>
    </r>
  </si>
  <si>
    <r>
      <rPr>
        <sz val="11"/>
        <color rgb="FF000000"/>
        <rFont val="Calibri"/>
      </rPr>
      <t>Device-based context-aware access provides access control policies based on device disposition attributes such as compliance with organizational secure configuration policies for devices (e.g., managed by Unified Endpoint Management). GWS also provides other context-aware access policies based on authentication and network information. These can be used to implement more targeted access policies. For advanced use cases, custom context aware access rules can be authored using the Common Expressions Language (CEL).</t>
    </r>
    <r>
      <rPr>
        <sz val="11"/>
        <color rgb="FF000000"/>
        <rFont val="Calibri"/>
      </rPr>
      <t xml:space="preserve">
</t>
    </r>
    <r>
      <rPr>
        <sz val="11"/>
        <color rgb="FF000000"/>
        <rFont val="Calibri"/>
      </rPr>
      <t>Device-based context-aware access can be used in several ways depending on agency business requirements. The following options are all acceptable approaches:</t>
    </r>
    <r>
      <rPr>
        <sz val="11"/>
        <color rgb="FF000000"/>
        <rFont val="Calibri"/>
      </rPr>
      <t xml:space="preserve">
</t>
    </r>
    <r>
      <rPr>
        <sz val="11"/>
        <color rgb="FF000000"/>
        <rFont val="Calibri"/>
      </rPr>
      <t>- Properties of the device as reported by Google (encryption, screen lock, OS version, etc.)</t>
    </r>
    <r>
      <rPr>
        <sz val="11"/>
        <color rgb="FF000000"/>
        <rFont val="Calibri"/>
      </rPr>
      <t xml:space="preserve">
</t>
    </r>
    <r>
      <rPr>
        <sz val="11"/>
        <color rgb="FF000000"/>
        <rFont val="Calibri"/>
      </rPr>
      <t>- Device inventory status (corporate-issued versus BYOD)</t>
    </r>
    <r>
      <rPr>
        <sz val="11"/>
        <color rgb="FF000000"/>
        <rFont val="Calibri"/>
      </rPr>
      <t xml:space="preserve">
</t>
    </r>
    <r>
      <rPr>
        <sz val="11"/>
        <color rgb="FF000000"/>
        <rFont val="Calibri"/>
      </rPr>
      <t>- Use of Managed Chrome Browser</t>
    </r>
    <r>
      <rPr>
        <sz val="11"/>
        <color rgb="FF000000"/>
        <rFont val="Calibri"/>
      </rPr>
      <t xml:space="preserve">
</t>
    </r>
    <r>
      <rPr>
        <sz val="11"/>
        <color rgb="FF000000"/>
        <rFont val="Calibri"/>
      </rPr>
      <t>- Data based on integration with certain third-party device management tools</t>
    </r>
    <r>
      <rPr>
        <sz val="11"/>
        <color rgb="FF000000"/>
        <rFont val="Calibri"/>
      </rPr>
      <t xml:space="preserve">
</t>
    </r>
    <r>
      <rPr>
        <sz val="11"/>
        <color rgb="FF000000"/>
        <rFont val="Calibri"/>
      </rPr>
      <t>It is extremely important to know how context-aware access policies affect one another, for example:</t>
    </r>
    <r>
      <rPr>
        <sz val="11"/>
        <color rgb="FF000000"/>
        <rFont val="Calibri"/>
      </rPr>
      <t xml:space="preserve">
</t>
    </r>
    <r>
      <rPr>
        <sz val="11"/>
        <color rgb="FF000000"/>
        <rFont val="Calibri"/>
      </rPr>
      <t>- At a given scope (e.g., Organizational Unit [OU] or Group), each context aware access rule is evaluated separately. If any rule grants access, then access is allowed to the given application.</t>
    </r>
    <r>
      <rPr>
        <sz val="11"/>
        <color rgb="FF000000"/>
        <rFont val="Calibri"/>
      </rPr>
      <t xml:space="preserve">
</t>
    </r>
    <r>
      <rPr>
        <sz val="11"/>
        <color rgb="FF000000"/>
        <rFont val="Calibri"/>
      </rPr>
      <t>- If rules are applied to OUs and Groups, which allow an action that may be denied after evaluating a policy at a higher level, then access will be allowed.</t>
    </r>
    <r>
      <rPr>
        <sz val="11"/>
        <color rgb="FF000000"/>
        <rFont val="Calibri"/>
      </rPr>
      <t xml:space="preserve">
</t>
    </r>
    <r>
      <rPr>
        <sz val="11"/>
        <color rgb="FF000000"/>
        <rFont val="Calibri"/>
      </rPr>
      <t>To enforce a device policy that requires company-owned devices, Google needs a list of serial numbers for company-owned devices.</t>
    </r>
  </si>
  <si>
    <r>
      <rPr>
        <sz val="11"/>
        <color rgb="FF000000"/>
        <rFont val="Calibri"/>
      </rPr>
      <t>One or more of the following user roles should have been configured to set context-aware policies:</t>
    </r>
    <r>
      <rPr>
        <sz val="11"/>
        <color rgb="FF000000"/>
        <rFont val="Calibri"/>
      </rPr>
      <t xml:space="preserve">
</t>
    </r>
    <r>
      <rPr>
        <i/>
        <sz val="11"/>
        <color rgb="FF000000"/>
        <rFont val="Calibri"/>
      </rPr>
      <t>Super admin</t>
    </r>
    <r>
      <rPr>
        <sz val="11"/>
        <color rgb="FF000000"/>
        <rFont val="Calibri"/>
      </rPr>
      <t xml:space="preserve">
</t>
    </r>
    <r>
      <rPr>
        <i/>
        <sz val="11"/>
        <color rgb="FF000000"/>
        <rFont val="Calibri"/>
      </rPr>
      <t>Delegated admin with each of these privileges:</t>
    </r>
    <r>
      <rPr>
        <sz val="11"/>
        <color rgb="FF000000"/>
        <rFont val="Calibri"/>
      </rPr>
      <t xml:space="preserve">
</t>
    </r>
    <r>
      <rPr>
        <sz val="11"/>
        <color rgb="FF000000"/>
        <rFont val="Calibri"/>
      </rPr>
      <t>Data Security -\&gt; Access level management</t>
    </r>
    <r>
      <rPr>
        <sz val="11"/>
        <color rgb="FF000000"/>
        <rFont val="Calibri"/>
      </rPr>
      <t xml:space="preserve">
</t>
    </r>
    <r>
      <rPr>
        <sz val="11"/>
        <color rgb="FF000000"/>
        <rFont val="Calibri"/>
      </rPr>
      <t>Data Security -\&gt; Rule management</t>
    </r>
    <r>
      <rPr>
        <sz val="11"/>
        <color rgb="FF000000"/>
        <rFont val="Calibri"/>
      </rPr>
      <t xml:space="preserve">
</t>
    </r>
    <r>
      <rPr>
        <sz val="11"/>
        <color rgb="FF000000"/>
        <rFont val="Calibri"/>
      </rPr>
      <t>Admin API Privileges -\&gt; Groups\&gt;Read</t>
    </r>
    <r>
      <rPr>
        <sz val="11"/>
        <color rgb="FF000000"/>
        <rFont val="Calibri"/>
      </rPr>
      <t xml:space="preserve">
</t>
    </r>
    <r>
      <rPr>
        <sz val="11"/>
        <color rgb="FF000000"/>
        <rFont val="Calibri"/>
      </rPr>
      <t>Admin API Privileges -\&gt; Users\&gt;Read</t>
    </r>
    <r>
      <rPr>
        <sz val="11"/>
        <color rgb="FF000000"/>
        <rFont val="Calibri"/>
      </rPr>
      <t xml:space="preserve">
</t>
    </r>
    <r>
      <rPr>
        <sz val="11"/>
        <color rgb="FF000000"/>
        <rFont val="Calibri"/>
      </rPr>
      <t xml:space="preserve">Serial numbers may be required to enforce a policy for company-owned devices. Refer to Google documentation </t>
    </r>
    <r>
      <rPr>
        <sz val="11"/>
        <color rgb="FF0000FF"/>
        <rFont val="Calibri"/>
      </rPr>
      <t>(https://support.google.com/a/answer/10287358)</t>
    </r>
    <r>
      <rPr>
        <sz val="11"/>
        <color rgb="FF000000"/>
        <rFont val="Calibri"/>
      </rPr>
      <t xml:space="preserve"> on device management for additional guidance.</t>
    </r>
  </si>
  <si>
    <r>
      <rPr>
        <b/>
        <sz val="11"/>
        <color rgb="FF000000"/>
        <rFont val="Calibri"/>
      </rPr>
      <t>GWS Admin Help | Context-Aware Access overview</t>
    </r>
    <r>
      <rPr>
        <sz val="11"/>
        <color rgb="FF000000"/>
        <rFont val="Calibri"/>
      </rPr>
      <t xml:space="preserve">
</t>
    </r>
    <r>
      <rPr>
        <sz val="11"/>
        <color rgb="FF0000FF"/>
        <rFont val="Calibri"/>
      </rPr>
      <t>https://support.google.com/a/answer/9275380</t>
    </r>
    <r>
      <rPr>
        <sz val="11"/>
        <color rgb="FF000000"/>
        <rFont val="Calibri"/>
      </rPr>
      <t xml:space="preserve">
</t>
    </r>
    <r>
      <rPr>
        <b/>
        <sz val="11"/>
        <color rgb="FF000000"/>
        <rFont val="Calibri"/>
      </rPr>
      <t>GWS Admin Help | Context-Aware Access examples for Basic mode</t>
    </r>
    <r>
      <rPr>
        <sz val="11"/>
        <color rgb="FF000000"/>
        <rFont val="Calibri"/>
      </rPr>
      <t xml:space="preserve">
</t>
    </r>
    <r>
      <rPr>
        <sz val="11"/>
        <color rgb="FF0000FF"/>
        <rFont val="Calibri"/>
      </rPr>
      <t>https://support.google.com/a/answer/9587667</t>
    </r>
    <r>
      <rPr>
        <sz val="11"/>
        <color rgb="FF000000"/>
        <rFont val="Calibri"/>
      </rPr>
      <t xml:space="preserve">
</t>
    </r>
    <r>
      <rPr>
        <b/>
        <sz val="11"/>
        <color rgb="FF000000"/>
        <rFont val="Calibri"/>
      </rPr>
      <t>GWS Admin Help | Context-Aware Access examples for Advanced mode</t>
    </r>
    <r>
      <rPr>
        <sz val="11"/>
        <color rgb="FF000000"/>
        <rFont val="Calibri"/>
      </rPr>
      <t xml:space="preserve">
</t>
    </r>
    <r>
      <rPr>
        <sz val="11"/>
        <color rgb="FF0000FF"/>
        <rFont val="Calibri"/>
      </rPr>
      <t>https://support.google.com/a/answer/11368990</t>
    </r>
    <r>
      <rPr>
        <sz val="11"/>
        <color rgb="FF000000"/>
        <rFont val="Calibri"/>
      </rPr>
      <t xml:space="preserve">
</t>
    </r>
    <r>
      <rPr>
        <b/>
        <sz val="11"/>
        <color rgb="FF000000"/>
        <rFont val="Calibri"/>
      </rPr>
      <t>GWS Admin Help | Device management security checklist</t>
    </r>
    <r>
      <rPr>
        <sz val="11"/>
        <color rgb="FF000000"/>
        <rFont val="Calibri"/>
      </rPr>
      <t xml:space="preserve">
</t>
    </r>
    <r>
      <rPr>
        <sz val="11"/>
        <color rgb="FF0000FF"/>
        <rFont val="Calibri"/>
      </rPr>
      <t>https://support.google.com/a/answer/7422256</t>
    </r>
    <r>
      <rPr>
        <sz val="11"/>
        <color rgb="FF000000"/>
        <rFont val="Calibri"/>
      </rPr>
      <t xml:space="preserve">
</t>
    </r>
    <r>
      <rPr>
        <b/>
        <sz val="11"/>
        <color rgb="FF000000"/>
        <rFont val="Calibri"/>
      </rPr>
      <t>GWS Admin Help | Set up guide: Deploy company-owned devices in Google endpoint management</t>
    </r>
    <r>
      <rPr>
        <sz val="11"/>
        <color rgb="FF000000"/>
        <rFont val="Calibri"/>
      </rPr>
      <t xml:space="preserve">
</t>
    </r>
    <r>
      <rPr>
        <sz val="11"/>
        <color rgb="FF0000FF"/>
        <rFont val="Calibri"/>
      </rPr>
      <t>https://support.google.com/a/answer/10287358</t>
    </r>
    <r>
      <rPr>
        <sz val="11"/>
        <color rgb="FF000000"/>
        <rFont val="Calibri"/>
      </rPr>
      <t xml:space="preserve">
</t>
    </r>
    <r>
      <rPr>
        <b/>
        <sz val="11"/>
        <color rgb="FF000000"/>
        <rFont val="Calibri"/>
      </rPr>
      <t>GWS Admin Help | Turn endpoint verification on or off</t>
    </r>
    <r>
      <rPr>
        <sz val="11"/>
        <color rgb="FF000000"/>
        <rFont val="Calibri"/>
      </rPr>
      <t xml:space="preserve">
</t>
    </r>
    <r>
      <rPr>
        <sz val="11"/>
        <color rgb="FF0000FF"/>
        <rFont val="Calibri"/>
      </rPr>
      <t>https://support.google.com/a/answer/9007320</t>
    </r>
    <r>
      <rPr>
        <sz val="11"/>
        <color rgb="FF000000"/>
        <rFont val="Calibri"/>
      </rPr>
      <t xml:space="preserve">
</t>
    </r>
    <r>
      <rPr>
        <b/>
        <sz val="11"/>
        <color rgb="FF000000"/>
        <rFont val="Calibri"/>
      </rPr>
      <t>GWS Admin Help | Set up guide: Deploy company-owned devices in Google endpoint management—Steps 1 and 2</t>
    </r>
    <r>
      <rPr>
        <sz val="11"/>
        <color rgb="FF000000"/>
        <rFont val="Calibri"/>
      </rPr>
      <t xml:space="preserve">
</t>
    </r>
    <r>
      <rPr>
        <sz val="11"/>
        <color rgb="FF0000FF"/>
        <rFont val="Calibri"/>
      </rPr>
      <t>https://support.google.com/a/answer/10287358#zippy=%2Cstep-sign-up-for-enterprise-management-services%2Cstep-source-devices</t>
    </r>
    <r>
      <rPr>
        <sz val="11"/>
        <color rgb="FF000000"/>
        <rFont val="Calibri"/>
      </rPr>
      <t xml:space="preserve">
</t>
    </r>
    <r>
      <rPr>
        <b/>
        <sz val="11"/>
        <color rgb="FF000000"/>
        <rFont val="Calibri"/>
      </rPr>
      <t>GitHub | Google | Google Common Expressions Language (CEL)</t>
    </r>
    <r>
      <rPr>
        <sz val="11"/>
        <color rgb="FF000000"/>
        <rFont val="Calibri"/>
      </rPr>
      <t xml:space="preserve">
</t>
    </r>
    <r>
      <rPr>
        <sz val="11"/>
        <color rgb="FF0000FF"/>
        <rFont val="Calibri"/>
      </rPr>
      <t>https://github.com/google/cel-spec</t>
    </r>
    <r>
      <rPr>
        <sz val="11"/>
        <color rgb="FF000000"/>
        <rFont val="Calibri"/>
      </rPr>
      <t xml:space="preserve">
</t>
    </r>
    <r>
      <rPr>
        <b/>
        <sz val="11"/>
        <color rgb="FF000000"/>
        <rFont val="Calibri"/>
      </rPr>
      <t>Google Cloud Access Context Manager | Macros for CEL expressions</t>
    </r>
    <r>
      <rPr>
        <sz val="11"/>
        <color rgb="FF000000"/>
        <rFont val="Calibri"/>
      </rPr>
      <t xml:space="preserve">
</t>
    </r>
    <r>
      <rPr>
        <sz val="11"/>
        <color rgb="FF0000FF"/>
        <rFont val="Calibri"/>
      </rPr>
      <t>https://cloud.google.com/access-context-manager/docs/custom-access-level-spec#macros_for_cel_expressions</t>
    </r>
    <r>
      <rPr>
        <sz val="11"/>
        <color rgb="FF000000"/>
        <rFont val="Calibri"/>
      </rPr>
      <t xml:space="preserve">
</t>
    </r>
    <r>
      <rPr>
        <b/>
        <sz val="11"/>
        <color rgb="FF000000"/>
        <rFont val="Calibri"/>
      </rPr>
      <t>Google Cloud Access Context Manager | Custom access level specification</t>
    </r>
    <r>
      <rPr>
        <sz val="11"/>
        <color rgb="FF000000"/>
        <rFont val="Calibri"/>
      </rPr>
      <t xml:space="preserve">
</t>
    </r>
    <r>
      <rPr>
        <sz val="11"/>
        <color rgb="FF0000FF"/>
        <rFont val="Calibri"/>
      </rPr>
      <t>https://cloud.google.com/access-context-manager/docs/custom-access-level-spec</t>
    </r>
    <r>
      <rPr>
        <sz val="11"/>
        <color rgb="FF000000"/>
        <rFont val="Calibri"/>
      </rPr>
      <t xml:space="preserve">
</t>
    </r>
    <r>
      <rPr>
        <b/>
        <sz val="11"/>
        <color rgb="FF000000"/>
        <rFont val="Calibri"/>
      </rPr>
      <t>GWS Blog | Enable advanced context-aware access to Google Workspace in the Admin console</t>
    </r>
    <r>
      <rPr>
        <sz val="11"/>
        <color rgb="FF000000"/>
        <rFont val="Calibri"/>
      </rPr>
      <t xml:space="preserve">
</t>
    </r>
    <r>
      <rPr>
        <sz val="11"/>
        <color rgb="FF0000FF"/>
        <rFont val="Calibri"/>
      </rPr>
      <t>https://workspaceupdates.googleblog.com/2021/11/enable-advanced-context-aware-access-to.html</t>
    </r>
    <r>
      <rPr>
        <sz val="11"/>
        <color rgb="FF000000"/>
        <rFont val="Calibri"/>
      </rPr>
      <t xml:space="preserve">
</t>
    </r>
    <r>
      <rPr>
        <b/>
        <sz val="11"/>
        <color rgb="FF000000"/>
        <rFont val="Calibri"/>
      </rPr>
      <t>GWS Admin Help | Google Workspace Device management security checklist</t>
    </r>
    <r>
      <rPr>
        <sz val="11"/>
        <color rgb="FF000000"/>
        <rFont val="Calibri"/>
      </rPr>
      <t xml:space="preserve">
</t>
    </r>
    <r>
      <rPr>
        <sz val="11"/>
        <color rgb="FF0000FF"/>
        <rFont val="Calibri"/>
      </rPr>
      <t>https://support.google.com/a/answer/7422256</t>
    </r>
    <r>
      <rPr>
        <sz val="11"/>
        <color rgb="FF000000"/>
        <rFont val="Calibri"/>
      </rPr>
      <t xml:space="preserve">
</t>
    </r>
    <r>
      <rPr>
        <b/>
        <sz val="11"/>
        <color rgb="FF000000"/>
        <rFont val="Calibri"/>
      </rPr>
      <t>GWS Admin Help | Deploy Context-Aware Access</t>
    </r>
    <r>
      <rPr>
        <sz val="11"/>
        <color rgb="FF000000"/>
        <rFont val="Calibri"/>
      </rPr>
      <t xml:space="preserve">
</t>
    </r>
    <r>
      <rPr>
        <sz val="11"/>
        <color rgb="FF0000FF"/>
        <rFont val="Calibri"/>
      </rPr>
      <t>https://support.google.com/a/answer/12643733</t>
    </r>
  </si>
  <si>
    <t>Login Challenges</t>
  </si>
  <si>
    <t>GWS.COMMONCONTROLS.3.1v0.6</t>
  </si>
  <si>
    <r>
      <rPr>
        <sz val="11"/>
        <color rgb="FF000000"/>
        <rFont val="Calibri"/>
      </rPr>
      <t>Post single sign-on (SSO) verification SHOULD be enabled for users signing in using the SSO profile for the organization.</t>
    </r>
  </si>
  <si>
    <r>
      <rPr>
        <sz val="11"/>
        <color rgb="FF000000"/>
        <rFont val="Calibri"/>
      </rPr>
      <t xml:space="preserve">1. Sign in to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-&gt;</t>
    </r>
    <r>
      <rPr>
        <b/>
        <sz val="11"/>
        <color rgb="FF000000"/>
        <rFont val="Calibri"/>
      </rPr>
      <t>Authentication</t>
    </r>
    <r>
      <rPr>
        <sz val="11"/>
        <color rgb="FF000000"/>
        <rFont val="Calibri"/>
      </rPr>
      <t>-&gt;</t>
    </r>
    <r>
      <rPr>
        <b/>
        <sz val="11"/>
        <color rgb="FF000000"/>
        <rFont val="Calibri"/>
      </rPr>
      <t>Login challenges</t>
    </r>
    <r>
      <rPr>
        <sz val="11"/>
        <color rgb="FF000000"/>
        <rFont val="Calibri"/>
      </rPr>
      <t>.</t>
    </r>
    <r>
      <rPr>
        <sz val="11"/>
        <color rgb="FF000000"/>
        <rFont val="Calibri"/>
      </rPr>
      <t xml:space="preserve">
</t>
    </r>
    <r>
      <rPr>
        <sz val="11"/>
        <color rgb="FF000000"/>
        <rFont val="Calibri"/>
      </rPr>
      <t xml:space="preserve">3. Under </t>
    </r>
    <r>
      <rPr>
        <b/>
        <sz val="11"/>
        <color rgb="FF000000"/>
        <rFont val="Calibri"/>
      </rPr>
      <t>Organizational units</t>
    </r>
    <r>
      <rPr>
        <sz val="11"/>
        <color rgb="FF000000"/>
        <rFont val="Calibri"/>
      </rPr>
      <t>, ensure that the name for the entire organization is selected.</t>
    </r>
    <r>
      <rPr>
        <sz val="11"/>
        <color rgb="FF000000"/>
        <rFont val="Calibri"/>
      </rPr>
      <t xml:space="preserve">
</t>
    </r>
    <r>
      <rPr>
        <sz val="11"/>
        <color rgb="FF000000"/>
        <rFont val="Calibri"/>
      </rPr>
      <t xml:space="preserve">4. Click </t>
    </r>
    <r>
      <rPr>
        <b/>
        <sz val="11"/>
        <color rgb="FF000000"/>
        <rFont val="Calibri"/>
      </rPr>
      <t>Post-SSO verification</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For </t>
    </r>
    <r>
      <rPr>
        <b/>
        <sz val="11"/>
        <color rgb="FF000000"/>
        <rFont val="Calibri"/>
      </rPr>
      <t>Settings for users signing in using the SSO profile for your organization</t>
    </r>
    <r>
      <rPr>
        <sz val="11"/>
        <color rgb="FF000000"/>
        <rFont val="Calibri"/>
      </rPr>
      <t xml:space="preserve">, select </t>
    </r>
    <r>
      <rPr>
        <b/>
        <sz val="11"/>
        <color rgb="FF000000"/>
        <rFont val="Calibri"/>
      </rPr>
      <t>Ask users for additional verifications from Google if a sign-in looks suspicious, and always apply 2-Step Verification policies (if configured)</t>
    </r>
    <r>
      <rPr>
        <sz val="11"/>
        <color rgb="FF000000"/>
        <rFont val="Calibri"/>
      </rPr>
      <t>.</t>
    </r>
    <r>
      <rPr>
        <sz val="11"/>
        <color rgb="FF000000"/>
        <rFont val="Calibri"/>
      </rPr>
      <t xml:space="preserve">
</t>
    </r>
    <r>
      <rPr>
        <sz val="11"/>
        <color rgb="FF000000"/>
        <rFont val="Calibri"/>
      </rPr>
      <t xml:space="preserve">2. Click </t>
    </r>
    <r>
      <rPr>
        <b/>
        <sz val="11"/>
        <color rgb="FF000000"/>
        <rFont val="Calibri"/>
      </rPr>
      <t>SAVE</t>
    </r>
    <r>
      <rPr>
        <sz val="11"/>
        <color rgb="FF000000"/>
        <rFont val="Calibri"/>
      </rPr>
      <t>.</t>
    </r>
  </si>
  <si>
    <r>
      <rPr>
        <sz val="11"/>
        <color rgb="FF000000"/>
        <rFont val="Calibri"/>
      </rPr>
      <t>Without enabling post-SSO verification, Google 2-Step Verification (2SV) configurations are not enforced for third-party SSO users. Enabling post-SSO verification ensures the application of 2SV verification policies.</t>
    </r>
  </si>
  <si>
    <r>
      <rPr>
        <sz val="11"/>
        <color rgb="FF000000"/>
        <rFont val="Calibri"/>
      </rPr>
      <t>Login challenges are additional security measures used to verify a user's identity, including post single sign-on (SSO) verification.</t>
    </r>
    <r>
      <rPr>
        <sz val="11"/>
        <color rgb="FF000000"/>
        <rFont val="Calibri"/>
      </rPr>
      <t xml:space="preserve">
</t>
    </r>
    <r>
      <rPr>
        <sz val="11"/>
        <color rgb="FF000000"/>
        <rFont val="Calibri"/>
      </rPr>
      <t>Post-SSO verification controls what additional checks are performed (e.g., Google 2SV) after a user succesfully authenticates through a third-party identity provider. SSO is managed through profiles, which can be assigned org-wide or to specific org units/groups. Google Workspace handles post-SSO verification for profiles assigned org-wide as a separate case, allowing users more granual control of when post-SSO verification requirements apply.</t>
    </r>
  </si>
  <si>
    <r>
      <rPr>
        <sz val="11"/>
        <color rgb="FF000000"/>
        <rFont val="Calibri"/>
      </rPr>
      <t>None</t>
    </r>
  </si>
  <si>
    <r>
      <rPr>
        <b/>
        <sz val="11"/>
        <color rgb="FF000000"/>
        <rFont val="Calibri"/>
      </rPr>
      <t>GWS Admin Help | Protect Google Workspace accounts with security challenges</t>
    </r>
    <r>
      <rPr>
        <sz val="11"/>
        <color rgb="FF000000"/>
        <rFont val="Calibri"/>
      </rPr>
      <t xml:space="preserve">
</t>
    </r>
    <r>
      <rPr>
        <sz val="11"/>
        <color rgb="FF0000FF"/>
        <rFont val="Calibri"/>
      </rPr>
      <t>https://support.google.com/a/answer/6002699</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</si>
  <si>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t>GWS.COMMONCONTROLS.3.2v0.6</t>
  </si>
  <si>
    <r>
      <rPr>
        <sz val="11"/>
        <color rgb="FF000000"/>
        <rFont val="Calibri"/>
      </rPr>
      <t>Post-SSO verification SHOULD be enabled for users signing in using other SSO profiles.</t>
    </r>
  </si>
  <si>
    <r>
      <rPr>
        <sz val="11"/>
        <color rgb="FF000000"/>
        <rFont val="Calibri"/>
      </rPr>
      <t xml:space="preserve">1. Sign in to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-&gt;</t>
    </r>
    <r>
      <rPr>
        <b/>
        <sz val="11"/>
        <color rgb="FF000000"/>
        <rFont val="Calibri"/>
      </rPr>
      <t>Authentication</t>
    </r>
    <r>
      <rPr>
        <sz val="11"/>
        <color rgb="FF000000"/>
        <rFont val="Calibri"/>
      </rPr>
      <t>-&gt;</t>
    </r>
    <r>
      <rPr>
        <b/>
        <sz val="11"/>
        <color rgb="FF000000"/>
        <rFont val="Calibri"/>
      </rPr>
      <t>Login challenges</t>
    </r>
    <r>
      <rPr>
        <sz val="11"/>
        <color rgb="FF000000"/>
        <rFont val="Calibri"/>
      </rPr>
      <t>.</t>
    </r>
    <r>
      <rPr>
        <sz val="11"/>
        <color rgb="FF000000"/>
        <rFont val="Calibri"/>
      </rPr>
      <t xml:space="preserve">
</t>
    </r>
    <r>
      <rPr>
        <sz val="11"/>
        <color rgb="FF000000"/>
        <rFont val="Calibri"/>
      </rPr>
      <t xml:space="preserve">3. Under </t>
    </r>
    <r>
      <rPr>
        <b/>
        <sz val="11"/>
        <color rgb="FF000000"/>
        <rFont val="Calibri"/>
      </rPr>
      <t>Organizational units</t>
    </r>
    <r>
      <rPr>
        <sz val="11"/>
        <color rgb="FF000000"/>
        <rFont val="Calibri"/>
      </rPr>
      <t>, ensure that the name for the entire organization is selected.</t>
    </r>
    <r>
      <rPr>
        <sz val="11"/>
        <color rgb="FF000000"/>
        <rFont val="Calibri"/>
      </rPr>
      <t xml:space="preserve">
</t>
    </r>
    <r>
      <rPr>
        <sz val="11"/>
        <color rgb="FF000000"/>
        <rFont val="Calibri"/>
      </rPr>
      <t xml:space="preserve">4. Click </t>
    </r>
    <r>
      <rPr>
        <b/>
        <sz val="11"/>
        <color rgb="FF000000"/>
        <rFont val="Calibri"/>
      </rPr>
      <t>Post-SSO verification</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For </t>
    </r>
    <r>
      <rPr>
        <b/>
        <sz val="11"/>
        <color rgb="FF000000"/>
        <rFont val="Calibri"/>
      </rPr>
      <t>Settings for users signing in using other SSO profiles</t>
    </r>
    <r>
      <rPr>
        <sz val="11"/>
        <color rgb="FF000000"/>
        <rFont val="Calibri"/>
      </rPr>
      <t xml:space="preserve">, select </t>
    </r>
    <r>
      <rPr>
        <b/>
        <sz val="11"/>
        <color rgb="FF000000"/>
        <rFont val="Calibri"/>
      </rPr>
      <t>Ask users for additional verifications from Google if a sign-in looks suspicious, and always apply 2-Step Verification policies (if configured)</t>
    </r>
    <r>
      <rPr>
        <sz val="11"/>
        <color rgb="FF000000"/>
        <rFont val="Calibri"/>
      </rPr>
      <t>.</t>
    </r>
    <r>
      <rPr>
        <sz val="11"/>
        <color rgb="FF000000"/>
        <rFont val="Calibri"/>
      </rPr>
      <t xml:space="preserve">
</t>
    </r>
    <r>
      <rPr>
        <sz val="11"/>
        <color rgb="FF000000"/>
        <rFont val="Calibri"/>
      </rPr>
      <t xml:space="preserve">2. Click </t>
    </r>
    <r>
      <rPr>
        <b/>
        <sz val="11"/>
        <color rgb="FF000000"/>
        <rFont val="Calibri"/>
      </rPr>
      <t>SAVE</t>
    </r>
    <r>
      <rPr>
        <sz val="11"/>
        <color rgb="FF000000"/>
        <rFont val="Calibri"/>
      </rPr>
      <t>.</t>
    </r>
  </si>
  <si>
    <r>
      <rPr>
        <sz val="11"/>
        <color rgb="FF000000"/>
        <rFont val="Calibri"/>
      </rPr>
      <t>Without enabling post-SSO verification, any Google 2-Step Verification (2SV) configuration is ignored for third-party SSO users. Enabling post-SSO verification will apply 2SV verification policies.</t>
    </r>
  </si>
  <si>
    <t>User Session Duration</t>
  </si>
  <si>
    <t>GWS.COMMONCONTROLS.4.1v0.6</t>
  </si>
  <si>
    <r>
      <rPr>
        <sz val="11"/>
        <color rgb="FF000000"/>
        <rFont val="Calibri"/>
      </rPr>
      <t>Users SHALL be forced to re-authenticate after an established 12-hour GWS login session has expired.</t>
    </r>
  </si>
  <si>
    <r>
      <rPr>
        <sz val="11"/>
        <color rgb="FF000000"/>
        <rFont val="Calibri"/>
      </rPr>
      <t>To configure Google session control:</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t>
    </r>
    <r>
      <rPr>
        <sz val="11"/>
        <color rgb="FF000000"/>
        <rFont val="Calibri"/>
      </rPr>
      <t xml:space="preserve">3. Select </t>
    </r>
    <r>
      <rPr>
        <b/>
        <sz val="11"/>
        <color rgb="FF000000"/>
        <rFont val="Calibri"/>
      </rPr>
      <t>Access and data control</t>
    </r>
    <r>
      <rPr>
        <sz val="11"/>
        <color rgb="FF000000"/>
        <rFont val="Calibri"/>
      </rPr>
      <t xml:space="preserve"> -&gt; </t>
    </r>
    <r>
      <rPr>
        <b/>
        <sz val="11"/>
        <color rgb="FF000000"/>
        <rFont val="Calibri"/>
      </rPr>
      <t>Google session control.</t>
    </r>
    <r>
      <rPr>
        <sz val="11"/>
        <color rgb="FF000000"/>
        <rFont val="Calibri"/>
      </rPr>
      <t xml:space="preserve">
</t>
    </r>
    <r>
      <rPr>
        <sz val="11"/>
        <color rgb="FF000000"/>
        <rFont val="Calibri"/>
      </rPr>
      <t xml:space="preserve">4. Look for the </t>
    </r>
    <r>
      <rPr>
        <b/>
        <sz val="11"/>
        <color rgb="FF000000"/>
        <rFont val="Calibri"/>
      </rPr>
      <t>Web session duration</t>
    </r>
    <r>
      <rPr>
        <sz val="11"/>
        <color rgb="FF000000"/>
        <rFont val="Calibri"/>
      </rPr>
      <t xml:space="preserve"> heading.</t>
    </r>
    <r>
      <rPr>
        <sz val="11"/>
        <color rgb="FF000000"/>
        <rFont val="Calibri"/>
      </rPr>
      <t xml:space="preserve">
</t>
    </r>
    <r>
      <rPr>
        <sz val="11"/>
        <color rgb="FF000000"/>
        <rFont val="Calibri"/>
      </rPr>
      <t xml:space="preserve">5. Set the duration to </t>
    </r>
    <r>
      <rPr>
        <b/>
        <sz val="11"/>
        <color rgb="FF000000"/>
        <rFont val="Calibri"/>
      </rPr>
      <t>12 hours.</t>
    </r>
  </si>
  <si>
    <r>
      <rPr>
        <sz val="11"/>
        <color rgb="FF000000"/>
        <rFont val="Calibri"/>
      </rPr>
      <t>Allowing sessions to persist indefinitely allows users to bypass 2-Step Verification (2SV) for future activity on that device. Limiting sessions to 12 hours may reduce the impact of session hijacking attacks and prevent users from inadvertently remaining logged in on unattended devices.</t>
    </r>
  </si>
  <si>
    <r>
      <rPr>
        <sz val="11"/>
        <color rgb="FF000000"/>
        <rFont val="Calibri"/>
      </rPr>
      <t>This control allows configuring of limits on how long a GWS session can be active before being prompted for authentication credentials.</t>
    </r>
    <r>
      <rPr>
        <sz val="11"/>
        <color rgb="FF000000"/>
        <rFont val="Calibri"/>
      </rPr>
      <t xml:space="preserve">
</t>
    </r>
    <r>
      <rPr>
        <sz val="11"/>
        <color rgb="FF000000"/>
        <rFont val="Calibri"/>
      </rPr>
      <t xml:space="preserve">Note: If using a third-party IdP, and agency-set web session lengths for its users, then there will be a need to set the IdP session length parameter to expire before the Google session expires to ensure users are forced to sign in again. See GWS documentation </t>
    </r>
    <r>
      <rPr>
        <sz val="11"/>
        <color rgb="FF0000FF"/>
        <rFont val="Calibri"/>
      </rPr>
      <t>(https://support.google.com/a/answer/7576830)</t>
    </r>
    <r>
      <rPr>
        <sz val="11"/>
        <color rgb="FF000000"/>
        <rFont val="Calibri"/>
      </rPr>
      <t xml:space="preserve"> for additional details.</t>
    </r>
  </si>
  <si>
    <r>
      <rPr>
        <b/>
        <sz val="11"/>
        <color rgb="FF000000"/>
        <rFont val="Calibri"/>
      </rPr>
      <t>GWS Admin Help | Set session length for Google services</t>
    </r>
    <r>
      <rPr>
        <sz val="11"/>
        <color rgb="FF000000"/>
        <rFont val="Calibri"/>
      </rPr>
      <t xml:space="preserve">
</t>
    </r>
    <r>
      <rPr>
        <sz val="11"/>
        <color rgb="FF0000FF"/>
        <rFont val="Calibri"/>
      </rPr>
      <t>https://support.google.com/a/answer/7576830?hl=en</t>
    </r>
  </si>
  <si>
    <t>Secure Passwords</t>
  </si>
  <si>
    <t>GWS.COMMONCONTROLS.5.1v0.6</t>
  </si>
  <si>
    <r>
      <rPr>
        <sz val="11"/>
        <color rgb="FF000000"/>
        <rFont val="Calibri"/>
      </rPr>
      <t>User password strength SHALL be enforced.</t>
    </r>
  </si>
  <si>
    <r>
      <rPr>
        <sz val="11"/>
        <color rgb="FF000000"/>
        <rFont val="Calibri"/>
      </rPr>
      <t>To configure a strong password policy is configured, use the Google Workspace Admin Console: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 xml:space="preserve">
</t>
    </r>
    <r>
      <rPr>
        <sz val="11"/>
        <color rgb="FF000000"/>
        <rFont val="Calibri"/>
      </rPr>
      <t xml:space="preserve">3. Locate </t>
    </r>
    <r>
      <rPr>
        <b/>
        <sz val="11"/>
        <color rgb="FF000000"/>
        <rFont val="Calibri"/>
      </rPr>
      <t>Password management.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Under </t>
    </r>
    <r>
      <rPr>
        <b/>
        <sz val="11"/>
        <color rgb="FF000000"/>
        <rFont val="Calibri"/>
      </rPr>
      <t>Strength</t>
    </r>
    <r>
      <rPr>
        <sz val="11"/>
        <color rgb="FF000000"/>
        <rFont val="Calibri"/>
      </rPr>
      <t xml:space="preserve">, select the </t>
    </r>
    <r>
      <rPr>
        <b/>
        <sz val="11"/>
        <color rgb="FF000000"/>
        <rFont val="Calibri"/>
      </rPr>
      <t>Enforce strong password</t>
    </r>
    <r>
      <rPr>
        <sz val="11"/>
        <color rgb="FF000000"/>
        <rFont val="Calibri"/>
      </rPr>
      <t xml:space="preserve"> checkbox.</t>
    </r>
  </si>
  <si>
    <r>
      <rPr>
        <sz val="11"/>
        <color rgb="FF000000"/>
        <rFont val="Calibri"/>
      </rPr>
      <t>Weak passwords increase the risk of account compromise. Enforcing password strength adds an additional layer of defense, reducing the risk of account compromise. Strong password policies protect an organization by prohibiting the use of weak passwords.</t>
    </r>
  </si>
  <si>
    <r>
      <rPr>
        <sz val="11"/>
        <color rgb="FF000000"/>
        <rFont val="Calibri"/>
      </rPr>
      <t>Per NIST 800-63 and OMB M-22-09, ensure that user passwords do not expire and that long passwords are chosen. Research indicates that frequent password rotation breeds poor password choice and encourages password reuse. Ensure that passwords are strong to defend against brute-force attacks. Ensure that passwords are not reused to defend against credential theft.</t>
    </r>
  </si>
  <si>
    <r>
      <rPr>
        <b/>
        <sz val="11"/>
        <color rgb="FF000000"/>
        <rFont val="Calibri"/>
      </rPr>
      <t>GWS Admin Help | Enforce and monitor password requirements for users</t>
    </r>
    <r>
      <rPr>
        <sz val="11"/>
        <color rgb="FF000000"/>
        <rFont val="Calibri"/>
      </rPr>
      <t xml:space="preserve">
</t>
    </r>
    <r>
      <rPr>
        <sz val="11"/>
        <color rgb="FF0000FF"/>
        <rFont val="Calibri"/>
      </rPr>
      <t>https://support.google.com/a/answer/139399?hl=en#zippy=%2Cwhat-makes-a-password-strong</t>
    </r>
    <r>
      <rPr>
        <sz val="11"/>
        <color rgb="FF000000"/>
        <rFont val="Calibri"/>
      </rPr>
      <t xml:space="preserve">
</t>
    </r>
    <r>
      <rPr>
        <b/>
        <sz val="11"/>
        <color rgb="FF000000"/>
        <rFont val="Calibri"/>
      </rPr>
      <t>Create a strong password &amp; a more secure account</t>
    </r>
    <r>
      <rPr>
        <sz val="11"/>
        <color rgb="FF000000"/>
        <rFont val="Calibri"/>
      </rPr>
      <t xml:space="preserve">
</t>
    </r>
    <r>
      <rPr>
        <sz val="11"/>
        <color rgb="FF0000FF"/>
        <rFont val="Calibri"/>
      </rPr>
      <t>https://support.google.com/accounts/answer/9094506?fl=1&amp;sjid=14948418137648107240-NA</t>
    </r>
    <r>
      <rPr>
        <sz val="11"/>
        <color rgb="FF000000"/>
        <rFont val="Calibri"/>
      </rPr>
      <t xml:space="preserve">
</t>
    </r>
    <r>
      <rPr>
        <b/>
        <sz val="11"/>
        <color rgb="FF000000"/>
        <rFont val="Calibri"/>
      </rPr>
      <t>CISA Cross-Sector Cybersecurity Performance Goals</t>
    </r>
    <r>
      <rPr>
        <sz val="11"/>
        <color rgb="FF000000"/>
        <rFont val="Calibri"/>
      </rPr>
      <t xml:space="preserve">
</t>
    </r>
    <r>
      <rPr>
        <sz val="11"/>
        <color rgb="FF0000FF"/>
        <rFont val="Calibri"/>
      </rPr>
      <t>https://www.cisa.gov/cross-sector-cybersecurity-performance-goals#MinimumPasswordStrength2B</t>
    </r>
  </si>
  <si>
    <t>GWS.COMMONCONTROLS.5.2v0.6</t>
  </si>
  <si>
    <r>
      <rPr>
        <sz val="11"/>
        <color rgb="FF000000"/>
        <rFont val="Calibri"/>
      </rPr>
      <t>User password length SHALL be at least 12 characters.</t>
    </r>
  </si>
  <si>
    <r>
      <rPr>
        <sz val="11"/>
        <color rgb="FF000000"/>
        <rFont val="Calibri"/>
      </rPr>
      <t>To configure a strong password policy is configured, use the Google Workspace Admin Console: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 xml:space="preserve">
</t>
    </r>
    <r>
      <rPr>
        <sz val="11"/>
        <color rgb="FF000000"/>
        <rFont val="Calibri"/>
      </rPr>
      <t xml:space="preserve">3. Locate </t>
    </r>
    <r>
      <rPr>
        <b/>
        <sz val="11"/>
        <color rgb="FF000000"/>
        <rFont val="Calibri"/>
      </rPr>
      <t>Password management.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Under </t>
    </r>
    <r>
      <rPr>
        <b/>
        <sz val="11"/>
        <color rgb="FF000000"/>
        <rFont val="Calibri"/>
      </rPr>
      <t>Length</t>
    </r>
    <r>
      <rPr>
        <sz val="11"/>
        <color rgb="FF000000"/>
        <rFont val="Calibri"/>
      </rPr>
      <t xml:space="preserve">, set </t>
    </r>
    <r>
      <rPr>
        <b/>
        <sz val="11"/>
        <color rgb="FF000000"/>
        <rFont val="Calibri"/>
      </rPr>
      <t>Minimum Length</t>
    </r>
    <r>
      <rPr>
        <sz val="11"/>
        <color rgb="FF000000"/>
        <rFont val="Calibri"/>
      </rPr>
      <t xml:space="preserve"> to 12+.</t>
    </r>
  </si>
  <si>
    <r>
      <rPr>
        <sz val="11"/>
        <color rgb="FF000000"/>
        <rFont val="Calibri"/>
      </rPr>
      <t>The National Institute of Standards and Technology (NIST) published guidance indicating that password length is a primary factor in characterizing password strength (NIST SP 800-63B). Longer passwords tend to be more resistant to brute force and dictionary-based attacks.</t>
    </r>
  </si>
  <si>
    <t>GWS.COMMONCONTROLS.5.3v0.6</t>
  </si>
  <si>
    <r>
      <rPr>
        <sz val="11"/>
        <color rgb="FF000000"/>
        <rFont val="Calibri"/>
      </rPr>
      <t>User password length SHOULD be at least 15 characters.</t>
    </r>
  </si>
  <si>
    <r>
      <rPr>
        <sz val="11"/>
        <color rgb="FF000000"/>
        <rFont val="Calibri"/>
      </rPr>
      <t>To configure a strong password policy is configured, use the Google Workspace Admin Console: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 xml:space="preserve">
</t>
    </r>
    <r>
      <rPr>
        <sz val="11"/>
        <color rgb="FF000000"/>
        <rFont val="Calibri"/>
      </rPr>
      <t xml:space="preserve">3. Locate </t>
    </r>
    <r>
      <rPr>
        <b/>
        <sz val="11"/>
        <color rgb="FF000000"/>
        <rFont val="Calibri"/>
      </rPr>
      <t>Password management.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Under </t>
    </r>
    <r>
      <rPr>
        <b/>
        <sz val="11"/>
        <color rgb="FF000000"/>
        <rFont val="Calibri"/>
      </rPr>
      <t>Length</t>
    </r>
    <r>
      <rPr>
        <sz val="11"/>
        <color rgb="FF000000"/>
        <rFont val="Calibri"/>
      </rPr>
      <t xml:space="preserve">, set </t>
    </r>
    <r>
      <rPr>
        <b/>
        <sz val="11"/>
        <color rgb="FF000000"/>
        <rFont val="Calibri"/>
      </rPr>
      <t>Minimum Length</t>
    </r>
    <r>
      <rPr>
        <sz val="11"/>
        <color rgb="FF000000"/>
        <rFont val="Calibri"/>
      </rPr>
      <t xml:space="preserve"> to 15+.</t>
    </r>
  </si>
  <si>
    <t>GWS.COMMONCONTROLS.5.4v0.6</t>
  </si>
  <si>
    <r>
      <rPr>
        <sz val="11"/>
        <color rgb="FF000000"/>
        <rFont val="Calibri"/>
      </rPr>
      <t>Password policy SHALL be enforced at next sign-in.</t>
    </r>
  </si>
  <si>
    <r>
      <rPr>
        <sz val="11"/>
        <color rgb="FF000000"/>
        <rFont val="Calibri"/>
      </rPr>
      <t>To configure a strong password policy is configured, use the Google Workspace Admin Console: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 xml:space="preserve">
</t>
    </r>
    <r>
      <rPr>
        <sz val="11"/>
        <color rgb="FF000000"/>
        <rFont val="Calibri"/>
      </rPr>
      <t xml:space="preserve">3. Locate </t>
    </r>
    <r>
      <rPr>
        <b/>
        <sz val="11"/>
        <color rgb="FF000000"/>
        <rFont val="Calibri"/>
      </rPr>
      <t>Password management.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Under </t>
    </r>
    <r>
      <rPr>
        <b/>
        <sz val="11"/>
        <color rgb="FF000000"/>
        <rFont val="Calibri"/>
      </rPr>
      <t>Strength and Length enforcement</t>
    </r>
    <r>
      <rPr>
        <sz val="11"/>
        <color rgb="FF000000"/>
        <rFont val="Calibri"/>
      </rPr>
      <t xml:space="preserve">, select the </t>
    </r>
    <r>
      <rPr>
        <b/>
        <sz val="11"/>
        <color rgb="FF000000"/>
        <rFont val="Calibri"/>
      </rPr>
      <t>Enforce password policy at next sign-in</t>
    </r>
    <r>
      <rPr>
        <sz val="11"/>
        <color rgb="FF000000"/>
        <rFont val="Calibri"/>
      </rPr>
      <t xml:space="preserve"> checkbox.</t>
    </r>
  </si>
  <si>
    <r>
      <rPr>
        <sz val="11"/>
        <color rgb="FF000000"/>
        <rFont val="Calibri"/>
      </rPr>
      <t>Unless the password policy is enforced at next login, a user could potentially operate indefinitely using a weak password. Enforcing the policy at next login helps ensure that all active user passwords meet current requirements.</t>
    </r>
  </si>
  <si>
    <t>GWS.COMMONCONTROLS.5.5v0.6</t>
  </si>
  <si>
    <r>
      <rPr>
        <sz val="11"/>
        <color rgb="FF000000"/>
        <rFont val="Calibri"/>
      </rPr>
      <t>User passwords SHALL NOT be reused.</t>
    </r>
  </si>
  <si>
    <r>
      <rPr>
        <sz val="11"/>
        <color rgb="FF000000"/>
        <rFont val="Calibri"/>
      </rPr>
      <t>To configure a strong password policy is configured, use the Google Workspace Admin Console: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 xml:space="preserve">
</t>
    </r>
    <r>
      <rPr>
        <sz val="11"/>
        <color rgb="FF000000"/>
        <rFont val="Calibri"/>
      </rPr>
      <t xml:space="preserve">3. Locate </t>
    </r>
    <r>
      <rPr>
        <b/>
        <sz val="11"/>
        <color rgb="FF000000"/>
        <rFont val="Calibri"/>
      </rPr>
      <t>Password management.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Under </t>
    </r>
    <r>
      <rPr>
        <b/>
        <sz val="11"/>
        <color rgb="FF000000"/>
        <rFont val="Calibri"/>
      </rPr>
      <t>Reuse</t>
    </r>
    <r>
      <rPr>
        <sz val="11"/>
        <color rgb="FF000000"/>
        <rFont val="Calibri"/>
      </rPr>
      <t xml:space="preserve">, deselect the </t>
    </r>
    <r>
      <rPr>
        <b/>
        <sz val="11"/>
        <color rgb="FF000000"/>
        <rFont val="Calibri"/>
      </rPr>
      <t>Allow password reuse</t>
    </r>
    <r>
      <rPr>
        <sz val="11"/>
        <color rgb="FF000000"/>
        <rFont val="Calibri"/>
      </rPr>
      <t xml:space="preserve"> checkbox.</t>
    </r>
  </si>
  <si>
    <r>
      <rPr>
        <sz val="11"/>
        <color rgb="FF000000"/>
        <rFont val="Calibri"/>
      </rPr>
      <t>Password reuse represents a significant security risk. When possible, preventing password reuse limits the scope of a compromised password.</t>
    </r>
  </si>
  <si>
    <t>GWS.COMMONCONTROLS.5.6v0.6</t>
  </si>
  <si>
    <r>
      <rPr>
        <sz val="11"/>
        <color rgb="FF000000"/>
        <rFont val="Calibri"/>
      </rPr>
      <t>User passwords SHALL NOT expire.</t>
    </r>
  </si>
  <si>
    <r>
      <rPr>
        <sz val="11"/>
        <color rgb="FF000000"/>
        <rFont val="Calibri"/>
      </rPr>
      <t>To configure a strong password policy is configured, use the Google Workspace Admin Console: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 xml:space="preserve">
</t>
    </r>
    <r>
      <rPr>
        <sz val="11"/>
        <color rgb="FF000000"/>
        <rFont val="Calibri"/>
      </rPr>
      <t xml:space="preserve">3. Locate </t>
    </r>
    <r>
      <rPr>
        <b/>
        <sz val="11"/>
        <color rgb="FF000000"/>
        <rFont val="Calibri"/>
      </rPr>
      <t>Password management.</t>
    </r>
    <r>
      <rPr>
        <sz val="11"/>
        <color rgb="FF000000"/>
        <rFont val="Calibri"/>
      </rPr>
      <t xml:space="preserve">
</t>
    </r>
    <r>
      <rPr>
        <sz val="11"/>
        <color rgb="FF000000"/>
        <rFont val="Calibri"/>
      </rPr>
      <t>4. Follow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Under </t>
    </r>
    <r>
      <rPr>
        <b/>
        <sz val="11"/>
        <color rgb="FF000000"/>
        <rFont val="Calibri"/>
      </rPr>
      <t>Expiration</t>
    </r>
    <r>
      <rPr>
        <sz val="11"/>
        <color rgb="FF000000"/>
        <rFont val="Calibri"/>
      </rPr>
      <t xml:space="preserve">, select </t>
    </r>
    <r>
      <rPr>
        <b/>
        <sz val="11"/>
        <color rgb="FF000000"/>
        <rFont val="Calibri"/>
      </rPr>
      <t>Never Expires.</t>
    </r>
  </si>
  <si>
    <r>
      <rPr>
        <sz val="11"/>
        <color rgb="FF000000"/>
        <rFont val="Calibri"/>
      </rPr>
      <t>The National Institute of Standards and Technology (NIST), OMB, and Microsoft have published guidance indicating mandated periodic password changes make user accounts less secure. For example, OMB M-22-09 states, "Password policies must not require use of special characters or regular rotation."</t>
    </r>
  </si>
  <si>
    <t>Privileged Accounts</t>
  </si>
  <si>
    <t>GWS.COMMONCONTROLS.6.1v0.6</t>
  </si>
  <si>
    <r>
      <rPr>
        <sz val="11"/>
        <color rgb="FF000000"/>
        <rFont val="Calibri"/>
      </rPr>
      <t>All administrative accounts SHALL leverage Google Account authentication with phishing-resistant multifactor authentication (MFA), not an agency's authoritative on-premises or federated identity system.</t>
    </r>
  </si>
  <si>
    <r>
      <rPr>
        <sz val="11"/>
        <color rgb="FF000000"/>
        <rFont val="Calibri"/>
      </rPr>
      <t>1. Determine how to track highly privileged accounts. For example, create an OU or group containing all highly privileged accounts.</t>
    </r>
    <r>
      <rPr>
        <sz val="11"/>
        <color rgb="FF000000"/>
        <rFont val="Calibri"/>
      </rPr>
      <t xml:space="preserve">
</t>
    </r>
    <r>
      <rPr>
        <sz val="11"/>
        <color rgb="FF000000"/>
        <rFont val="Calibri"/>
      </rPr>
      <t xml:space="preserve">2. Follow the instructions on Set up SSO for your organization </t>
    </r>
    <r>
      <rPr>
        <sz val="11"/>
        <color rgb="FF0000FF"/>
        <rFont val="Calibri"/>
      </rPr>
      <t>(https://support.google.com/a/answer/12032922?hl=en)</t>
    </r>
    <r>
      <rPr>
        <sz val="11"/>
        <color rgb="FF000000"/>
        <rFont val="Calibri"/>
      </rPr>
      <t xml:space="preserve">, under "Decide which users should use SSO." For all OUs or groups with highly privileged users, set the </t>
    </r>
    <r>
      <rPr>
        <b/>
        <sz val="11"/>
        <color rgb="FF000000"/>
        <rFont val="Calibri"/>
      </rPr>
      <t>SSO profile assignment</t>
    </r>
    <r>
      <rPr>
        <sz val="11"/>
        <color rgb="FF000000"/>
        <rFont val="Calibri"/>
      </rPr>
      <t xml:space="preserve"> to </t>
    </r>
    <r>
      <rPr>
        <b/>
        <sz val="11"/>
        <color rgb="FF000000"/>
        <rFont val="Calibri"/>
      </rPr>
      <t>None</t>
    </r>
    <r>
      <rPr>
        <sz val="11"/>
        <color rgb="FF000000"/>
        <rFont val="Calibri"/>
      </rPr>
      <t>.</t>
    </r>
  </si>
  <si>
    <r>
      <rPr>
        <sz val="11"/>
        <color rgb="FF000000"/>
        <rFont val="Calibri"/>
      </rPr>
      <t>Cloud-only accounts leveraging Google Account authentication with phishing resistant MFA for highly privileged accounts reduces the risks associated with a compromise of on-premises federation infrastructure. Enforcing this policy makes it more challenging for a threat actor to pivot from a compromised on-premises environment to the cloud with privileged access.</t>
    </r>
  </si>
  <si>
    <r>
      <rPr>
        <sz val="11"/>
        <color rgb="FF000000"/>
        <rFont val="Calibri"/>
      </rPr>
      <t>Administrative or admin accounts are privileged accounts in GWS that can manage settings, access sensitive data, and perform critical functions. The compromise of an admin account could have catastrophic impacts on the Workspace organization. This section defines privileged accounts as both pre-built and custom admin accounts.</t>
    </r>
    <r>
      <rPr>
        <sz val="11"/>
        <color rgb="FF000000"/>
        <rFont val="Calibri"/>
      </rPr>
      <t xml:space="preserve">
</t>
    </r>
    <r>
      <rPr>
        <sz val="11"/>
        <color rgb="FF000000"/>
        <rFont val="Calibri"/>
      </rPr>
      <t>Some examples of these privileged accounts include the following Pre-Built GWS Admin Roles:</t>
    </r>
    <r>
      <rPr>
        <sz val="11"/>
        <color rgb="FF000000"/>
        <rFont val="Calibri"/>
      </rPr>
      <t xml:space="preserve">
</t>
    </r>
    <r>
      <rPr>
        <sz val="11"/>
        <color rgb="FF000000"/>
        <rFont val="Calibri"/>
      </rPr>
      <t>- Super Admin: This role possesses critical control over the entire GWS structure. It has access to all features in the Admin Console and Admin API and can manage every aspect of an agency's GWS accounts.</t>
    </r>
    <r>
      <rPr>
        <sz val="11"/>
        <color rgb="FF000000"/>
        <rFont val="Calibri"/>
      </rPr>
      <t xml:space="preserve">
</t>
    </r>
    <r>
      <rPr>
        <sz val="11"/>
        <color rgb="FF000000"/>
        <rFont val="Calibri"/>
      </rPr>
      <t>- User Management Admin: This account has rights to add, remove, and delete normal users in addition to managing all user passwords, security settings, and other management tasks that make it potentially crucial if compromised.</t>
    </r>
    <r>
      <rPr>
        <sz val="11"/>
        <color rgb="FF000000"/>
        <rFont val="Calibri"/>
      </rPr>
      <t xml:space="preserve">
</t>
    </r>
    <r>
      <rPr>
        <sz val="11"/>
        <color rgb="FF000000"/>
        <rFont val="Calibri"/>
      </rPr>
      <t>- Services Admin: This admin has full rights to turn on or off GWS services and security settings for these services (Gmail, Drive, Voice, etc.). Given that most GWS features are premised on these services being secure, compromise of this account would be critical.</t>
    </r>
    <r>
      <rPr>
        <sz val="11"/>
        <color rgb="FF000000"/>
        <rFont val="Calibri"/>
      </rPr>
      <t xml:space="preserve">
</t>
    </r>
    <r>
      <rPr>
        <sz val="11"/>
        <color rgb="FF000000"/>
        <rFont val="Calibri"/>
      </rPr>
      <t>- Mobile Admin: This admin has full rights to manage all of an agency's mobile devices including authorizing their use and controlling the apps that can be downloaded and used on them. This admin also can set the security policies on all agency mobile devices connected to GWS.</t>
    </r>
    <r>
      <rPr>
        <sz val="11"/>
        <color rgb="FF000000"/>
        <rFont val="Calibri"/>
      </rPr>
      <t xml:space="preserve">
</t>
    </r>
    <r>
      <rPr>
        <sz val="11"/>
        <color rgb="FF000000"/>
        <rFont val="Calibri"/>
      </rPr>
      <t>- Groups Admin: This admin has full rights to view profiles in the organizational and Organizational Unit (OU) structures and can manage all rights for members in the groups.</t>
    </r>
  </si>
  <si>
    <r>
      <rPr>
        <sz val="11"/>
        <color rgb="FF000000"/>
        <rFont val="Calibri"/>
      </rPr>
      <t>Super admin users cannot log in to admin.google.com with a third-party IdP when using super admin level accounts—they must use Google Login as the authentication mechanism. This policy extends this rule to other admin types.</t>
    </r>
    <r>
      <rPr>
        <sz val="11"/>
        <color rgb="FF000000"/>
        <rFont val="Calibri"/>
      </rPr>
      <t xml:space="preserve">
</t>
    </r>
    <r>
      <rPr>
        <sz val="11"/>
        <color rgb="FF000000"/>
        <rFont val="Calibri"/>
      </rPr>
      <t>Delegated accounts, including the ones defined as highly privileged above, can by default, use a third-party IdP to access admin.google.com: however, this policy prohibits that practice. All highly privileged accounts must use phishing resistant Google Authentication.</t>
    </r>
  </si>
  <si>
    <r>
      <rPr>
        <b/>
        <sz val="11"/>
        <color rgb="FF000000"/>
        <rFont val="Calibri"/>
      </rPr>
      <t>Google Cloud Architecture Center | Best practices for planning accounts and organizations</t>
    </r>
    <r>
      <rPr>
        <sz val="11"/>
        <color rgb="FF000000"/>
        <rFont val="Calibri"/>
      </rPr>
      <t xml:space="preserve">
</t>
    </r>
    <r>
      <rPr>
        <sz val="11"/>
        <color rgb="FF0000FF"/>
        <rFont val="Calibri"/>
      </rPr>
      <t>https://cloud.google.com/architecture/identity/best-practices-for-planning</t>
    </r>
    <r>
      <rPr>
        <sz val="11"/>
        <color rgb="FF000000"/>
        <rFont val="Calibri"/>
      </rPr>
      <t xml:space="preserve">
</t>
    </r>
    <r>
      <rPr>
        <b/>
        <sz val="11"/>
        <color rgb="FF000000"/>
        <rFont val="Calibri"/>
      </rPr>
      <t>GWS Admin Help | Create, edit, and delete custom admin roles</t>
    </r>
    <r>
      <rPr>
        <sz val="11"/>
        <color rgb="FF000000"/>
        <rFont val="Calibri"/>
      </rPr>
      <t xml:space="preserve">
</t>
    </r>
    <r>
      <rPr>
        <sz val="11"/>
        <color rgb="FF0000FF"/>
        <rFont val="Calibri"/>
      </rPr>
      <t>https://support.google.com/a/answer/2406043</t>
    </r>
    <r>
      <rPr>
        <sz val="11"/>
        <color rgb="FF000000"/>
        <rFont val="Calibri"/>
      </rPr>
      <t xml:space="preserve">
</t>
    </r>
    <r>
      <rPr>
        <b/>
        <sz val="11"/>
        <color rgb="FF000000"/>
        <rFont val="Calibri"/>
      </rPr>
      <t>GWA Admin Help | Assign Specific Admin Roles</t>
    </r>
    <r>
      <rPr>
        <sz val="11"/>
        <color rgb="FF000000"/>
        <rFont val="Calibri"/>
      </rPr>
      <t xml:space="preserve">
</t>
    </r>
    <r>
      <rPr>
        <sz val="11"/>
        <color rgb="FF0000FF"/>
        <rFont val="Calibri"/>
      </rPr>
      <t>https://support.google.com/a/answer/9807615?hl=en</t>
    </r>
    <r>
      <rPr>
        <sz val="11"/>
        <color rgb="FF000000"/>
        <rFont val="Calibri"/>
      </rPr>
      <t xml:space="preserve">
</t>
    </r>
    <r>
      <rPr>
        <b/>
        <sz val="11"/>
        <color rgb="FF000000"/>
        <rFont val="Calibri"/>
      </rPr>
      <t>GWA Admin Help | Pre-Built Admin Roles</t>
    </r>
    <r>
      <rPr>
        <sz val="11"/>
        <color rgb="FF000000"/>
        <rFont val="Calibri"/>
      </rPr>
      <t xml:space="preserve">
</t>
    </r>
    <r>
      <rPr>
        <sz val="11"/>
        <color rgb="FF0000FF"/>
        <rFont val="Calibri"/>
      </rPr>
      <t>https://support.google.com/a/answer/2405986?hl=en</t>
    </r>
  </si>
  <si>
    <t>GWS.COMMONCONTROLS.6.2v0.6</t>
  </si>
  <si>
    <r>
      <rPr>
        <sz val="11"/>
        <color rgb="FF000000"/>
        <rFont val="Calibri"/>
      </rPr>
      <t xml:space="preserve">A minimum of </t>
    </r>
    <r>
      <rPr>
        <b/>
        <sz val="11"/>
        <color rgb="FF000000"/>
        <rFont val="Calibri"/>
      </rPr>
      <t>two</t>
    </r>
    <r>
      <rPr>
        <sz val="11"/>
        <color rgb="FF000000"/>
        <rFont val="Calibri"/>
      </rPr>
      <t xml:space="preserve"> and maximum of </t>
    </r>
    <r>
      <rPr>
        <b/>
        <sz val="11"/>
        <color rgb="FF000000"/>
        <rFont val="Calibri"/>
      </rPr>
      <t>eight</t>
    </r>
    <r>
      <rPr>
        <sz val="11"/>
        <color rgb="FF000000"/>
        <rFont val="Calibri"/>
      </rPr>
      <t xml:space="preserve"> separate and distinct super admin users SHALL be configured.</t>
    </r>
  </si>
  <si>
    <r>
      <rPr>
        <sz val="11"/>
        <color rgb="FF000000"/>
        <rFont val="Calibri"/>
      </rPr>
      <t>To obtain a list of all GWS Super Admins:</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Navigate to </t>
    </r>
    <r>
      <rPr>
        <b/>
        <sz val="11"/>
        <color rgb="FF000000"/>
        <rFont val="Calibri"/>
      </rPr>
      <t>Account</t>
    </r>
    <r>
      <rPr>
        <sz val="11"/>
        <color rgb="FF000000"/>
        <rFont val="Calibri"/>
      </rPr>
      <t xml:space="preserve"> -&gt; </t>
    </r>
    <r>
      <rPr>
        <b/>
        <sz val="11"/>
        <color rgb="FF000000"/>
        <rFont val="Calibri"/>
      </rPr>
      <t>Admin Roles</t>
    </r>
    <r>
      <rPr>
        <sz val="11"/>
        <color rgb="FF000000"/>
        <rFont val="Calibri"/>
      </rPr>
      <t>.</t>
    </r>
    <r>
      <rPr>
        <sz val="11"/>
        <color rgb="FF000000"/>
        <rFont val="Calibri"/>
      </rPr>
      <t xml:space="preserve">
</t>
    </r>
    <r>
      <rPr>
        <sz val="11"/>
        <color rgb="FF000000"/>
        <rFont val="Calibri"/>
      </rPr>
      <t xml:space="preserve">3. Click the </t>
    </r>
    <r>
      <rPr>
        <b/>
        <sz val="11"/>
        <color rgb="FF000000"/>
        <rFont val="Calibri"/>
      </rPr>
      <t>Super Admin</t>
    </r>
    <r>
      <rPr>
        <sz val="11"/>
        <color rgb="FF000000"/>
        <rFont val="Calibri"/>
      </rPr>
      <t xml:space="preserve"> role in the list of roles</t>
    </r>
    <r>
      <rPr>
        <sz val="11"/>
        <color rgb="FF000000"/>
        <rFont val="Calibri"/>
      </rPr>
      <t xml:space="preserve">
</t>
    </r>
    <r>
      <rPr>
        <sz val="11"/>
        <color rgb="FF000000"/>
        <rFont val="Calibri"/>
      </rPr>
      <t>4. The subsequent dialog provides a list of Super Admins.</t>
    </r>
  </si>
  <si>
    <r>
      <rPr>
        <sz val="11"/>
        <color rgb="FF000000"/>
        <rFont val="Calibri"/>
      </rPr>
      <t>The super admin role provides unfettered access to the Google Workspace. Properly managing the number of users with this level of access makes GWS compromise more challenging. Having too few accounts can increase the risk of losing admin access entirely (e.g., if a super admin forgets their password); Maintaining between two to four accounts balances concerns regarding accessibility and security.</t>
    </r>
  </si>
  <si>
    <t>Conflicting Account Management</t>
  </si>
  <si>
    <t>GWS.COMMONCONTROLS.7.1v0.6</t>
  </si>
  <si>
    <r>
      <rPr>
        <sz val="11"/>
        <color rgb="FF000000"/>
        <rFont val="Calibri"/>
      </rPr>
      <t>Account conflict management SHOULD be configured to replace conflicting unmanaged accounts with managed ones.</t>
    </r>
  </si>
  <si>
    <r>
      <rPr>
        <sz val="11"/>
        <color rgb="FF000000"/>
        <rFont val="Calibri"/>
      </rPr>
      <t>To configure account conflict management per the policy:</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Navigate to </t>
    </r>
    <r>
      <rPr>
        <b/>
        <sz val="11"/>
        <color rgb="FF000000"/>
        <rFont val="Calibri"/>
      </rPr>
      <t>Account</t>
    </r>
    <r>
      <rPr>
        <sz val="11"/>
        <color rgb="FF000000"/>
        <rFont val="Calibri"/>
      </rPr>
      <t xml:space="preserve"> -&gt; </t>
    </r>
    <r>
      <rPr>
        <b/>
        <sz val="11"/>
        <color rgb="FF000000"/>
        <rFont val="Calibri"/>
      </rPr>
      <t>Account settings.</t>
    </r>
    <r>
      <rPr>
        <sz val="11"/>
        <color rgb="FF000000"/>
        <rFont val="Calibri"/>
      </rPr>
      <t xml:space="preserve">
</t>
    </r>
    <r>
      <rPr>
        <sz val="11"/>
        <color rgb="FF000000"/>
        <rFont val="Calibri"/>
      </rPr>
      <t xml:space="preserve">3. Click the </t>
    </r>
    <r>
      <rPr>
        <b/>
        <sz val="11"/>
        <color rgb="FF000000"/>
        <rFont val="Calibri"/>
      </rPr>
      <t>Conflicting accounts management</t>
    </r>
    <r>
      <rPr>
        <sz val="11"/>
        <color rgb="FF000000"/>
        <rFont val="Calibri"/>
      </rPr>
      <t xml:space="preserve"> card.</t>
    </r>
    <r>
      <rPr>
        <sz val="11"/>
        <color rgb="FF000000"/>
        <rFont val="Calibri"/>
      </rPr>
      <t xml:space="preserve">
</t>
    </r>
    <r>
      <rPr>
        <sz val="11"/>
        <color rgb="FF000000"/>
        <rFont val="Calibri"/>
      </rPr>
      <t xml:space="preserve">4. Select the radio button option: </t>
    </r>
    <r>
      <rPr>
        <b/>
        <sz val="11"/>
        <color rgb="FF000000"/>
        <rFont val="Calibri"/>
      </rPr>
      <t>"Replace conflicting unmanaged accounts with managed ones."</t>
    </r>
    <r>
      <rPr>
        <sz val="11"/>
        <color rgb="FF000000"/>
        <rFont val="Calibri"/>
      </rPr>
      <t xml:space="preserve">
</t>
    </r>
    <r>
      <rPr>
        <sz val="11"/>
        <color rgb="FF000000"/>
        <rFont val="Calibri"/>
      </rPr>
      <t xml:space="preserve">5. Click </t>
    </r>
    <r>
      <rPr>
        <b/>
        <sz val="11"/>
        <color rgb="FF000000"/>
        <rFont val="Calibri"/>
      </rPr>
      <t>Save.</t>
    </r>
  </si>
  <si>
    <r>
      <rPr>
        <sz val="11"/>
        <color rgb="FF000000"/>
        <rFont val="Calibri"/>
      </rPr>
      <t>Unmanaged user accounts cannot be controlled or monitored by GWS admins. By resolving conflicting accounts, organizations can ensure all users have managed user accounts.</t>
    </r>
  </si>
  <si>
    <r>
      <rPr>
        <sz val="11"/>
        <color rgb="FF000000"/>
        <rFont val="Calibri"/>
      </rPr>
      <t>It is possible for employees of an organization to create conflicting, unmanaged accounts that are unmanaged by an enterprise's Google Workspace tenant. Unmanaged accounts are defined as users who independently created a Google account using the organization's domain. For example, a user with an enterprise/corporate email of user@company.com could create a personal, unmanaged Google account using that email address. This would create an account conflict in a GWS tenant licensed to company.com since email addresses are unique.</t>
    </r>
    <r>
      <rPr>
        <sz val="11"/>
        <color rgb="FF000000"/>
        <rFont val="Calibri"/>
      </rPr>
      <t xml:space="preserve">
</t>
    </r>
    <r>
      <rPr>
        <sz val="11"/>
        <color rgb="FF000000"/>
        <rFont val="Calibri"/>
      </rPr>
      <t>Creating a conflicting account can also happen unintentionally. After signing up for Google Cloud Identity or Google Workspace, admins might decide to set up single sign-on with an external identity provider (IdP) such as Azure Active Directory (AD) or Active Directory. When configured, the external IdP might automatically create accounts in Cloud Identity or Google Workspace for all users for which single sign-on was enabled, inadvertently creating conflicting accounts.</t>
    </r>
    <r>
      <rPr>
        <sz val="11"/>
        <color rgb="FF000000"/>
        <rFont val="Calibri"/>
      </rPr>
      <t xml:space="preserve">
</t>
    </r>
    <r>
      <rPr>
        <sz val="11"/>
        <color rgb="FF000000"/>
        <rFont val="Calibri"/>
      </rPr>
      <t>Unmanaged accounts carry significant risk, as they cannot be managed by admins, rendering them outside of the scope of protection admins can apply to keep work data secure. Significantly, two-step verification (2SV) cannot be enforced. Even if access is revoked, these accounts can carry a social engineering risk. Further, reconciling conflicting accounts creates churn for admins and adds to the workload of onboarding users to Google Workspace &amp; Google Cloud.</t>
    </r>
    <r>
      <rPr>
        <sz val="11"/>
        <color rgb="FF000000"/>
        <rFont val="Calibri"/>
      </rPr>
      <t xml:space="preserve">
</t>
    </r>
    <r>
      <rPr>
        <sz val="11"/>
        <color rgb="FF000000"/>
        <rFont val="Calibri"/>
      </rPr>
      <t>The GWS admin console provides several administrative options for handling conflicting, unmanaged accounts:</t>
    </r>
    <r>
      <rPr>
        <sz val="11"/>
        <color rgb="FF000000"/>
        <rFont val="Calibri"/>
      </rPr>
      <t xml:space="preserve">
</t>
    </r>
    <r>
      <rPr>
        <sz val="11"/>
        <color rgb="FF000000"/>
        <rFont val="Calibri"/>
      </rPr>
      <t>- Automatically invite users to transfer unmanaged accounts.</t>
    </r>
    <r>
      <rPr>
        <sz val="11"/>
        <color rgb="FF000000"/>
        <rFont val="Calibri"/>
      </rPr>
      <t xml:space="preserve">
</t>
    </r>
    <r>
      <rPr>
        <sz val="11"/>
        <color rgb="FF000000"/>
        <rFont val="Calibri"/>
      </rPr>
      <t>- Replace unmanaged accounts with managed ones.</t>
    </r>
    <r>
      <rPr>
        <sz val="11"/>
        <color rgb="FF000000"/>
        <rFont val="Calibri"/>
      </rPr>
      <t xml:space="preserve">
</t>
    </r>
    <r>
      <rPr>
        <sz val="11"/>
        <color rgb="FF000000"/>
        <rFont val="Calibri"/>
      </rPr>
      <t>- Don't create new accounts if unmanaged accounts exist.</t>
    </r>
    <r>
      <rPr>
        <sz val="11"/>
        <color rgb="FF000000"/>
        <rFont val="Calibri"/>
      </rPr>
      <t xml:space="preserve">
</t>
    </r>
    <r>
      <rPr>
        <sz val="11"/>
        <color rgb="FF000000"/>
        <rFont val="Calibri"/>
      </rPr>
      <t>This policy requires replacing unmanaged accounts with managed ones. When this option is configured, data owned by the account will not be imported; the user will receive a temporary account address, which they'll need to manually replace with a @gmail.com address of their choice; the user will receive an email notification of this and are informed they cannot use the original email any longer.</t>
    </r>
    <r>
      <rPr>
        <sz val="11"/>
        <color rgb="FF000000"/>
        <rFont val="Calibri"/>
      </rPr>
      <t xml:space="preserve">
</t>
    </r>
    <r>
      <rPr>
        <sz val="11"/>
        <color rgb="FF000000"/>
        <rFont val="Calibri"/>
      </rPr>
      <t>By changing the email address, the user resolves the conflict by ensuring that the managed account and consumer account have different identities. The result remains that they have one consumer account that has all their original data, and one managed account that doesn't have access to the original data.</t>
    </r>
  </si>
  <si>
    <r>
      <rPr>
        <sz val="11"/>
        <color rgb="FF000000"/>
        <rFont val="Calibri"/>
      </rPr>
      <t>Super Admin privileges</t>
    </r>
  </si>
  <si>
    <r>
      <rPr>
        <b/>
        <sz val="11"/>
        <color rgb="FF000000"/>
        <rFont val="Calibri"/>
      </rPr>
      <t>GWS Admin Help | Use the transfer tool to migrate unmanaged users</t>
    </r>
    <r>
      <rPr>
        <sz val="11"/>
        <color rgb="FF000000"/>
        <rFont val="Calibri"/>
      </rPr>
      <t xml:space="preserve">
</t>
    </r>
    <r>
      <rPr>
        <sz val="11"/>
        <color rgb="FF0000FF"/>
        <rFont val="Calibri"/>
      </rPr>
      <t>https://support.google.com/a/answer/6178640</t>
    </r>
    <r>
      <rPr>
        <sz val="11"/>
        <color rgb="FF000000"/>
        <rFont val="Calibri"/>
      </rPr>
      <t xml:space="preserve">
</t>
    </r>
    <r>
      <rPr>
        <b/>
        <sz val="11"/>
        <color rgb="FF000000"/>
        <rFont val="Calibri"/>
      </rPr>
      <t>GWS Admin Help | Find and add unmanaged users</t>
    </r>
    <r>
      <rPr>
        <sz val="11"/>
        <color rgb="FF000000"/>
        <rFont val="Calibri"/>
      </rPr>
      <t xml:space="preserve">
</t>
    </r>
    <r>
      <rPr>
        <sz val="11"/>
        <color rgb="FF0000FF"/>
        <rFont val="Calibri"/>
      </rPr>
      <t>https://support.google.com/a/answer/11112794</t>
    </r>
    <r>
      <rPr>
        <sz val="11"/>
        <color rgb="FF000000"/>
        <rFont val="Calibri"/>
      </rPr>
      <t xml:space="preserve">
</t>
    </r>
    <r>
      <rPr>
        <b/>
        <sz val="11"/>
        <color rgb="FF000000"/>
        <rFont val="Calibri"/>
      </rPr>
      <t>Google Workspace Updates Blog | Resolve conflict accounts faster with the new Conflict Accounts Management tool</t>
    </r>
    <r>
      <rPr>
        <sz val="11"/>
        <color rgb="FF000000"/>
        <rFont val="Calibri"/>
      </rPr>
      <t xml:space="preserve">
</t>
    </r>
    <r>
      <rPr>
        <sz val="11"/>
        <color rgb="FF0000FF"/>
        <rFont val="Calibri"/>
      </rPr>
      <t>https://workspaceupdates.googleblog.com/2023/08/conflict-accounts-management-tool.html</t>
    </r>
    <r>
      <rPr>
        <sz val="11"/>
        <color rgb="FF000000"/>
        <rFont val="Calibri"/>
      </rPr>
      <t xml:space="preserve">
</t>
    </r>
    <r>
      <rPr>
        <b/>
        <sz val="11"/>
        <color rgb="FF000000"/>
        <rFont val="Calibri"/>
      </rPr>
      <t>Google Cloud Architecture Center | Migrating consumer accounts</t>
    </r>
    <r>
      <rPr>
        <sz val="11"/>
        <color rgb="FF000000"/>
        <rFont val="Calibri"/>
      </rPr>
      <t xml:space="preserve">
</t>
    </r>
    <r>
      <rPr>
        <sz val="11"/>
        <color rgb="FF0000FF"/>
        <rFont val="Calibri"/>
      </rPr>
      <t>https://cloud.google.com/architecture/identity/migrating-consumer-accounts#using_a_conflicting_account</t>
    </r>
    <r>
      <rPr>
        <sz val="11"/>
        <color rgb="FF000000"/>
        <rFont val="Calibri"/>
      </rPr>
      <t xml:space="preserve">
</t>
    </r>
    <r>
      <rPr>
        <b/>
        <sz val="11"/>
        <color rgb="FF000000"/>
        <rFont val="Calibri"/>
      </rPr>
      <t>Google Cloud Architecture Center | Best practices for planning accounts and organizations</t>
    </r>
    <r>
      <rPr>
        <sz val="11"/>
        <color rgb="FF000000"/>
        <rFont val="Calibri"/>
      </rPr>
      <t xml:space="preserve">
</t>
    </r>
    <r>
      <rPr>
        <sz val="11"/>
        <color rgb="FF0000FF"/>
        <rFont val="Calibri"/>
      </rPr>
      <t>https://cloud.google.com/architecture/identity/best-practices-for-planning</t>
    </r>
    <r>
      <rPr>
        <sz val="11"/>
        <color rgb="FF000000"/>
        <rFont val="Calibri"/>
      </rPr>
      <t xml:space="preserve">
</t>
    </r>
    <r>
      <rPr>
        <b/>
        <sz val="11"/>
        <color rgb="FF000000"/>
        <rFont val="Calibri"/>
      </rPr>
      <t>How a conflicting account is created</t>
    </r>
    <r>
      <rPr>
        <sz val="11"/>
        <color rgb="FF000000"/>
        <rFont val="Calibri"/>
      </rPr>
      <t xml:space="preserve">
</t>
    </r>
    <r>
      <rPr>
        <sz val="11"/>
        <color rgb="FF0000FF"/>
        <rFont val="Calibri"/>
      </rPr>
      <t>https://support.google.com/accounts/answer/181526</t>
    </r>
  </si>
  <si>
    <t>Account Recovery Options</t>
  </si>
  <si>
    <t>GWS.COMMONCONTROLS.8.1v0.6</t>
  </si>
  <si>
    <r>
      <rPr>
        <sz val="11"/>
        <color rgb="FF000000"/>
        <rFont val="Calibri"/>
      </rPr>
      <t>Account self-recovery for super admins SHALL be disabled.</t>
    </r>
  </si>
  <si>
    <r>
      <rPr>
        <sz val="11"/>
        <color rgb="FF000000"/>
        <rFont val="Calibri"/>
      </rPr>
      <t>To disable Super Admin account self-recovery:</t>
    </r>
    <r>
      <rPr>
        <sz val="11"/>
        <color rgb="FF000000"/>
        <rFont val="Calibri"/>
      </rPr>
      <t xml:space="preserve">
</t>
    </r>
    <r>
      <rPr>
        <sz val="11"/>
        <color rgb="FF000000"/>
        <rFont val="Calibri"/>
      </rPr>
      <t xml:space="preserve">1. Sign in to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Account Recovery</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Super admin account recovery</t>
    </r>
    <r>
      <rPr>
        <sz val="11"/>
        <color rgb="FF000000"/>
        <rFont val="Calibri"/>
      </rPr>
      <t>.</t>
    </r>
    <r>
      <rPr>
        <sz val="11"/>
        <color rgb="FF000000"/>
        <rFont val="Calibri"/>
      </rPr>
      <t xml:space="preserve">
</t>
    </r>
    <r>
      <rPr>
        <sz val="11"/>
        <color rgb="FF000000"/>
        <rFont val="Calibri"/>
      </rPr>
      <t xml:space="preserve">5. Deselect the </t>
    </r>
    <r>
      <rPr>
        <b/>
        <sz val="11"/>
        <color rgb="FF000000"/>
        <rFont val="Calibri"/>
      </rPr>
      <t>Allow Super Admins to recover their account</t>
    </r>
    <r>
      <rPr>
        <sz val="11"/>
        <color rgb="FF000000"/>
        <rFont val="Calibri"/>
      </rPr>
      <t xml:space="preserve"> checkbox.</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</si>
  <si>
    <r>
      <rPr>
        <sz val="11"/>
        <color rgb="FF000000"/>
        <rFont val="Calibri"/>
      </rPr>
      <t>If enabled, a threat actor could attempt to gain access to a super admin account through the account recovery method. Disabling this feature forces super admins to contact another super admin to recover their account, making it more difficult for a potential threat actor to compromise their account.</t>
    </r>
  </si>
  <si>
    <r>
      <rPr>
        <sz val="11"/>
        <color rgb="FF000000"/>
        <rFont val="Calibri"/>
      </rPr>
      <t>This section addresses the GWS account self-recovery feature. When enabled, this feature allows users to add a recovery email or phone number with which they can reset their own accounts if needed, without having to contact a Workspace admin for support.</t>
    </r>
  </si>
  <si>
    <r>
      <rPr>
        <b/>
        <sz val="11"/>
        <color rgb="FF000000"/>
        <rFont val="Calibri"/>
      </rPr>
      <t>GWS Admin Help | Allow super administrators to recover their password</t>
    </r>
    <r>
      <rPr>
        <sz val="11"/>
        <color rgb="FF000000"/>
        <rFont val="Calibri"/>
      </rPr>
      <t xml:space="preserve">
</t>
    </r>
    <r>
      <rPr>
        <sz val="11"/>
        <color rgb="FF0000FF"/>
        <rFont val="Calibri"/>
      </rPr>
      <t>https://support.google.com/a/answer/9436964?fl=1</t>
    </r>
    <r>
      <rPr>
        <sz val="11"/>
        <color rgb="FF000000"/>
        <rFont val="Calibri"/>
      </rPr>
      <t xml:space="preserve">
</t>
    </r>
    <r>
      <rPr>
        <b/>
        <sz val="11"/>
        <color rgb="FF000000"/>
        <rFont val="Calibri"/>
      </rPr>
      <t>GWS Admin Help | Recover an account protected by 2-Step Verification</t>
    </r>
    <r>
      <rPr>
        <sz val="11"/>
        <color rgb="FF000000"/>
        <rFont val="Calibri"/>
      </rPr>
      <t xml:space="preserve">
</t>
    </r>
    <r>
      <rPr>
        <sz val="11"/>
        <color rgb="FF0000FF"/>
        <rFont val="Calibri"/>
      </rPr>
      <t>https://support.google.com/a/answer/9176734?hl=en</t>
    </r>
  </si>
  <si>
    <t>GWS.COMMONCONTROLS.8.2v0.6</t>
  </si>
  <si>
    <r>
      <rPr>
        <sz val="11"/>
        <color rgb="FF000000"/>
        <rFont val="Calibri"/>
      </rPr>
      <t>Account self-recovery for users and non-super admins SHALL be disabled.</t>
    </r>
  </si>
  <si>
    <r>
      <rPr>
        <sz val="11"/>
        <color rgb="FF000000"/>
        <rFont val="Calibri"/>
      </rPr>
      <t xml:space="preserve">1. Sign in to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Account Recovery</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User account recovery</t>
    </r>
    <r>
      <rPr>
        <sz val="11"/>
        <color rgb="FF000000"/>
        <rFont val="Calibri"/>
      </rPr>
      <t>.</t>
    </r>
    <r>
      <rPr>
        <sz val="11"/>
        <color rgb="FF000000"/>
        <rFont val="Calibri"/>
      </rPr>
      <t xml:space="preserve">
</t>
    </r>
    <r>
      <rPr>
        <sz val="11"/>
        <color rgb="FF000000"/>
        <rFont val="Calibri"/>
      </rPr>
      <t xml:space="preserve">5. Deselect the </t>
    </r>
    <r>
      <rPr>
        <b/>
        <sz val="11"/>
        <color rgb="FF000000"/>
        <rFont val="Calibri"/>
      </rPr>
      <t>Allow users and all non-super admins to recover their account</t>
    </r>
    <r>
      <rPr>
        <sz val="11"/>
        <color rgb="FF000000"/>
        <rFont val="Calibri"/>
      </rPr>
      <t xml:space="preserve"> checkbox.</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</si>
  <si>
    <r>
      <rPr>
        <sz val="11"/>
        <color rgb="FF000000"/>
        <rFont val="Calibri"/>
      </rPr>
      <t>If enabled, a user could add a personal email or phone number for account recovery. Disabling this feature makes account recovery go through official channels, making it more difficult for a potential threat actor to compromise an account.</t>
    </r>
  </si>
  <si>
    <t>GWS.COMMONCONTROLS.8.3v0.6</t>
  </si>
  <si>
    <r>
      <rPr>
        <sz val="11"/>
        <color rgb="FF000000"/>
        <rFont val="Calibri"/>
      </rPr>
      <t>Ability to add recovery information SHOULD be disabled.</t>
    </r>
  </si>
  <si>
    <r>
      <rPr>
        <sz val="11"/>
        <color rgb="FF000000"/>
        <rFont val="Calibri"/>
      </rPr>
      <t xml:space="preserve">1. Sign in to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Account Recovery</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Recovery Information</t>
    </r>
    <r>
      <rPr>
        <sz val="11"/>
        <color rgb="FF000000"/>
        <rFont val="Calibri"/>
      </rPr>
      <t>.</t>
    </r>
    <r>
      <rPr>
        <sz val="11"/>
        <color rgb="FF000000"/>
        <rFont val="Calibri"/>
      </rPr>
      <t xml:space="preserve">
</t>
    </r>
    <r>
      <rPr>
        <sz val="11"/>
        <color rgb="FF000000"/>
        <rFont val="Calibri"/>
      </rPr>
      <t xml:space="preserve">5. Deselect the </t>
    </r>
    <r>
      <rPr>
        <b/>
        <sz val="11"/>
        <color rgb="FF000000"/>
        <rFont val="Calibri"/>
      </rPr>
      <t>Allow admins and users to add recovery email information to their account</t>
    </r>
    <r>
      <rPr>
        <sz val="11"/>
        <color rgb="FF000000"/>
        <rFont val="Calibri"/>
      </rPr>
      <t xml:space="preserve"> checkbox.</t>
    </r>
    <r>
      <rPr>
        <sz val="11"/>
        <color rgb="FF000000"/>
        <rFont val="Calibri"/>
      </rPr>
      <t xml:space="preserve">
</t>
    </r>
    <r>
      <rPr>
        <sz val="11"/>
        <color rgb="FF000000"/>
        <rFont val="Calibri"/>
      </rPr>
      <t xml:space="preserve">6. Deselect the </t>
    </r>
    <r>
      <rPr>
        <b/>
        <sz val="11"/>
        <color rgb="FF000000"/>
        <rFont val="Calibri"/>
      </rPr>
      <t>Allow admins and users to add recovery phone information to their account</t>
    </r>
    <r>
      <rPr>
        <sz val="11"/>
        <color rgb="FF000000"/>
        <rFont val="Calibri"/>
      </rPr>
      <t xml:space="preserve"> checkbox.</t>
    </r>
    <r>
      <rPr>
        <sz val="11"/>
        <color rgb="FF000000"/>
        <rFont val="Calibri"/>
      </rPr>
      <t xml:space="preserve">
</t>
    </r>
    <r>
      <rPr>
        <sz val="11"/>
        <color rgb="FF000000"/>
        <rFont val="Calibri"/>
      </rPr>
      <t xml:space="preserve">7. Click </t>
    </r>
    <r>
      <rPr>
        <b/>
        <sz val="11"/>
        <color rgb="FF000000"/>
        <rFont val="Calibri"/>
      </rPr>
      <t>Save</t>
    </r>
    <r>
      <rPr>
        <sz val="11"/>
        <color rgb="FF000000"/>
        <rFont val="Calibri"/>
      </rPr>
      <t>.</t>
    </r>
  </si>
  <si>
    <r>
      <rPr>
        <sz val="11"/>
        <color rgb="FF000000"/>
        <rFont val="Calibri"/>
      </rPr>
      <t>If enabled, a user could add a personal email or phone number for account recovery. Disabling this feature prevents a user from adding personally identifiable information (PII) to their organizational account, making it more difficult for a potential threat actor to steal PII in the event of a compromise.</t>
    </r>
  </si>
  <si>
    <t>GWS Advanced Protection Program</t>
  </si>
  <si>
    <t>GWS.COMMONCONTROLS.9.1v0.6</t>
  </si>
  <si>
    <r>
      <rPr>
        <sz val="11"/>
        <color rgb="FF000000"/>
        <rFont val="Calibri"/>
      </rPr>
      <t>Highly privileged accounts SHALL be enrolled in the Google Workspace (GWS) Advanced Protection Program.</t>
    </r>
  </si>
  <si>
    <r>
      <rPr>
        <sz val="11"/>
        <color rgb="FF000000"/>
        <rFont val="Calibri"/>
      </rPr>
      <t>Policy Group 9 Instructions</t>
    </r>
    <r>
      <rPr>
        <sz val="11"/>
        <color rgb="FF000000"/>
        <rFont val="Calibri"/>
      </rPr>
      <t xml:space="preserve">
</t>
    </r>
    <r>
      <rPr>
        <sz val="11"/>
        <color rgb="FF000000"/>
        <rFont val="Calibri"/>
      </rPr>
      <t>To allow all users to enroll:</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 -</t>
    </r>
    <r>
      <rPr>
        <sz val="11"/>
        <color rgb="FF000000"/>
        <rFont val="Calibri"/>
      </rPr>
      <t xml:space="preserve">\&gt; </t>
    </r>
    <r>
      <rPr>
        <b/>
        <sz val="11"/>
        <color rgb="FF000000"/>
        <rFont val="Calibri"/>
      </rPr>
      <t>Authentication</t>
    </r>
    <r>
      <rPr>
        <sz val="11"/>
        <color rgb="FF000000"/>
        <rFont val="Calibri"/>
      </rPr>
      <t xml:space="preserve"> -&gt; </t>
    </r>
    <r>
      <rPr>
        <b/>
        <sz val="11"/>
        <color rgb="FF000000"/>
        <rFont val="Calibri"/>
      </rPr>
      <t>Advanced Protection Program.</t>
    </r>
    <r>
      <rPr>
        <sz val="11"/>
        <color rgb="FF000000"/>
        <rFont val="Calibri"/>
      </rPr>
      <t xml:space="preserve">
</t>
    </r>
    <r>
      <rPr>
        <sz val="11"/>
        <color rgb="FF000000"/>
        <rFont val="Calibri"/>
      </rPr>
      <t xml:space="preserve">3. On the right, locate the </t>
    </r>
    <r>
      <rPr>
        <b/>
        <sz val="11"/>
        <color rgb="FF000000"/>
        <rFont val="Calibri"/>
      </rPr>
      <t>Advanced Protection</t>
    </r>
    <r>
      <rPr>
        <sz val="11"/>
        <color rgb="FF000000"/>
        <rFont val="Calibri"/>
      </rPr>
      <t xml:space="preserve"> header.</t>
    </r>
    <r>
      <rPr>
        <sz val="11"/>
        <color rgb="FF000000"/>
        <rFont val="Calibri"/>
      </rPr>
      <t xml:space="preserve">
</t>
    </r>
    <r>
      <rPr>
        <sz val="11"/>
        <color rgb="FF000000"/>
        <rFont val="Calibri"/>
      </rPr>
      <t xml:space="preserve">4. Locate the </t>
    </r>
    <r>
      <rPr>
        <b/>
        <sz val="11"/>
        <color rgb="FF000000"/>
        <rFont val="Calibri"/>
      </rPr>
      <t>Allow users to enroll in the Advanced Protection Program</t>
    </r>
    <r>
      <rPr>
        <sz val="11"/>
        <color rgb="FF000000"/>
        <rFont val="Calibri"/>
      </rPr>
      <t xml:space="preserve"> header.</t>
    </r>
    <r>
      <rPr>
        <sz val="11"/>
        <color rgb="FF000000"/>
        <rFont val="Calibri"/>
      </rPr>
      <t xml:space="preserve">
</t>
    </r>
    <r>
      <rPr>
        <sz val="11"/>
        <color rgb="FF000000"/>
        <rFont val="Calibri"/>
      </rPr>
      <t xml:space="preserve">5. Select </t>
    </r>
    <r>
      <rPr>
        <b/>
        <sz val="11"/>
        <color rgb="FF000000"/>
        <rFont val="Calibri"/>
      </rPr>
      <t>Enable user enrollment.</t>
    </r>
    <r>
      <rPr>
        <sz val="11"/>
        <color rgb="FF000000"/>
        <rFont val="Calibri"/>
      </rPr>
      <t xml:space="preserve">
</t>
    </r>
    <r>
      <rPr>
        <sz val="11"/>
        <color rgb="FF000000"/>
        <rFont val="Calibri"/>
      </rPr>
      <t xml:space="preserve">6. Click </t>
    </r>
    <r>
      <rPr>
        <b/>
        <sz val="11"/>
        <color rgb="FF000000"/>
        <rFont val="Calibri"/>
      </rPr>
      <t>SAVE.</t>
    </r>
  </si>
  <si>
    <r>
      <rPr>
        <sz val="11"/>
        <color rgb="FF000000"/>
        <rFont val="Calibri"/>
      </rPr>
      <t>Sophisticated phishing tactics can trick even the most savvy users into giving their sign-in credentials to attackers. Advanced Protection requires users to use a security key, which is a hardware device or special software on mobile devices used to verify identity, to sign in to a Google Account. Unauthorized users will not be able to sign in without the user's security key, even if they have the user's username and password. The Advanced Protection Program includes a curated group of high-security policies that are applied to enrolled accounts. Additional policies may be added to the Advanced Protection Program to ensure the protections are current.</t>
    </r>
  </si>
  <si>
    <r>
      <rPr>
        <sz val="11"/>
        <color rgb="FF000000"/>
        <rFont val="Calibri"/>
      </rPr>
      <t>This control enforces more secure protection of highly privileged, senior executive and sensitive users accounts from targeted attacks. It enforces optional GWS user security features like:</t>
    </r>
    <r>
      <rPr>
        <sz val="11"/>
        <color rgb="FF000000"/>
        <rFont val="Calibri"/>
      </rPr>
      <t xml:space="preserve">
</t>
    </r>
    <r>
      <rPr>
        <sz val="11"/>
        <color rgb="FF000000"/>
        <rFont val="Calibri"/>
      </rPr>
      <t>- Strong authentication with security keys</t>
    </r>
    <r>
      <rPr>
        <sz val="11"/>
        <color rgb="FF000000"/>
        <rFont val="Calibri"/>
      </rPr>
      <t xml:space="preserve">
</t>
    </r>
    <r>
      <rPr>
        <sz val="11"/>
        <color rgb="FF000000"/>
        <rFont val="Calibri"/>
      </rPr>
      <t>- Use of security codes with security keys</t>
    </r>
    <r>
      <rPr>
        <sz val="11"/>
        <color rgb="FF000000"/>
        <rFont val="Calibri"/>
      </rPr>
      <t xml:space="preserve">
</t>
    </r>
    <r>
      <rPr>
        <sz val="11"/>
        <color rgb="FF000000"/>
        <rFont val="Calibri"/>
      </rPr>
      <t>- Restrictions on third-party access to account data</t>
    </r>
    <r>
      <rPr>
        <sz val="11"/>
        <color rgb="FF000000"/>
        <rFont val="Calibri"/>
      </rPr>
      <t xml:space="preserve">
</t>
    </r>
    <r>
      <rPr>
        <sz val="11"/>
        <color rgb="FF000000"/>
        <rFont val="Calibri"/>
      </rPr>
      <t>- Deep Gmail scans</t>
    </r>
    <r>
      <rPr>
        <sz val="11"/>
        <color rgb="FF000000"/>
        <rFont val="Calibri"/>
      </rPr>
      <t xml:space="preserve">
</t>
    </r>
    <r>
      <rPr>
        <sz val="11"/>
        <color rgb="FF000000"/>
        <rFont val="Calibri"/>
      </rPr>
      <t>- Google Safe Browsing protections in Chrome</t>
    </r>
    <r>
      <rPr>
        <sz val="11"/>
        <color rgb="FF000000"/>
        <rFont val="Calibri"/>
      </rPr>
      <t xml:space="preserve">
</t>
    </r>
    <r>
      <rPr>
        <sz val="11"/>
        <color rgb="FF000000"/>
        <rFont val="Calibri"/>
      </rPr>
      <t>- Account recovery through admin</t>
    </r>
  </si>
  <si>
    <r>
      <rPr>
        <sz val="11"/>
        <color rgb="FF000000"/>
        <rFont val="Calibri"/>
      </rPr>
      <t>Two security keys are required for added assurance. If one key is lost or damaged, users can use the second key to regain account access.</t>
    </r>
  </si>
  <si>
    <r>
      <rPr>
        <b/>
        <sz val="11"/>
        <color rgb="FF000000"/>
        <rFont val="Calibri"/>
      </rPr>
      <t>GWS Admin Help | Protect users with the Advanced Protection Program</t>
    </r>
    <r>
      <rPr>
        <sz val="11"/>
        <color rgb="FF000000"/>
        <rFont val="Calibri"/>
      </rPr>
      <t xml:space="preserve">
</t>
    </r>
    <r>
      <rPr>
        <sz val="11"/>
        <color rgb="FF0000FF"/>
        <rFont val="Calibri"/>
      </rPr>
      <t>https://support.google.com/a/answer/9378686</t>
    </r>
    <r>
      <rPr>
        <sz val="11"/>
        <color rgb="FF000000"/>
        <rFont val="Calibri"/>
      </rPr>
      <t xml:space="preserve">
</t>
    </r>
    <r>
      <rPr>
        <b/>
        <sz val="11"/>
        <color rgb="FF000000"/>
        <rFont val="Calibri"/>
      </rPr>
      <t>GWS Admin Help | Advanced Protection Program FAQ</t>
    </r>
    <r>
      <rPr>
        <sz val="11"/>
        <color rgb="FF000000"/>
        <rFont val="Calibri"/>
      </rPr>
      <t xml:space="preserve">
</t>
    </r>
    <r>
      <rPr>
        <sz val="11"/>
        <color rgb="FF0000FF"/>
        <rFont val="Calibri"/>
      </rPr>
      <t>https://support.google.com/a/answer/9503534?hl=en</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</si>
  <si>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t>GWS.COMMONCONTROLS.9.2v0.6</t>
  </si>
  <si>
    <r>
      <rPr>
        <sz val="11"/>
        <color rgb="FF000000"/>
        <rFont val="Calibri"/>
      </rPr>
      <t>All sensitive user accounts SHOULD be enrolled into the GWS Advanced Protection Program.</t>
    </r>
  </si>
  <si>
    <t>App Access to Google APIs</t>
  </si>
  <si>
    <t>GWS.COMMONCONTROLS.10.1v0.6</t>
  </si>
  <si>
    <r>
      <rPr>
        <sz val="11"/>
        <color rgb="FF000000"/>
        <rFont val="Calibri"/>
      </rPr>
      <t>Agencies SHALL use GWS application access control policies to restrict access to all GWS services by third party applications.</t>
    </r>
  </si>
  <si>
    <r>
      <rPr>
        <sz val="11"/>
        <color rgb="FF000000"/>
        <rFont val="Calibri"/>
      </rPr>
      <t>Policy Group 10 Instructions</t>
    </r>
    <r>
      <rPr>
        <sz val="11"/>
        <color rgb="FF000000"/>
        <rFont val="Calibri"/>
      </rPr>
      <t xml:space="preserve">
</t>
    </r>
    <r>
      <rPr>
        <sz val="11"/>
        <color rgb="FF000000"/>
        <rFont val="Calibri"/>
      </rPr>
      <t xml:space="preserve">1. Sign in to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Go to </t>
    </r>
    <r>
      <rPr>
        <b/>
        <sz val="11"/>
        <color rgb="FF000000"/>
        <rFont val="Calibri"/>
      </rPr>
      <t>Security</t>
    </r>
    <r>
      <rPr>
        <sz val="11"/>
        <color rgb="FF000000"/>
        <rFont val="Calibri"/>
      </rPr>
      <t xml:space="preserve"> -&gt; </t>
    </r>
    <r>
      <rPr>
        <b/>
        <sz val="11"/>
        <color rgb="FF000000"/>
        <rFont val="Calibri"/>
      </rPr>
      <t>Access and Data Control</t>
    </r>
    <r>
      <rPr>
        <sz val="11"/>
        <color rgb="FF000000"/>
        <rFont val="Calibri"/>
      </rPr>
      <t xml:space="preserve"> -&gt; </t>
    </r>
    <r>
      <rPr>
        <b/>
        <sz val="11"/>
        <color rgb="FF000000"/>
        <rFont val="Calibri"/>
      </rPr>
      <t>API controls.</t>
    </r>
    <r>
      <rPr>
        <sz val="11"/>
        <color rgb="FF000000"/>
        <rFont val="Calibri"/>
      </rPr>
      <t xml:space="preserve">
</t>
    </r>
    <r>
      <rPr>
        <sz val="11"/>
        <color rgb="FF000000"/>
        <rFont val="Calibri"/>
      </rPr>
      <t>GWS.COMMONCONTROLS.10.1v0.6 instructions:</t>
    </r>
    <r>
      <rPr>
        <sz val="11"/>
        <color rgb="FF000000"/>
        <rFont val="Calibri"/>
      </rPr>
      <t xml:space="preserve">
</t>
    </r>
    <r>
      <rPr>
        <sz val="11"/>
        <color rgb="FF000000"/>
        <rFont val="Calibri"/>
      </rPr>
      <t xml:space="preserve">1. Select </t>
    </r>
    <r>
      <rPr>
        <b/>
        <sz val="11"/>
        <color rgb="FF000000"/>
        <rFont val="Calibri"/>
      </rPr>
      <t>Manage Google Services.</t>
    </r>
    <r>
      <rPr>
        <sz val="11"/>
        <color rgb="FF000000"/>
        <rFont val="Calibri"/>
      </rPr>
      <t xml:space="preserve">
</t>
    </r>
    <r>
      <rPr>
        <sz val="11"/>
        <color rgb="FF000000"/>
        <rFont val="Calibri"/>
      </rPr>
      <t xml:space="preserve">2. Select the </t>
    </r>
    <r>
      <rPr>
        <b/>
        <sz val="11"/>
        <color rgb="FF000000"/>
        <rFont val="Calibri"/>
      </rPr>
      <t>Services box</t>
    </r>
    <r>
      <rPr>
        <sz val="11"/>
        <color rgb="FF000000"/>
        <rFont val="Calibri"/>
      </rPr>
      <t xml:space="preserve"> to check all services boxes.</t>
    </r>
    <r>
      <rPr>
        <sz val="11"/>
        <color rgb="FF000000"/>
        <rFont val="Calibri"/>
      </rPr>
      <t xml:space="preserve">
</t>
    </r>
    <r>
      <rPr>
        <sz val="11"/>
        <color rgb="FF000000"/>
        <rFont val="Calibri"/>
      </rPr>
      <t xml:space="preserve">3. Once this box is selected, then the </t>
    </r>
    <r>
      <rPr>
        <b/>
        <sz val="11"/>
        <color rgb="FF000000"/>
        <rFont val="Calibri"/>
      </rPr>
      <t>Change access</t>
    </r>
    <r>
      <rPr>
        <sz val="11"/>
        <color rgb="FF000000"/>
        <rFont val="Calibri"/>
      </rPr>
      <t xml:space="preserve"> link at the top of console will be available; select it.</t>
    </r>
    <r>
      <rPr>
        <sz val="11"/>
        <color rgb="FF000000"/>
        <rFont val="Calibri"/>
      </rPr>
      <t xml:space="preserve">
</t>
    </r>
    <r>
      <rPr>
        <sz val="11"/>
        <color rgb="FF000000"/>
        <rFont val="Calibri"/>
      </rPr>
      <t xml:space="preserve">4. Select </t>
    </r>
    <r>
      <rPr>
        <b/>
        <sz val="11"/>
        <color rgb="FF000000"/>
        <rFont val="Calibri"/>
      </rPr>
      <t>Restricted: Only trusted apps can access a service.</t>
    </r>
    <r>
      <rPr>
        <sz val="11"/>
        <color rgb="FF000000"/>
        <rFont val="Calibri"/>
      </rPr>
      <t xml:space="preserve">
</t>
    </r>
    <r>
      <rPr>
        <sz val="11"/>
        <color rgb="FF000000"/>
        <rFont val="Calibri"/>
      </rPr>
      <t xml:space="preserve">5. Select </t>
    </r>
    <r>
      <rPr>
        <b/>
        <sz val="11"/>
        <color rgb="FF000000"/>
        <rFont val="Calibri"/>
      </rPr>
      <t>Change</t>
    </r>
    <r>
      <rPr>
        <sz val="11"/>
        <color rgb="FF000000"/>
        <rFont val="Calibri"/>
      </rPr>
      <t xml:space="preserve"> then </t>
    </r>
    <r>
      <rPr>
        <b/>
        <sz val="11"/>
        <color rgb="FF000000"/>
        <rFont val="Calibri"/>
      </rPr>
      <t>confirm</t>
    </r>
    <r>
      <rPr>
        <sz val="11"/>
        <color rgb="FF000000"/>
        <rFont val="Calibri"/>
      </rPr>
      <t xml:space="preserve"> if prompted.</t>
    </r>
    <r>
      <rPr>
        <sz val="11"/>
        <color rgb="FF000000"/>
        <rFont val="Calibri"/>
      </rPr>
      <t xml:space="preserve">
</t>
    </r>
    <r>
      <rPr>
        <sz val="11"/>
        <color rgb="FF000000"/>
        <rFont val="Calibri"/>
      </rPr>
      <t>GWS.COMMONCONTROLS.10.2v0.6 instructions:</t>
    </r>
    <r>
      <rPr>
        <sz val="11"/>
        <color rgb="FF000000"/>
        <rFont val="Calibri"/>
      </rPr>
      <t xml:space="preserve">
</t>
    </r>
    <r>
      <rPr>
        <sz val="11"/>
        <color rgb="FF000000"/>
        <rFont val="Calibri"/>
      </rPr>
      <t xml:space="preserve">1. Select </t>
    </r>
    <r>
      <rPr>
        <b/>
        <sz val="11"/>
        <color rgb="FF000000"/>
        <rFont val="Calibri"/>
      </rPr>
      <t>Manage Google Services.</t>
    </r>
    <r>
      <rPr>
        <sz val="11"/>
        <color rgb="FF000000"/>
        <rFont val="Calibri"/>
      </rPr>
      <t xml:space="preserve">
</t>
    </r>
    <r>
      <rPr>
        <sz val="11"/>
        <color rgb="FF000000"/>
        <rFont val="Calibri"/>
      </rPr>
      <t xml:space="preserve">2. Select the </t>
    </r>
    <r>
      <rPr>
        <b/>
        <sz val="11"/>
        <color rgb="FF000000"/>
        <rFont val="Calibri"/>
      </rPr>
      <t>Services box</t>
    </r>
    <r>
      <rPr>
        <sz val="11"/>
        <color rgb="FF000000"/>
        <rFont val="Calibri"/>
      </rPr>
      <t xml:space="preserve"> to check all services boxes.</t>
    </r>
    <r>
      <rPr>
        <sz val="11"/>
        <color rgb="FF000000"/>
        <rFont val="Calibri"/>
      </rPr>
      <t xml:space="preserve">
</t>
    </r>
    <r>
      <rPr>
        <sz val="11"/>
        <color rgb="FF000000"/>
        <rFont val="Calibri"/>
      </rPr>
      <t xml:space="preserve">3. Once this box is selected, then the </t>
    </r>
    <r>
      <rPr>
        <b/>
        <sz val="11"/>
        <color rgb="FF000000"/>
        <rFont val="Calibri"/>
      </rPr>
      <t>Change access</t>
    </r>
    <r>
      <rPr>
        <sz val="11"/>
        <color rgb="FF000000"/>
        <rFont val="Calibri"/>
      </rPr>
      <t xml:space="preserve"> link at the top of console will be available; select it.</t>
    </r>
    <r>
      <rPr>
        <sz val="11"/>
        <color rgb="FF000000"/>
        <rFont val="Calibri"/>
      </rPr>
      <t xml:space="preserve">
</t>
    </r>
    <r>
      <rPr>
        <sz val="11"/>
        <color rgb="FF000000"/>
        <rFont val="Calibri"/>
      </rPr>
      <t xml:space="preserve">4. Ensure to uncheck the check box next to </t>
    </r>
    <r>
      <rPr>
        <b/>
        <sz val="11"/>
        <color rgb="FF000000"/>
        <rFont val="Calibri"/>
      </rPr>
      <t>For apps that are not trusted, allow users to give access to OAuth scopes that aren't classified as high-risk.</t>
    </r>
    <r>
      <rPr>
        <sz val="11"/>
        <color rgb="FF000000"/>
        <rFont val="Calibri"/>
      </rPr>
      <t xml:space="preserve">
</t>
    </r>
    <r>
      <rPr>
        <sz val="11"/>
        <color rgb="FF000000"/>
        <rFont val="Calibri"/>
      </rPr>
      <t xml:space="preserve">5. Select </t>
    </r>
    <r>
      <rPr>
        <b/>
        <sz val="11"/>
        <color rgb="FF000000"/>
        <rFont val="Calibri"/>
      </rPr>
      <t>Change</t>
    </r>
    <r>
      <rPr>
        <sz val="11"/>
        <color rgb="FF000000"/>
        <rFont val="Calibri"/>
      </rPr>
      <t xml:space="preserve"> then </t>
    </r>
    <r>
      <rPr>
        <b/>
        <sz val="11"/>
        <color rgb="FF000000"/>
        <rFont val="Calibri"/>
      </rPr>
      <t>confirm</t>
    </r>
    <r>
      <rPr>
        <sz val="11"/>
        <color rgb="FF000000"/>
        <rFont val="Calibri"/>
      </rPr>
      <t xml:space="preserve"> if prompted.</t>
    </r>
  </si>
  <si>
    <r>
      <rPr>
        <sz val="11"/>
        <color rgb="FF000000"/>
        <rFont val="Calibri"/>
      </rPr>
      <t>Third-party applications may include malicious content. Restricting application access to only applications trusted by the agency reduces the risk of allowing malicious applications to connect to GWS.</t>
    </r>
  </si>
  <si>
    <r>
      <rPr>
        <sz val="11"/>
        <color rgb="FF000000"/>
        <rFont val="Calibri"/>
      </rPr>
      <t>Agencies need to have a process in place to manage and control application access to GWS data. This control enables the ability to restrict access to Google Workspace APIs from other applications and is aimed at mitigating the significant cybersecurity risk posed by the potential compromise of OAuth tokens. The baseline policy statements are written to allow implementers to balance operational need with risk posed by granting application access.</t>
    </r>
  </si>
  <si>
    <r>
      <rPr>
        <b/>
        <sz val="11"/>
        <color rgb="FF000000"/>
        <rFont val="Calibri"/>
      </rPr>
      <t>RFC 6819</t>
    </r>
    <r>
      <rPr>
        <sz val="11"/>
        <color rgb="FF000000"/>
        <rFont val="Calibri"/>
      </rPr>
      <t xml:space="preserve">
</t>
    </r>
    <r>
      <rPr>
        <sz val="11"/>
        <color rgb="FF0000FF"/>
        <rFont val="Calibri"/>
      </rPr>
      <t>https://datatracker.ietf.org/doc/html/rfc6819</t>
    </r>
    <r>
      <rPr>
        <sz val="11"/>
        <color rgb="FF000000"/>
        <rFont val="Calibri"/>
      </rPr>
      <t xml:space="preserve">
</t>
    </r>
    <r>
      <rPr>
        <b/>
        <sz val="11"/>
        <color rgb="FF000000"/>
        <rFont val="Calibri"/>
      </rPr>
      <t>RFC 6749</t>
    </r>
    <r>
      <rPr>
        <sz val="11"/>
        <color rgb="FF000000"/>
        <rFont val="Calibri"/>
      </rPr>
      <t xml:space="preserve">
</t>
    </r>
    <r>
      <rPr>
        <sz val="11"/>
        <color rgb="FF0000FF"/>
        <rFont val="Calibri"/>
      </rPr>
      <t>https://datatracker.ietf.org/doc/html/rfc6749</t>
    </r>
    <r>
      <rPr>
        <sz val="11"/>
        <color rgb="FF000000"/>
        <rFont val="Calibri"/>
      </rPr>
      <t xml:space="preserve">
</t>
    </r>
    <r>
      <rPr>
        <b/>
        <sz val="11"/>
        <color rgb="FF000000"/>
        <rFont val="Calibri"/>
      </rPr>
      <t>OMB M-22-09</t>
    </r>
    <r>
      <rPr>
        <sz val="11"/>
        <color rgb="FF000000"/>
        <rFont val="Calibri"/>
      </rPr>
      <t xml:space="preserve">
</t>
    </r>
    <r>
      <rPr>
        <sz val="11"/>
        <color rgb="FF0000FF"/>
        <rFont val="Calibri"/>
      </rPr>
      <t>https://bidenwhitehouse.archives.gov/wp-content/uploads/2022/01/M-22-09.pdf</t>
    </r>
    <r>
      <rPr>
        <sz val="11"/>
        <color rgb="FF000000"/>
        <rFont val="Calibri"/>
      </rPr>
      <t xml:space="preserve">
</t>
    </r>
    <r>
      <rPr>
        <b/>
        <sz val="11"/>
        <color rgb="FF000000"/>
        <rFont val="Calibri"/>
      </rPr>
      <t>GWS Admin Help | Control which third-party &amp; internal apps access GWS data</t>
    </r>
    <r>
      <rPr>
        <sz val="11"/>
        <color rgb="FF000000"/>
        <rFont val="Calibri"/>
      </rPr>
      <t xml:space="preserve">
</t>
    </r>
    <r>
      <rPr>
        <sz val="11"/>
        <color rgb="FF0000FF"/>
        <rFont val="Calibri"/>
      </rPr>
      <t>https://support.google.com/a/answer/7281227#zippy=%2Cstep-control-api-access%2Cstep-restrict-or-unrestrict-google-services%2Cbefore-you-begin-review-authorized-third-party-apps%2Cstep-manage-third-party-app-access-to-google-services-add-apps</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r>
      <rPr>
        <sz val="11"/>
        <color rgb="FF000000"/>
        <rFont val="Calibri"/>
      </rPr>
      <t xml:space="preserve">
</t>
    </r>
    <r>
      <rPr>
        <b/>
        <sz val="11"/>
        <color rgb="FF000000"/>
        <rFont val="Calibri"/>
      </rPr>
      <t>GWS Admin Help | Control access to less secure apps</t>
    </r>
    <r>
      <rPr>
        <sz val="11"/>
        <color rgb="FF000000"/>
        <rFont val="Calibri"/>
      </rPr>
      <t xml:space="preserve">
</t>
    </r>
    <r>
      <rPr>
        <sz val="11"/>
        <color rgb="FF0000FF"/>
        <rFont val="Calibri"/>
      </rPr>
      <t>https://support.google.com/a/answer/6260879?hl=en</t>
    </r>
  </si>
  <si>
    <t>GWS.COMMONCONTROLS.10.2v0.6</t>
  </si>
  <si>
    <r>
      <rPr>
        <sz val="11"/>
        <color rgb="FF000000"/>
        <rFont val="Calibri"/>
      </rPr>
      <t>Agencies SHALL NOT allow users to grant consent for access to low-risk scopes.</t>
    </r>
  </si>
  <si>
    <r>
      <rPr>
        <sz val="11"/>
        <color rgb="FF000000"/>
        <rFont val="Calibri"/>
      </rPr>
      <t>Allowing users to grant access to OAuth scopes not classified as high-risk could enable untrusted apps to gain access without non-administrative approval being allowlisted, violating policy 10.1.</t>
    </r>
  </si>
  <si>
    <t>GWS.COMMONCONTROLS.10.3v0.6</t>
  </si>
  <si>
    <r>
      <rPr>
        <sz val="11"/>
        <color rgb="FF000000"/>
        <rFont val="Calibri"/>
      </rPr>
      <t>Agencies SHALL NOT trust unconfigured internal apps.</t>
    </r>
  </si>
  <si>
    <r>
      <rPr>
        <sz val="11"/>
        <color rgb="FF000000"/>
        <rFont val="Calibri"/>
      </rPr>
      <t>Policy Group 10 Instructions</t>
    </r>
    <r>
      <rPr>
        <sz val="11"/>
        <color rgb="FF000000"/>
        <rFont val="Calibri"/>
      </rPr>
      <t xml:space="preserve">
</t>
    </r>
    <r>
      <rPr>
        <sz val="11"/>
        <color rgb="FF000000"/>
        <rFont val="Calibri"/>
      </rPr>
      <t xml:space="preserve">1. Sign in to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Go to </t>
    </r>
    <r>
      <rPr>
        <b/>
        <sz val="11"/>
        <color rgb="FF000000"/>
        <rFont val="Calibri"/>
      </rPr>
      <t>Security</t>
    </r>
    <r>
      <rPr>
        <sz val="11"/>
        <color rgb="FF000000"/>
        <rFont val="Calibri"/>
      </rPr>
      <t xml:space="preserve"> -&gt; </t>
    </r>
    <r>
      <rPr>
        <b/>
        <sz val="11"/>
        <color rgb="FF000000"/>
        <rFont val="Calibri"/>
      </rPr>
      <t>Access and Data Control</t>
    </r>
    <r>
      <rPr>
        <sz val="11"/>
        <color rgb="FF000000"/>
        <rFont val="Calibri"/>
      </rPr>
      <t xml:space="preserve"> -&gt; </t>
    </r>
    <r>
      <rPr>
        <b/>
        <sz val="11"/>
        <color rgb="FF000000"/>
        <rFont val="Calibri"/>
      </rPr>
      <t>API controls.</t>
    </r>
    <r>
      <rPr>
        <sz val="11"/>
        <color rgb="FF000000"/>
        <rFont val="Calibri"/>
      </rPr>
      <t xml:space="preserve">
</t>
    </r>
    <r>
      <rPr>
        <sz val="11"/>
        <color rgb="FF000000"/>
        <rFont val="Calibri"/>
      </rPr>
      <t>GWS.COMMONCONTROLS.10.1v0.6 instructions:</t>
    </r>
    <r>
      <rPr>
        <sz val="11"/>
        <color rgb="FF000000"/>
        <rFont val="Calibri"/>
      </rPr>
      <t xml:space="preserve">
</t>
    </r>
    <r>
      <rPr>
        <sz val="11"/>
        <color rgb="FF000000"/>
        <rFont val="Calibri"/>
      </rPr>
      <t xml:space="preserve">1. Select </t>
    </r>
    <r>
      <rPr>
        <b/>
        <sz val="11"/>
        <color rgb="FF000000"/>
        <rFont val="Calibri"/>
      </rPr>
      <t>Manage Google Services.</t>
    </r>
    <r>
      <rPr>
        <sz val="11"/>
        <color rgb="FF000000"/>
        <rFont val="Calibri"/>
      </rPr>
      <t xml:space="preserve">
</t>
    </r>
    <r>
      <rPr>
        <sz val="11"/>
        <color rgb="FF000000"/>
        <rFont val="Calibri"/>
      </rPr>
      <t xml:space="preserve">2. Select the </t>
    </r>
    <r>
      <rPr>
        <b/>
        <sz val="11"/>
        <color rgb="FF000000"/>
        <rFont val="Calibri"/>
      </rPr>
      <t>Services box</t>
    </r>
    <r>
      <rPr>
        <sz val="11"/>
        <color rgb="FF000000"/>
        <rFont val="Calibri"/>
      </rPr>
      <t xml:space="preserve"> to check all services boxes.</t>
    </r>
    <r>
      <rPr>
        <sz val="11"/>
        <color rgb="FF000000"/>
        <rFont val="Calibri"/>
      </rPr>
      <t xml:space="preserve">
</t>
    </r>
    <r>
      <rPr>
        <sz val="11"/>
        <color rgb="FF000000"/>
        <rFont val="Calibri"/>
      </rPr>
      <t xml:space="preserve">3. Once this box is selected, then the </t>
    </r>
    <r>
      <rPr>
        <b/>
        <sz val="11"/>
        <color rgb="FF000000"/>
        <rFont val="Calibri"/>
      </rPr>
      <t>Change access</t>
    </r>
    <r>
      <rPr>
        <sz val="11"/>
        <color rgb="FF000000"/>
        <rFont val="Calibri"/>
      </rPr>
      <t xml:space="preserve"> link at the top of console will be available; select it.</t>
    </r>
    <r>
      <rPr>
        <sz val="11"/>
        <color rgb="FF000000"/>
        <rFont val="Calibri"/>
      </rPr>
      <t xml:space="preserve">
</t>
    </r>
    <r>
      <rPr>
        <sz val="11"/>
        <color rgb="FF000000"/>
        <rFont val="Calibri"/>
      </rPr>
      <t xml:space="preserve">4. Select </t>
    </r>
    <r>
      <rPr>
        <b/>
        <sz val="11"/>
        <color rgb="FF000000"/>
        <rFont val="Calibri"/>
      </rPr>
      <t>Restricted: Only trusted apps can access a service.</t>
    </r>
    <r>
      <rPr>
        <sz val="11"/>
        <color rgb="FF000000"/>
        <rFont val="Calibri"/>
      </rPr>
      <t xml:space="preserve">
</t>
    </r>
    <r>
      <rPr>
        <sz val="11"/>
        <color rgb="FF000000"/>
        <rFont val="Calibri"/>
      </rPr>
      <t xml:space="preserve">5. Select </t>
    </r>
    <r>
      <rPr>
        <b/>
        <sz val="11"/>
        <color rgb="FF000000"/>
        <rFont val="Calibri"/>
      </rPr>
      <t>Change</t>
    </r>
    <r>
      <rPr>
        <sz val="11"/>
        <color rgb="FF000000"/>
        <rFont val="Calibri"/>
      </rPr>
      <t xml:space="preserve"> then </t>
    </r>
    <r>
      <rPr>
        <b/>
        <sz val="11"/>
        <color rgb="FF000000"/>
        <rFont val="Calibri"/>
      </rPr>
      <t>confirm</t>
    </r>
    <r>
      <rPr>
        <sz val="11"/>
        <color rgb="FF000000"/>
        <rFont val="Calibri"/>
      </rPr>
      <t xml:space="preserve"> if prompted.</t>
    </r>
    <r>
      <rPr>
        <sz val="11"/>
        <color rgb="FF000000"/>
        <rFont val="Calibri"/>
      </rPr>
      <t xml:space="preserve">
</t>
    </r>
    <r>
      <rPr>
        <sz val="11"/>
        <color rgb="FF000000"/>
        <rFont val="Calibri"/>
      </rPr>
      <t>GWS.COMMONCONTROLS.10.2v0.6 instructions:</t>
    </r>
    <r>
      <rPr>
        <sz val="11"/>
        <color rgb="FF000000"/>
        <rFont val="Calibri"/>
      </rPr>
      <t xml:space="preserve">
</t>
    </r>
    <r>
      <rPr>
        <sz val="11"/>
        <color rgb="FF000000"/>
        <rFont val="Calibri"/>
      </rPr>
      <t xml:space="preserve">1. Select </t>
    </r>
    <r>
      <rPr>
        <b/>
        <sz val="11"/>
        <color rgb="FF000000"/>
        <rFont val="Calibri"/>
      </rPr>
      <t>Manage Google Services.</t>
    </r>
    <r>
      <rPr>
        <sz val="11"/>
        <color rgb="FF000000"/>
        <rFont val="Calibri"/>
      </rPr>
      <t xml:space="preserve">
</t>
    </r>
    <r>
      <rPr>
        <sz val="11"/>
        <color rgb="FF000000"/>
        <rFont val="Calibri"/>
      </rPr>
      <t xml:space="preserve">2. Select the </t>
    </r>
    <r>
      <rPr>
        <b/>
        <sz val="11"/>
        <color rgb="FF000000"/>
        <rFont val="Calibri"/>
      </rPr>
      <t>Services box</t>
    </r>
    <r>
      <rPr>
        <sz val="11"/>
        <color rgb="FF000000"/>
        <rFont val="Calibri"/>
      </rPr>
      <t xml:space="preserve"> to check all services boxes.</t>
    </r>
    <r>
      <rPr>
        <sz val="11"/>
        <color rgb="FF000000"/>
        <rFont val="Calibri"/>
      </rPr>
      <t xml:space="preserve">
</t>
    </r>
    <r>
      <rPr>
        <sz val="11"/>
        <color rgb="FF000000"/>
        <rFont val="Calibri"/>
      </rPr>
      <t xml:space="preserve">3. Once this box is selected, then the </t>
    </r>
    <r>
      <rPr>
        <b/>
        <sz val="11"/>
        <color rgb="FF000000"/>
        <rFont val="Calibri"/>
      </rPr>
      <t>Change access</t>
    </r>
    <r>
      <rPr>
        <sz val="11"/>
        <color rgb="FF000000"/>
        <rFont val="Calibri"/>
      </rPr>
      <t xml:space="preserve"> link at the top of console will be available; select it.</t>
    </r>
    <r>
      <rPr>
        <sz val="11"/>
        <color rgb="FF000000"/>
        <rFont val="Calibri"/>
      </rPr>
      <t xml:space="preserve">
</t>
    </r>
    <r>
      <rPr>
        <sz val="11"/>
        <color rgb="FF000000"/>
        <rFont val="Calibri"/>
      </rPr>
      <t xml:space="preserve">4. Ensure to uncheck the check box next to </t>
    </r>
    <r>
      <rPr>
        <b/>
        <sz val="11"/>
        <color rgb="FF000000"/>
        <rFont val="Calibri"/>
      </rPr>
      <t>For apps that are not trusted, allow users to give access to OAuth scopes that aren't classified as high-risk.</t>
    </r>
    <r>
      <rPr>
        <sz val="11"/>
        <color rgb="FF000000"/>
        <rFont val="Calibri"/>
      </rPr>
      <t xml:space="preserve">
</t>
    </r>
    <r>
      <rPr>
        <sz val="11"/>
        <color rgb="FF000000"/>
        <rFont val="Calibri"/>
      </rPr>
      <t xml:space="preserve">5. Select </t>
    </r>
    <r>
      <rPr>
        <b/>
        <sz val="11"/>
        <color rgb="FF000000"/>
        <rFont val="Calibri"/>
      </rPr>
      <t>Change</t>
    </r>
    <r>
      <rPr>
        <sz val="11"/>
        <color rgb="FF000000"/>
        <rFont val="Calibri"/>
      </rPr>
      <t xml:space="preserve"> then </t>
    </r>
    <r>
      <rPr>
        <b/>
        <sz val="11"/>
        <color rgb="FF000000"/>
        <rFont val="Calibri"/>
      </rPr>
      <t>confirm</t>
    </r>
    <r>
      <rPr>
        <sz val="11"/>
        <color rgb="FF000000"/>
        <rFont val="Calibri"/>
      </rPr>
      <t xml:space="preserve"> if prompted.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Select </t>
    </r>
    <r>
      <rPr>
        <b/>
        <sz val="11"/>
        <color rgb="FF000000"/>
        <rFont val="Calibri"/>
      </rPr>
      <t>Settings.</t>
    </r>
    <r>
      <rPr>
        <sz val="11"/>
        <color rgb="FF000000"/>
        <rFont val="Calibri"/>
      </rPr>
      <t xml:space="preserve">
</t>
    </r>
    <r>
      <rPr>
        <sz val="11"/>
        <color rgb="FF000000"/>
        <rFont val="Calibri"/>
      </rPr>
      <t xml:space="preserve">2. Select </t>
    </r>
    <r>
      <rPr>
        <b/>
        <sz val="11"/>
        <color rgb="FF000000"/>
        <rFont val="Calibri"/>
      </rPr>
      <t>Internal apps</t>
    </r>
    <r>
      <rPr>
        <sz val="11"/>
        <color rgb="FF000000"/>
        <rFont val="Calibri"/>
      </rPr>
      <t xml:space="preserve"> and uncheck the box next to </t>
    </r>
    <r>
      <rPr>
        <b/>
        <sz val="11"/>
        <color rgb="FF000000"/>
        <rFont val="Calibri"/>
      </rPr>
      <t>Trust internal apps.</t>
    </r>
    <r>
      <rPr>
        <sz val="11"/>
        <color rgb="FF000000"/>
        <rFont val="Calibri"/>
      </rPr>
      <t xml:space="preserve">
</t>
    </r>
    <r>
      <rPr>
        <sz val="11"/>
        <color rgb="FF000000"/>
        <rFont val="Calibri"/>
      </rPr>
      <t xml:space="preserve">3. Select </t>
    </r>
    <r>
      <rPr>
        <b/>
        <sz val="11"/>
        <color rgb="FF000000"/>
        <rFont val="Calibri"/>
      </rPr>
      <t>SAVE.</t>
    </r>
  </si>
  <si>
    <r>
      <rPr>
        <sz val="11"/>
        <color rgb="FF000000"/>
        <rFont val="Calibri"/>
      </rPr>
      <t>Internal apps may contain vulnerabilities or even malicious content created by compromised user accounts. Restricting access to these apps reduces the risk of allowing unsafe apps to connect to GWS.</t>
    </r>
  </si>
  <si>
    <t>GWS.COMMONCONTROLS.10.4v0.6</t>
  </si>
  <si>
    <r>
      <rPr>
        <sz val="11"/>
        <color rgb="FF000000"/>
        <rFont val="Calibri"/>
      </rPr>
      <t>Agencies SHALL NOT allow users to access unconfigured third-party apps.</t>
    </r>
  </si>
  <si>
    <r>
      <rPr>
        <sz val="11"/>
        <color rgb="FF000000"/>
        <rFont val="Calibri"/>
      </rPr>
      <t>Policy Group 10 Instructions</t>
    </r>
    <r>
      <rPr>
        <sz val="11"/>
        <color rgb="FF000000"/>
        <rFont val="Calibri"/>
      </rPr>
      <t xml:space="preserve">
</t>
    </r>
    <r>
      <rPr>
        <sz val="11"/>
        <color rgb="FF000000"/>
        <rFont val="Calibri"/>
      </rPr>
      <t xml:space="preserve">1. Sign in to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Go to </t>
    </r>
    <r>
      <rPr>
        <b/>
        <sz val="11"/>
        <color rgb="FF000000"/>
        <rFont val="Calibri"/>
      </rPr>
      <t>Security</t>
    </r>
    <r>
      <rPr>
        <sz val="11"/>
        <color rgb="FF000000"/>
        <rFont val="Calibri"/>
      </rPr>
      <t xml:space="preserve"> -&gt; </t>
    </r>
    <r>
      <rPr>
        <b/>
        <sz val="11"/>
        <color rgb="FF000000"/>
        <rFont val="Calibri"/>
      </rPr>
      <t>Access and Data Control</t>
    </r>
    <r>
      <rPr>
        <sz val="11"/>
        <color rgb="FF000000"/>
        <rFont val="Calibri"/>
      </rPr>
      <t xml:space="preserve"> -&gt; </t>
    </r>
    <r>
      <rPr>
        <b/>
        <sz val="11"/>
        <color rgb="FF000000"/>
        <rFont val="Calibri"/>
      </rPr>
      <t>API controls.</t>
    </r>
    <r>
      <rPr>
        <sz val="11"/>
        <color rgb="FF000000"/>
        <rFont val="Calibri"/>
      </rPr>
      <t xml:space="preserve">
</t>
    </r>
    <r>
      <rPr>
        <sz val="11"/>
        <color rgb="FF000000"/>
        <rFont val="Calibri"/>
      </rPr>
      <t>GWS.COMMONCONTROLS.10.1v0.6 instructions:</t>
    </r>
    <r>
      <rPr>
        <sz val="11"/>
        <color rgb="FF000000"/>
        <rFont val="Calibri"/>
      </rPr>
      <t xml:space="preserve">
</t>
    </r>
    <r>
      <rPr>
        <sz val="11"/>
        <color rgb="FF000000"/>
        <rFont val="Calibri"/>
      </rPr>
      <t xml:space="preserve">1. Select </t>
    </r>
    <r>
      <rPr>
        <b/>
        <sz val="11"/>
        <color rgb="FF000000"/>
        <rFont val="Calibri"/>
      </rPr>
      <t>Manage Google Services.</t>
    </r>
    <r>
      <rPr>
        <sz val="11"/>
        <color rgb="FF000000"/>
        <rFont val="Calibri"/>
      </rPr>
      <t xml:space="preserve">
</t>
    </r>
    <r>
      <rPr>
        <sz val="11"/>
        <color rgb="FF000000"/>
        <rFont val="Calibri"/>
      </rPr>
      <t xml:space="preserve">2. Select the </t>
    </r>
    <r>
      <rPr>
        <b/>
        <sz val="11"/>
        <color rgb="FF000000"/>
        <rFont val="Calibri"/>
      </rPr>
      <t>Services box</t>
    </r>
    <r>
      <rPr>
        <sz val="11"/>
        <color rgb="FF000000"/>
        <rFont val="Calibri"/>
      </rPr>
      <t xml:space="preserve"> to check all services boxes.</t>
    </r>
    <r>
      <rPr>
        <sz val="11"/>
        <color rgb="FF000000"/>
        <rFont val="Calibri"/>
      </rPr>
      <t xml:space="preserve">
</t>
    </r>
    <r>
      <rPr>
        <sz val="11"/>
        <color rgb="FF000000"/>
        <rFont val="Calibri"/>
      </rPr>
      <t xml:space="preserve">3. Once this box is selected, then the </t>
    </r>
    <r>
      <rPr>
        <b/>
        <sz val="11"/>
        <color rgb="FF000000"/>
        <rFont val="Calibri"/>
      </rPr>
      <t>Change access</t>
    </r>
    <r>
      <rPr>
        <sz val="11"/>
        <color rgb="FF000000"/>
        <rFont val="Calibri"/>
      </rPr>
      <t xml:space="preserve"> link at the top of console will be available; select it.</t>
    </r>
    <r>
      <rPr>
        <sz val="11"/>
        <color rgb="FF000000"/>
        <rFont val="Calibri"/>
      </rPr>
      <t xml:space="preserve">
</t>
    </r>
    <r>
      <rPr>
        <sz val="11"/>
        <color rgb="FF000000"/>
        <rFont val="Calibri"/>
      </rPr>
      <t xml:space="preserve">4. Select </t>
    </r>
    <r>
      <rPr>
        <b/>
        <sz val="11"/>
        <color rgb="FF000000"/>
        <rFont val="Calibri"/>
      </rPr>
      <t>Restricted: Only trusted apps can access a service.</t>
    </r>
    <r>
      <rPr>
        <sz val="11"/>
        <color rgb="FF000000"/>
        <rFont val="Calibri"/>
      </rPr>
      <t xml:space="preserve">
</t>
    </r>
    <r>
      <rPr>
        <sz val="11"/>
        <color rgb="FF000000"/>
        <rFont val="Calibri"/>
      </rPr>
      <t xml:space="preserve">5. Select </t>
    </r>
    <r>
      <rPr>
        <b/>
        <sz val="11"/>
        <color rgb="FF000000"/>
        <rFont val="Calibri"/>
      </rPr>
      <t>Change</t>
    </r>
    <r>
      <rPr>
        <sz val="11"/>
        <color rgb="FF000000"/>
        <rFont val="Calibri"/>
      </rPr>
      <t xml:space="preserve"> then </t>
    </r>
    <r>
      <rPr>
        <b/>
        <sz val="11"/>
        <color rgb="FF000000"/>
        <rFont val="Calibri"/>
      </rPr>
      <t>confirm</t>
    </r>
    <r>
      <rPr>
        <sz val="11"/>
        <color rgb="FF000000"/>
        <rFont val="Calibri"/>
      </rPr>
      <t xml:space="preserve"> if prompted.</t>
    </r>
    <r>
      <rPr>
        <sz val="11"/>
        <color rgb="FF000000"/>
        <rFont val="Calibri"/>
      </rPr>
      <t xml:space="preserve">
</t>
    </r>
    <r>
      <rPr>
        <sz val="11"/>
        <color rgb="FF000000"/>
        <rFont val="Calibri"/>
      </rPr>
      <t>GWS.COMMONCONTROLS.10.2v0.6 instructions:</t>
    </r>
    <r>
      <rPr>
        <sz val="11"/>
        <color rgb="FF000000"/>
        <rFont val="Calibri"/>
      </rPr>
      <t xml:space="preserve">
</t>
    </r>
    <r>
      <rPr>
        <sz val="11"/>
        <color rgb="FF000000"/>
        <rFont val="Calibri"/>
      </rPr>
      <t xml:space="preserve">1. Select </t>
    </r>
    <r>
      <rPr>
        <b/>
        <sz val="11"/>
        <color rgb="FF000000"/>
        <rFont val="Calibri"/>
      </rPr>
      <t>Manage Google Services.</t>
    </r>
    <r>
      <rPr>
        <sz val="11"/>
        <color rgb="FF000000"/>
        <rFont val="Calibri"/>
      </rPr>
      <t xml:space="preserve">
</t>
    </r>
    <r>
      <rPr>
        <sz val="11"/>
        <color rgb="FF000000"/>
        <rFont val="Calibri"/>
      </rPr>
      <t xml:space="preserve">2. Select the </t>
    </r>
    <r>
      <rPr>
        <b/>
        <sz val="11"/>
        <color rgb="FF000000"/>
        <rFont val="Calibri"/>
      </rPr>
      <t>Services box</t>
    </r>
    <r>
      <rPr>
        <sz val="11"/>
        <color rgb="FF000000"/>
        <rFont val="Calibri"/>
      </rPr>
      <t xml:space="preserve"> to check all services boxes.</t>
    </r>
    <r>
      <rPr>
        <sz val="11"/>
        <color rgb="FF000000"/>
        <rFont val="Calibri"/>
      </rPr>
      <t xml:space="preserve">
</t>
    </r>
    <r>
      <rPr>
        <sz val="11"/>
        <color rgb="FF000000"/>
        <rFont val="Calibri"/>
      </rPr>
      <t xml:space="preserve">3. Once this box is selected, then the </t>
    </r>
    <r>
      <rPr>
        <b/>
        <sz val="11"/>
        <color rgb="FF000000"/>
        <rFont val="Calibri"/>
      </rPr>
      <t>Change access</t>
    </r>
    <r>
      <rPr>
        <sz val="11"/>
        <color rgb="FF000000"/>
        <rFont val="Calibri"/>
      </rPr>
      <t xml:space="preserve"> link at the top of console will be available; select it.</t>
    </r>
    <r>
      <rPr>
        <sz val="11"/>
        <color rgb="FF000000"/>
        <rFont val="Calibri"/>
      </rPr>
      <t xml:space="preserve">
</t>
    </r>
    <r>
      <rPr>
        <sz val="11"/>
        <color rgb="FF000000"/>
        <rFont val="Calibri"/>
      </rPr>
      <t xml:space="preserve">4. Ensure to uncheck the check box next to </t>
    </r>
    <r>
      <rPr>
        <b/>
        <sz val="11"/>
        <color rgb="FF000000"/>
        <rFont val="Calibri"/>
      </rPr>
      <t>For apps that are not trusted, allow users to give access to OAuth scopes that aren't classified as high-risk.</t>
    </r>
    <r>
      <rPr>
        <sz val="11"/>
        <color rgb="FF000000"/>
        <rFont val="Calibri"/>
      </rPr>
      <t xml:space="preserve">
</t>
    </r>
    <r>
      <rPr>
        <sz val="11"/>
        <color rgb="FF000000"/>
        <rFont val="Calibri"/>
      </rPr>
      <t xml:space="preserve">5. Select </t>
    </r>
    <r>
      <rPr>
        <b/>
        <sz val="11"/>
        <color rgb="FF000000"/>
        <rFont val="Calibri"/>
      </rPr>
      <t>Change</t>
    </r>
    <r>
      <rPr>
        <sz val="11"/>
        <color rgb="FF000000"/>
        <rFont val="Calibri"/>
      </rPr>
      <t xml:space="preserve"> then </t>
    </r>
    <r>
      <rPr>
        <b/>
        <sz val="11"/>
        <color rgb="FF000000"/>
        <rFont val="Calibri"/>
      </rPr>
      <t>confirm</t>
    </r>
    <r>
      <rPr>
        <sz val="11"/>
        <color rgb="FF000000"/>
        <rFont val="Calibri"/>
      </rPr>
      <t xml:space="preserve"> if prompted.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Select </t>
    </r>
    <r>
      <rPr>
        <b/>
        <sz val="11"/>
        <color rgb="FF000000"/>
        <rFont val="Calibri"/>
      </rPr>
      <t>Settings.</t>
    </r>
    <r>
      <rPr>
        <sz val="11"/>
        <color rgb="FF000000"/>
        <rFont val="Calibri"/>
      </rPr>
      <t xml:space="preserve">
</t>
    </r>
    <r>
      <rPr>
        <sz val="11"/>
        <color rgb="FF000000"/>
        <rFont val="Calibri"/>
      </rPr>
      <t xml:space="preserve">2. Select </t>
    </r>
    <r>
      <rPr>
        <b/>
        <sz val="11"/>
        <color rgb="FF000000"/>
        <rFont val="Calibri"/>
      </rPr>
      <t>Unconfigured third-party apps</t>
    </r>
    <r>
      <rPr>
        <sz val="11"/>
        <color rgb="FF000000"/>
        <rFont val="Calibri"/>
      </rPr>
      <t xml:space="preserve"> and select </t>
    </r>
    <r>
      <rPr>
        <b/>
        <sz val="11"/>
        <color rgb="FF000000"/>
        <rFont val="Calibri"/>
      </rPr>
      <t>Don't allow users to access any third-party apps</t>
    </r>
    <r>
      <rPr>
        <sz val="11"/>
        <color rgb="FF000000"/>
        <rFont val="Calibri"/>
      </rPr>
      <t xml:space="preserve">
</t>
    </r>
    <r>
      <rPr>
        <sz val="11"/>
        <color rgb="FF000000"/>
        <rFont val="Calibri"/>
      </rPr>
      <t xml:space="preserve">3. Select </t>
    </r>
    <r>
      <rPr>
        <b/>
        <sz val="11"/>
        <color rgb="FF000000"/>
        <rFont val="Calibri"/>
      </rPr>
      <t>SAVE.</t>
    </r>
  </si>
  <si>
    <r>
      <rPr>
        <sz val="11"/>
        <color rgb="FF000000"/>
        <rFont val="Calibri"/>
      </rPr>
      <t>External apps may contain vulnerabilities and malicious content. Restricting access to these apps reduces the risk of allowing unsafe apps to connect to the workspace.</t>
    </r>
  </si>
  <si>
    <t>GWS.COMMONCONTROLS.10.5v0.6</t>
  </si>
  <si>
    <r>
      <rPr>
        <sz val="11"/>
        <color rgb="FF000000"/>
        <rFont val="Calibri"/>
      </rPr>
      <t>Access to GWS applications by less secure apps that do not meet security standards for authentication SHALL be prevented.</t>
    </r>
  </si>
  <si>
    <r>
      <rPr>
        <sz val="11"/>
        <color rgb="FF000000"/>
        <rFont val="Calibri"/>
      </rPr>
      <t>Policy Group 10 Instructions</t>
    </r>
    <r>
      <rPr>
        <sz val="11"/>
        <color rgb="FF000000"/>
        <rFont val="Calibri"/>
      </rPr>
      <t xml:space="preserve">
</t>
    </r>
    <r>
      <rPr>
        <sz val="11"/>
        <color rgb="FF000000"/>
        <rFont val="Calibri"/>
      </rPr>
      <t xml:space="preserve">1. Sign in to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Go to </t>
    </r>
    <r>
      <rPr>
        <b/>
        <sz val="11"/>
        <color rgb="FF000000"/>
        <rFont val="Calibri"/>
      </rPr>
      <t>Security</t>
    </r>
    <r>
      <rPr>
        <sz val="11"/>
        <color rgb="FF000000"/>
        <rFont val="Calibri"/>
      </rPr>
      <t xml:space="preserve"> -&gt; </t>
    </r>
    <r>
      <rPr>
        <b/>
        <sz val="11"/>
        <color rgb="FF000000"/>
        <rFont val="Calibri"/>
      </rPr>
      <t>Access and Data Control</t>
    </r>
    <r>
      <rPr>
        <sz val="11"/>
        <color rgb="FF000000"/>
        <rFont val="Calibri"/>
      </rPr>
      <t xml:space="preserve"> -&gt; </t>
    </r>
    <r>
      <rPr>
        <b/>
        <sz val="11"/>
        <color rgb="FF000000"/>
        <rFont val="Calibri"/>
      </rPr>
      <t>API controls.</t>
    </r>
    <r>
      <rPr>
        <sz val="11"/>
        <color rgb="FF000000"/>
        <rFont val="Calibri"/>
      </rPr>
      <t xml:space="preserve">
</t>
    </r>
    <r>
      <rPr>
        <sz val="11"/>
        <color rgb="FF000000"/>
        <rFont val="Calibri"/>
      </rPr>
      <t>GWS.COMMONCONTROLS.10.1v0.6 instructions:</t>
    </r>
    <r>
      <rPr>
        <sz val="11"/>
        <color rgb="FF000000"/>
        <rFont val="Calibri"/>
      </rPr>
      <t xml:space="preserve">
</t>
    </r>
    <r>
      <rPr>
        <sz val="11"/>
        <color rgb="FF000000"/>
        <rFont val="Calibri"/>
      </rPr>
      <t xml:space="preserve">1. Select </t>
    </r>
    <r>
      <rPr>
        <b/>
        <sz val="11"/>
        <color rgb="FF000000"/>
        <rFont val="Calibri"/>
      </rPr>
      <t>Manage Google Services.</t>
    </r>
    <r>
      <rPr>
        <sz val="11"/>
        <color rgb="FF000000"/>
        <rFont val="Calibri"/>
      </rPr>
      <t xml:space="preserve">
</t>
    </r>
    <r>
      <rPr>
        <sz val="11"/>
        <color rgb="FF000000"/>
        <rFont val="Calibri"/>
      </rPr>
      <t xml:space="preserve">2. Select the </t>
    </r>
    <r>
      <rPr>
        <b/>
        <sz val="11"/>
        <color rgb="FF000000"/>
        <rFont val="Calibri"/>
      </rPr>
      <t>Services box</t>
    </r>
    <r>
      <rPr>
        <sz val="11"/>
        <color rgb="FF000000"/>
        <rFont val="Calibri"/>
      </rPr>
      <t xml:space="preserve"> to check all services boxes.</t>
    </r>
    <r>
      <rPr>
        <sz val="11"/>
        <color rgb="FF000000"/>
        <rFont val="Calibri"/>
      </rPr>
      <t xml:space="preserve">
</t>
    </r>
    <r>
      <rPr>
        <sz val="11"/>
        <color rgb="FF000000"/>
        <rFont val="Calibri"/>
      </rPr>
      <t xml:space="preserve">3. Once this box is selected, then the </t>
    </r>
    <r>
      <rPr>
        <b/>
        <sz val="11"/>
        <color rgb="FF000000"/>
        <rFont val="Calibri"/>
      </rPr>
      <t>Change access</t>
    </r>
    <r>
      <rPr>
        <sz val="11"/>
        <color rgb="FF000000"/>
        <rFont val="Calibri"/>
      </rPr>
      <t xml:space="preserve"> link at the top of console will be available; select it.</t>
    </r>
    <r>
      <rPr>
        <sz val="11"/>
        <color rgb="FF000000"/>
        <rFont val="Calibri"/>
      </rPr>
      <t xml:space="preserve">
</t>
    </r>
    <r>
      <rPr>
        <sz val="11"/>
        <color rgb="FF000000"/>
        <rFont val="Calibri"/>
      </rPr>
      <t xml:space="preserve">4. Select </t>
    </r>
    <r>
      <rPr>
        <b/>
        <sz val="11"/>
        <color rgb="FF000000"/>
        <rFont val="Calibri"/>
      </rPr>
      <t>Restricted: Only trusted apps can access a service.</t>
    </r>
    <r>
      <rPr>
        <sz val="11"/>
        <color rgb="FF000000"/>
        <rFont val="Calibri"/>
      </rPr>
      <t xml:space="preserve">
</t>
    </r>
    <r>
      <rPr>
        <sz val="11"/>
        <color rgb="FF000000"/>
        <rFont val="Calibri"/>
      </rPr>
      <t xml:space="preserve">5. Select </t>
    </r>
    <r>
      <rPr>
        <b/>
        <sz val="11"/>
        <color rgb="FF000000"/>
        <rFont val="Calibri"/>
      </rPr>
      <t>Change</t>
    </r>
    <r>
      <rPr>
        <sz val="11"/>
        <color rgb="FF000000"/>
        <rFont val="Calibri"/>
      </rPr>
      <t xml:space="preserve"> then </t>
    </r>
    <r>
      <rPr>
        <b/>
        <sz val="11"/>
        <color rgb="FF000000"/>
        <rFont val="Calibri"/>
      </rPr>
      <t>confirm</t>
    </r>
    <r>
      <rPr>
        <sz val="11"/>
        <color rgb="FF000000"/>
        <rFont val="Calibri"/>
      </rPr>
      <t xml:space="preserve"> if prompted.</t>
    </r>
    <r>
      <rPr>
        <sz val="11"/>
        <color rgb="FF000000"/>
        <rFont val="Calibri"/>
      </rPr>
      <t xml:space="preserve">
</t>
    </r>
    <r>
      <rPr>
        <sz val="11"/>
        <color rgb="FF000000"/>
        <rFont val="Calibri"/>
      </rPr>
      <t>GWS.COMMONCONTROLS.10.2v0.6 instructions:</t>
    </r>
    <r>
      <rPr>
        <sz val="11"/>
        <color rgb="FF000000"/>
        <rFont val="Calibri"/>
      </rPr>
      <t xml:space="preserve">
</t>
    </r>
    <r>
      <rPr>
        <sz val="11"/>
        <color rgb="FF000000"/>
        <rFont val="Calibri"/>
      </rPr>
      <t xml:space="preserve">1. Select </t>
    </r>
    <r>
      <rPr>
        <b/>
        <sz val="11"/>
        <color rgb="FF000000"/>
        <rFont val="Calibri"/>
      </rPr>
      <t>Manage Google Services.</t>
    </r>
    <r>
      <rPr>
        <sz val="11"/>
        <color rgb="FF000000"/>
        <rFont val="Calibri"/>
      </rPr>
      <t xml:space="preserve">
</t>
    </r>
    <r>
      <rPr>
        <sz val="11"/>
        <color rgb="FF000000"/>
        <rFont val="Calibri"/>
      </rPr>
      <t xml:space="preserve">2. Select the </t>
    </r>
    <r>
      <rPr>
        <b/>
        <sz val="11"/>
        <color rgb="FF000000"/>
        <rFont val="Calibri"/>
      </rPr>
      <t>Services box</t>
    </r>
    <r>
      <rPr>
        <sz val="11"/>
        <color rgb="FF000000"/>
        <rFont val="Calibri"/>
      </rPr>
      <t xml:space="preserve"> to check all services boxes.</t>
    </r>
    <r>
      <rPr>
        <sz val="11"/>
        <color rgb="FF000000"/>
        <rFont val="Calibri"/>
      </rPr>
      <t xml:space="preserve">
</t>
    </r>
    <r>
      <rPr>
        <sz val="11"/>
        <color rgb="FF000000"/>
        <rFont val="Calibri"/>
      </rPr>
      <t xml:space="preserve">3. Once this box is selected, then the </t>
    </r>
    <r>
      <rPr>
        <b/>
        <sz val="11"/>
        <color rgb="FF000000"/>
        <rFont val="Calibri"/>
      </rPr>
      <t>Change access</t>
    </r>
    <r>
      <rPr>
        <sz val="11"/>
        <color rgb="FF000000"/>
        <rFont val="Calibri"/>
      </rPr>
      <t xml:space="preserve"> link at the top of console will be available; select it.</t>
    </r>
    <r>
      <rPr>
        <sz val="11"/>
        <color rgb="FF000000"/>
        <rFont val="Calibri"/>
      </rPr>
      <t xml:space="preserve">
</t>
    </r>
    <r>
      <rPr>
        <sz val="11"/>
        <color rgb="FF000000"/>
        <rFont val="Calibri"/>
      </rPr>
      <t xml:space="preserve">4. Ensure to uncheck the check box next to </t>
    </r>
    <r>
      <rPr>
        <b/>
        <sz val="11"/>
        <color rgb="FF000000"/>
        <rFont val="Calibri"/>
      </rPr>
      <t>For apps that are not trusted, allow users to give access to OAuth scopes that aren't classified as high-risk.</t>
    </r>
    <r>
      <rPr>
        <sz val="11"/>
        <color rgb="FF000000"/>
        <rFont val="Calibri"/>
      </rPr>
      <t xml:space="preserve">
</t>
    </r>
    <r>
      <rPr>
        <sz val="11"/>
        <color rgb="FF000000"/>
        <rFont val="Calibri"/>
      </rPr>
      <t xml:space="preserve">5. Select </t>
    </r>
    <r>
      <rPr>
        <b/>
        <sz val="11"/>
        <color rgb="FF000000"/>
        <rFont val="Calibri"/>
      </rPr>
      <t>Change</t>
    </r>
    <r>
      <rPr>
        <sz val="11"/>
        <color rgb="FF000000"/>
        <rFont val="Calibri"/>
      </rPr>
      <t xml:space="preserve"> then </t>
    </r>
    <r>
      <rPr>
        <b/>
        <sz val="11"/>
        <color rgb="FF000000"/>
        <rFont val="Calibri"/>
      </rPr>
      <t>confirm</t>
    </r>
    <r>
      <rPr>
        <sz val="11"/>
        <color rgb="FF000000"/>
        <rFont val="Calibri"/>
      </rPr>
      <t xml:space="preserve"> if prompted.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Security</t>
    </r>
    <r>
      <rPr>
        <sz val="11"/>
        <color rgb="FF000000"/>
        <rFont val="Calibri"/>
      </rPr>
      <t xml:space="preserve"> -&gt; </t>
    </r>
    <r>
      <rPr>
        <b/>
        <sz val="11"/>
        <color rgb="FF000000"/>
        <rFont val="Calibri"/>
      </rPr>
      <t>Overview</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Less Secure Apps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Disable access to less secure apps (Recommended)</t>
    </r>
    <r>
      <rPr>
        <sz val="11"/>
        <color rgb="FF000000"/>
        <rFont val="Calibri"/>
      </rPr>
      <t>.</t>
    </r>
    <r>
      <rPr>
        <sz val="11"/>
        <color rgb="FF000000"/>
        <rFont val="Calibri"/>
      </rPr>
      <t xml:space="preserve">
</t>
    </r>
    <r>
      <rPr>
        <sz val="11"/>
        <color rgb="FF000000"/>
        <rFont val="Calibri"/>
      </rPr>
      <t xml:space="preserve">5. Click </t>
    </r>
    <r>
      <rPr>
        <b/>
        <sz val="11"/>
        <color rgb="FF000000"/>
        <rFont val="Calibri"/>
      </rPr>
      <t>Save</t>
    </r>
    <r>
      <rPr>
        <sz val="11"/>
        <color rgb="FF000000"/>
        <rFont val="Calibri"/>
      </rPr>
      <t xml:space="preserve"> to commit this configuration change.</t>
    </r>
    <r>
      <rPr>
        <sz val="11"/>
        <color rgb="FF000000"/>
        <rFont val="Calibri"/>
      </rPr>
      <t xml:space="preserve">
</t>
    </r>
    <r>
      <rPr>
        <sz val="11"/>
        <color rgb="FF000000"/>
        <rFont val="Calibri"/>
      </rPr>
      <t xml:space="preserve">It should be noted that admins will have to manually approve each trusted app. The implementation steps for this activity are outlined in Google's documentation on controlling which third-party &amp; internal apps access GWS data </t>
    </r>
    <r>
      <rPr>
        <sz val="11"/>
        <color rgb="FF0000FF"/>
        <rFont val="Calibri"/>
      </rPr>
      <t>(https://support.google.com/a/answer/7281227)</t>
    </r>
    <r>
      <rPr>
        <sz val="11"/>
        <color rgb="FF000000"/>
        <rFont val="Calibri"/>
      </rPr>
      <t xml:space="preserve"> (also listed under Resources).</t>
    </r>
  </si>
  <si>
    <r>
      <rPr>
        <sz val="11"/>
        <color rgb="FF000000"/>
        <rFont val="Calibri"/>
      </rPr>
      <t>Antiquated authentication methods introduce additional risk into the GWS environment. Only allowing apps that use modern authentication standards helps reduce the risk of credential compromise.</t>
    </r>
  </si>
  <si>
    <t>Authorized Google Marketplace Apps</t>
  </si>
  <si>
    <t>GWS.COMMONCONTROLS.11.1v0.6</t>
  </si>
  <si>
    <r>
      <rPr>
        <sz val="11"/>
        <color rgb="FF000000"/>
        <rFont val="Calibri"/>
      </rPr>
      <t>Only approved Google Workspace (GWS) Marketplace applications SHALL be allowed for installation.</t>
    </r>
  </si>
  <si>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 Marketplace apps</t>
    </r>
    <r>
      <rPr>
        <sz val="11"/>
        <color rgb="FF000000"/>
        <rFont val="Calibri"/>
      </rPr>
      <t xml:space="preserve"> -&gt; </t>
    </r>
    <r>
      <rPr>
        <b/>
        <sz val="11"/>
        <color rgb="FF000000"/>
        <rFont val="Calibri"/>
      </rPr>
      <t>Settings.</t>
    </r>
    <r>
      <rPr>
        <sz val="11"/>
        <color rgb="FF000000"/>
        <rFont val="Calibri"/>
      </rPr>
      <t xml:space="preserve">
</t>
    </r>
    <r>
      <rPr>
        <sz val="11"/>
        <color rgb="FF000000"/>
        <rFont val="Calibri"/>
      </rPr>
      <t xml:space="preserve">3. Select </t>
    </r>
    <r>
      <rPr>
        <b/>
        <sz val="11"/>
        <color rgb="FF000000"/>
        <rFont val="Calibri"/>
      </rPr>
      <t>Allow users to install and run allowlisted apps from the Marketplace.</t>
    </r>
    <r>
      <rPr>
        <sz val="11"/>
        <color rgb="FF000000"/>
        <rFont val="Calibri"/>
      </rPr>
      <t xml:space="preserve">
</t>
    </r>
    <r>
      <rPr>
        <sz val="11"/>
        <color rgb="FF000000"/>
        <rFont val="Calibri"/>
      </rPr>
      <t xml:space="preserve">4. Ensure that the </t>
    </r>
    <r>
      <rPr>
        <b/>
        <sz val="11"/>
        <color rgb="FF000000"/>
        <rFont val="Calibri"/>
      </rPr>
      <t>Allow exception for internal apps. Users can install and run any internal app, even if it is not allowlisted.</t>
    </r>
    <r>
      <rPr>
        <sz val="11"/>
        <color rgb="FF000000"/>
        <rFont val="Calibri"/>
      </rPr>
      <t xml:space="preserve"> checkbox is unchecked.</t>
    </r>
    <r>
      <rPr>
        <sz val="11"/>
        <color rgb="FF000000"/>
        <rFont val="Calibri"/>
      </rPr>
      <t xml:space="preserve">
</t>
    </r>
    <r>
      <rPr>
        <sz val="11"/>
        <color rgb="FF000000"/>
        <rFont val="Calibri"/>
      </rPr>
      <t xml:space="preserve">5. Click </t>
    </r>
    <r>
      <rPr>
        <b/>
        <sz val="11"/>
        <color rgb="FF000000"/>
        <rFont val="Calibri"/>
      </rPr>
      <t>Save.</t>
    </r>
    <r>
      <rPr>
        <sz val="11"/>
        <color rgb="FF000000"/>
        <rFont val="Calibri"/>
      </rPr>
      <t xml:space="preserve">
</t>
    </r>
    <r>
      <rPr>
        <sz val="11"/>
        <color rgb="FF000000"/>
        <rFont val="Calibri"/>
      </rPr>
      <t>To add an app to the allowlist:</t>
    </r>
    <r>
      <rPr>
        <sz val="11"/>
        <color rgb="FF000000"/>
        <rFont val="Calibri"/>
      </rPr>
      <t xml:space="preserve">
</t>
    </r>
    <r>
      <rPr>
        <sz val="11"/>
        <color rgb="FF000000"/>
        <rFont val="Calibri"/>
      </rPr>
      <t xml:space="preserve">1. On the left-hand side above </t>
    </r>
    <r>
      <rPr>
        <b/>
        <sz val="11"/>
        <color rgb="FF000000"/>
        <rFont val="Calibri"/>
      </rPr>
      <t>Setting,</t>
    </r>
    <r>
      <rPr>
        <sz val="11"/>
        <color rgb="FF000000"/>
        <rFont val="Calibri"/>
      </rPr>
      <t xml:space="preserve"> click </t>
    </r>
    <r>
      <rPr>
        <b/>
        <sz val="11"/>
        <color rgb="FF000000"/>
        <rFont val="Calibri"/>
      </rPr>
      <t>Apps lists.</t>
    </r>
    <r>
      <rPr>
        <sz val="11"/>
        <color rgb="FF000000"/>
        <rFont val="Calibri"/>
      </rPr>
      <t xml:space="preserve">
</t>
    </r>
    <r>
      <rPr>
        <sz val="11"/>
        <color rgb="FF000000"/>
        <rFont val="Calibri"/>
      </rPr>
      <t xml:space="preserve">2. Click the </t>
    </r>
    <r>
      <rPr>
        <b/>
        <sz val="11"/>
        <color rgb="FF000000"/>
        <rFont val="Calibri"/>
      </rPr>
      <t>ALLOWLIST APP</t>
    </r>
    <r>
      <rPr>
        <sz val="11"/>
        <color rgb="FF000000"/>
        <rFont val="Calibri"/>
      </rPr>
      <t xml:space="preserve"> to add an app to the allow list.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1. Click </t>
    </r>
    <r>
      <rPr>
        <b/>
        <sz val="11"/>
        <color rgb="FF000000"/>
        <rFont val="Calibri"/>
      </rPr>
      <t>Allowlisted Apps</t>
    </r>
    <r>
      <rPr>
        <sz val="11"/>
        <color rgb="FF000000"/>
        <rFont val="Calibri"/>
      </rPr>
      <t xml:space="preserve"> to manage the allow list.</t>
    </r>
  </si>
  <si>
    <r>
      <rPr>
        <sz val="11"/>
        <color rgb="FF000000"/>
        <rFont val="Calibri"/>
      </rPr>
      <t>Marketplace apps may include malicious content. Restricting app access to only apps trusted by the organization reduces the risk of allowing malicious apps to connect to GWS.</t>
    </r>
  </si>
  <si>
    <r>
      <rPr>
        <sz val="11"/>
        <color rgb="FF000000"/>
        <rFont val="Calibri"/>
      </rPr>
      <t>This section enables the ability to restrict the installation of Google Workspace Marketplace apps to a defined list provided and configured in the app allowlist. This guidance includes and applies to internally developed applications. This control disables legacy authentication and requires the use of modern authentication protocols based on federation for access from applications.</t>
    </r>
    <r>
      <rPr>
        <sz val="11"/>
        <color rgb="FF000000"/>
        <rFont val="Calibri"/>
      </rPr>
      <t xml:space="preserve">
</t>
    </r>
    <r>
      <rPr>
        <sz val="11"/>
        <color rgb="FF000000"/>
        <rFont val="Calibri"/>
      </rPr>
      <t>Some older versions of common software may break when this control is implemented. Examples of these apps include:</t>
    </r>
    <r>
      <rPr>
        <sz val="11"/>
        <color rgb="FF000000"/>
        <rFont val="Calibri"/>
      </rPr>
      <t xml:space="preserve">
</t>
    </r>
    <r>
      <rPr>
        <sz val="11"/>
        <color rgb="FF000000"/>
        <rFont val="Calibri"/>
      </rPr>
      <t>- Mails configured with POP3</t>
    </r>
    <r>
      <rPr>
        <sz val="11"/>
        <color rgb="FF000000"/>
        <rFont val="Calibri"/>
      </rPr>
      <t xml:space="preserve">
</t>
    </r>
    <r>
      <rPr>
        <sz val="11"/>
        <color rgb="FF000000"/>
        <rFont val="Calibri"/>
      </rPr>
      <t>- Older versions of Outlook</t>
    </r>
  </si>
  <si>
    <r>
      <rPr>
        <b/>
        <sz val="11"/>
        <color rgb="FF000000"/>
        <rFont val="Calibri"/>
      </rPr>
      <t>GWS Admin Help | Manage Google Workspace Marketplace apps on your allowlist</t>
    </r>
    <r>
      <rPr>
        <sz val="11"/>
        <color rgb="FF000000"/>
        <rFont val="Calibri"/>
      </rPr>
      <t xml:space="preserve">
</t>
    </r>
    <r>
      <rPr>
        <sz val="11"/>
        <color rgb="FF0000FF"/>
        <rFont val="Calibri"/>
      </rPr>
      <t>https://support.google.com/a/answer/6089179?fl=1</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</si>
  <si>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t>Google Takeout Services for Users</t>
  </si>
  <si>
    <t>GWS.COMMONCONTROLS.12.1v0.6</t>
  </si>
  <si>
    <r>
      <rPr>
        <sz val="11"/>
        <color rgb="FF000000"/>
        <rFont val="Calibri"/>
      </rPr>
      <t>Google Takeout services SHALL be disabled.</t>
    </r>
  </si>
  <si>
    <r>
      <rPr>
        <sz val="11"/>
        <color rgb="FF000000"/>
        <rFont val="Calibri"/>
      </rPr>
      <t xml:space="preserve">1. Sign in to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Data</t>
    </r>
    <r>
      <rPr>
        <sz val="11"/>
        <color rgb="FF000000"/>
        <rFont val="Calibri"/>
      </rPr>
      <t xml:space="preserve"> -&gt; </t>
    </r>
    <r>
      <rPr>
        <b/>
        <sz val="11"/>
        <color rgb="FF000000"/>
        <rFont val="Calibri"/>
      </rPr>
      <t>Data import &amp; export</t>
    </r>
    <r>
      <rPr>
        <sz val="11"/>
        <color rgb="FF000000"/>
        <rFont val="Calibri"/>
      </rPr>
      <t xml:space="preserve"> -&gt; </t>
    </r>
    <r>
      <rPr>
        <b/>
        <sz val="11"/>
        <color rgb="FF000000"/>
        <rFont val="Calibri"/>
      </rPr>
      <t>Google Takeout</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User access to Takeout for Google services</t>
    </r>
    <r>
      <rPr>
        <sz val="11"/>
        <color rgb="FF000000"/>
        <rFont val="Calibri"/>
      </rPr>
      <t>.</t>
    </r>
    <r>
      <rPr>
        <sz val="11"/>
        <color rgb="FF000000"/>
        <rFont val="Calibri"/>
      </rPr>
      <t xml:space="preserve">
</t>
    </r>
    <r>
      <rPr>
        <sz val="11"/>
        <color rgb="FF000000"/>
        <rFont val="Calibri"/>
      </rPr>
      <t xml:space="preserve">4. For services without an individual admin control, select </t>
    </r>
    <r>
      <rPr>
        <b/>
        <sz val="11"/>
        <color rgb="FF000000"/>
        <rFont val="Calibri"/>
      </rPr>
      <t>Services without an individual admin control</t>
    </r>
    <r>
      <rPr>
        <sz val="11"/>
        <color rgb="FF000000"/>
        <rFont val="Calibri"/>
      </rPr>
      <t xml:space="preserve"> then </t>
    </r>
    <r>
      <rPr>
        <b/>
        <sz val="11"/>
        <color rgb="FF000000"/>
        <rFont val="Calibri"/>
      </rPr>
      <t>Edit</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Don't allow for everyone</t>
    </r>
    <r>
      <rPr>
        <sz val="11"/>
        <color rgb="FF000000"/>
        <rFont val="Calibri"/>
      </rPr>
      <t>.</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7. For services with an individual admin control, under </t>
    </r>
    <r>
      <rPr>
        <b/>
        <sz val="11"/>
        <color rgb="FF000000"/>
        <rFont val="Calibri"/>
      </rPr>
      <t>Apps</t>
    </r>
    <r>
      <rPr>
        <sz val="11"/>
        <color rgb="FF000000"/>
        <rFont val="Calibri"/>
      </rPr>
      <t xml:space="preserve"> select the checkbox next to </t>
    </r>
    <r>
      <rPr>
        <b/>
        <sz val="11"/>
        <color rgb="FF000000"/>
        <rFont val="Calibri"/>
      </rPr>
      <t>Service name</t>
    </r>
    <r>
      <rPr>
        <sz val="11"/>
        <color rgb="FF000000"/>
        <rFont val="Calibri"/>
      </rPr>
      <t xml:space="preserve"> and select </t>
    </r>
    <r>
      <rPr>
        <b/>
        <sz val="11"/>
        <color rgb="FF000000"/>
        <rFont val="Calibri"/>
      </rPr>
      <t>Don't allow</t>
    </r>
    <r>
      <rPr>
        <sz val="11"/>
        <color rgb="FF000000"/>
        <rFont val="Calibri"/>
      </rPr>
      <t>.</t>
    </r>
  </si>
  <si>
    <r>
      <rPr>
        <sz val="11"/>
        <color rgb="FF000000"/>
        <rFont val="Calibri"/>
      </rPr>
      <t>Google Takeout is a service that allows users to download a copy of their data stored within 40+ Google products and services, including data from Gmail, Drive, Photos, and Calendar. While there may be a valid use case for users to back up their data in non-enterprise settings, this feature represents considerable attack surface as a mass data exfiltration mechanism, particularly in enterprise settings where other backup mechanisms are likely in use.</t>
    </r>
  </si>
  <si>
    <r>
      <rPr>
        <sz val="11"/>
        <color rgb="FF000000"/>
        <rFont val="Calibri"/>
      </rPr>
      <t>This section prevents users from downloading a copy of the Google Takeout service's data to their user accounts. Services include Google Blogger, Books, Maps, Pay, Photos, Play, Play Console, Location History and YouTube, among numerous others.</t>
    </r>
  </si>
  <si>
    <r>
      <rPr>
        <sz val="11"/>
        <color rgb="FF000000"/>
        <rFont val="Calibri"/>
      </rPr>
      <t>Determine which OU or access group will be affected by this policy and confirm that the right user and system accounts are in that OU or access group.</t>
    </r>
  </si>
  <si>
    <r>
      <rPr>
        <b/>
        <sz val="11"/>
        <color rgb="FF000000"/>
        <rFont val="Calibri"/>
      </rPr>
      <t>GWS Admin Help | Security checklist for medium and large businesses</t>
    </r>
    <r>
      <rPr>
        <sz val="11"/>
        <color rgb="FF000000"/>
        <rFont val="Calibri"/>
      </rPr>
      <t xml:space="preserve">
</t>
    </r>
    <r>
      <rPr>
        <sz val="11"/>
        <color rgb="FF0000FF"/>
        <rFont val="Calibri"/>
      </rPr>
      <t>https://support.google.com/a/answer/7587183?hl=en#zippy=%2Caccounts%2Capps-google-workspace-only%2Csites-google-workspace-only%2Cdrive%2Cgoogle-groups</t>
    </r>
    <r>
      <rPr>
        <sz val="11"/>
        <color rgb="FF000000"/>
        <rFont val="Calibri"/>
      </rPr>
      <t xml:space="preserve">
</t>
    </r>
    <r>
      <rPr>
        <b/>
        <sz val="11"/>
        <color rgb="FF000000"/>
        <rFont val="Calibri"/>
      </rPr>
      <t>GWS Admin Help | Allow or block Google Takeout</t>
    </r>
    <r>
      <rPr>
        <sz val="11"/>
        <color rgb="FF000000"/>
        <rFont val="Calibri"/>
      </rPr>
      <t xml:space="preserve">
</t>
    </r>
    <r>
      <rPr>
        <sz val="11"/>
        <color rgb="FF0000FF"/>
        <rFont val="Calibri"/>
      </rPr>
      <t>https://support.google.com/a/answer/6396995#managing&amp;zippy=</t>
    </r>
  </si>
  <si>
    <t>System-defined Rules</t>
  </si>
  <si>
    <t>GWS.COMMONCONTROLS.13.1v0.6</t>
  </si>
  <si>
    <r>
      <rPr>
        <sz val="11"/>
        <color rgb="FF000000"/>
        <rFont val="Calibri"/>
      </rPr>
      <t>Required system-defined alerting rules, as listed in the Policy group description, SHALL be enabled with alerts.</t>
    </r>
  </si>
  <si>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Click </t>
    </r>
    <r>
      <rPr>
        <b/>
        <sz val="11"/>
        <color rgb="FF000000"/>
        <rFont val="Calibri"/>
      </rPr>
      <t>Rules</t>
    </r>
    <r>
      <rPr>
        <sz val="11"/>
        <color rgb="FF000000"/>
        <rFont val="Calibri"/>
      </rPr>
      <t>.</t>
    </r>
    <r>
      <rPr>
        <sz val="11"/>
        <color rgb="FF000000"/>
        <rFont val="Calibri"/>
      </rPr>
      <t xml:space="preserve">
</t>
    </r>
    <r>
      <rPr>
        <sz val="11"/>
        <color rgb="FF000000"/>
        <rFont val="Calibri"/>
      </rPr>
      <t xml:space="preserve">3. From the Rules page, click </t>
    </r>
    <r>
      <rPr>
        <b/>
        <sz val="11"/>
        <color rgb="FF000000"/>
        <rFont val="Calibri"/>
      </rPr>
      <t>Add a filter</t>
    </r>
    <r>
      <rPr>
        <sz val="11"/>
        <color rgb="FF000000"/>
        <rFont val="Calibri"/>
      </rPr>
      <t>.</t>
    </r>
    <r>
      <rPr>
        <sz val="11"/>
        <color rgb="FF000000"/>
        <rFont val="Calibri"/>
      </rPr>
      <t xml:space="preserve">
</t>
    </r>
    <r>
      <rPr>
        <sz val="11"/>
        <color rgb="FF000000"/>
        <rFont val="Calibri"/>
      </rPr>
      <t xml:space="preserve">4. From the drop-down menu, select </t>
    </r>
    <r>
      <rPr>
        <b/>
        <sz val="11"/>
        <color rgb="FF000000"/>
        <rFont val="Calibri"/>
      </rPr>
      <t>Type</t>
    </r>
    <r>
      <rPr>
        <sz val="11"/>
        <color rgb="FF000000"/>
        <rFont val="Calibri"/>
      </rPr>
      <t>.</t>
    </r>
    <r>
      <rPr>
        <sz val="11"/>
        <color rgb="FF000000"/>
        <rFont val="Calibri"/>
      </rPr>
      <t xml:space="preserve">
</t>
    </r>
    <r>
      <rPr>
        <sz val="11"/>
        <color rgb="FF000000"/>
        <rFont val="Calibri"/>
      </rPr>
      <t xml:space="preserve">5. Select the </t>
    </r>
    <r>
      <rPr>
        <b/>
        <sz val="11"/>
        <color rgb="FF000000"/>
        <rFont val="Calibri"/>
      </rPr>
      <t>System defined</t>
    </r>
    <r>
      <rPr>
        <sz val="11"/>
        <color rgb="FF000000"/>
        <rFont val="Calibri"/>
      </rPr>
      <t xml:space="preserve"> check box.</t>
    </r>
    <r>
      <rPr>
        <sz val="11"/>
        <color rgb="FF000000"/>
        <rFont val="Calibri"/>
      </rPr>
      <t xml:space="preserve">
</t>
    </r>
    <r>
      <rPr>
        <sz val="11"/>
        <color rgb="FF000000"/>
        <rFont val="Calibri"/>
      </rPr>
      <t xml:space="preserve">6. Click </t>
    </r>
    <r>
      <rPr>
        <b/>
        <sz val="11"/>
        <color rgb="FF000000"/>
        <rFont val="Calibri"/>
      </rPr>
      <t>Apply</t>
    </r>
    <r>
      <rPr>
        <sz val="11"/>
        <color rgb="FF000000"/>
        <rFont val="Calibri"/>
      </rPr>
      <t>.</t>
    </r>
    <r>
      <rPr>
        <sz val="11"/>
        <color rgb="FF000000"/>
        <rFont val="Calibri"/>
      </rPr>
      <t xml:space="preserve">
</t>
    </r>
    <r>
      <rPr>
        <sz val="11"/>
        <color rgb="FF000000"/>
        <rFont val="Calibri"/>
      </rPr>
      <t>7. A list of system defined rules displays. For each of the rules listed above, edit the configuration:</t>
    </r>
    <r>
      <rPr>
        <sz val="11"/>
        <color rgb="FF000000"/>
        <rFont val="Calibri"/>
      </rPr>
      <t xml:space="preserve">
</t>
    </r>
    <r>
      <rPr>
        <sz val="11"/>
        <color rgb="FF000000"/>
        <rFont val="Calibri"/>
      </rPr>
      <t>8. Select the rule by clicking the table row for the rule.</t>
    </r>
    <r>
      <rPr>
        <sz val="11"/>
        <color rgb="FF000000"/>
        <rFont val="Calibri"/>
      </rPr>
      <t xml:space="preserve">
</t>
    </r>
    <r>
      <rPr>
        <sz val="11"/>
        <color rgb="FF000000"/>
        <rFont val="Calibri"/>
      </rPr>
      <t xml:space="preserve">9. Select </t>
    </r>
    <r>
      <rPr>
        <b/>
        <sz val="11"/>
        <color rgb="FF000000"/>
        <rFont val="Calibri"/>
      </rPr>
      <t>Actions</t>
    </r>
    <r>
      <rPr>
        <sz val="11"/>
        <color rgb="FF000000"/>
        <rFont val="Calibri"/>
      </rPr>
      <t>.</t>
    </r>
    <r>
      <rPr>
        <sz val="11"/>
        <color rgb="FF000000"/>
        <rFont val="Calibri"/>
      </rPr>
      <t xml:space="preserve">
</t>
    </r>
    <r>
      <rPr>
        <sz val="11"/>
        <color rgb="FF000000"/>
        <rFont val="Calibri"/>
      </rPr>
      <t xml:space="preserve">10. From the Actions page, configure the </t>
    </r>
    <r>
      <rPr>
        <b/>
        <sz val="11"/>
        <color rgb="FF000000"/>
        <rFont val="Calibri"/>
      </rPr>
      <t>Severity</t>
    </r>
    <r>
      <rPr>
        <sz val="11"/>
        <color rgb="FF000000"/>
        <rFont val="Calibri"/>
      </rPr>
      <t xml:space="preserve"> for the alert to High, Medium, or Low, and select </t>
    </r>
    <r>
      <rPr>
        <b/>
        <sz val="11"/>
        <color rgb="FF000000"/>
        <rFont val="Calibri"/>
      </rPr>
      <t>Send to alert center</t>
    </r>
    <r>
      <rPr>
        <sz val="11"/>
        <color rgb="FF000000"/>
        <rFont val="Calibri"/>
      </rPr>
      <t xml:space="preserve"> if available. If alerts are not available or supported, select </t>
    </r>
    <r>
      <rPr>
        <b/>
        <sz val="11"/>
        <color rgb="FF000000"/>
        <rFont val="Calibri"/>
      </rPr>
      <t>Send email notifications</t>
    </r>
    <r>
      <rPr>
        <sz val="11"/>
        <color rgb="FF000000"/>
        <rFont val="Calibri"/>
      </rPr>
      <t xml:space="preserve"> and specify recipients for those notifications.</t>
    </r>
    <r>
      <rPr>
        <sz val="11"/>
        <color rgb="FF000000"/>
        <rFont val="Calibri"/>
      </rPr>
      <t xml:space="preserve">
</t>
    </r>
    <r>
      <rPr>
        <sz val="11"/>
        <color rgb="FF000000"/>
        <rFont val="Calibri"/>
      </rPr>
      <t xml:space="preserve">11. Click </t>
    </r>
    <r>
      <rPr>
        <b/>
        <sz val="11"/>
        <color rgb="FF000000"/>
        <rFont val="Calibri"/>
      </rPr>
      <t>Next: Review</t>
    </r>
    <r>
      <rPr>
        <sz val="11"/>
        <color rgb="FF000000"/>
        <rFont val="Calibri"/>
      </rPr>
      <t>.</t>
    </r>
    <r>
      <rPr>
        <sz val="11"/>
        <color rgb="FF000000"/>
        <rFont val="Calibri"/>
      </rPr>
      <t xml:space="preserve">
</t>
    </r>
    <r>
      <rPr>
        <sz val="11"/>
        <color rgb="FF000000"/>
        <rFont val="Calibri"/>
      </rPr>
      <t xml:space="preserve">12. Review the updated rule details, and then click </t>
    </r>
    <r>
      <rPr>
        <b/>
        <sz val="11"/>
        <color rgb="FF000000"/>
        <rFont val="Calibri"/>
      </rPr>
      <t>Update Rule</t>
    </r>
    <r>
      <rPr>
        <sz val="11"/>
        <color rgb="FF000000"/>
        <rFont val="Calibri"/>
      </rPr>
      <t>.</t>
    </r>
  </si>
  <si>
    <r>
      <rPr>
        <sz val="11"/>
        <color rgb="FF000000"/>
        <rFont val="Calibri"/>
      </rPr>
      <t>Potentially malicious or service-impacting events may go undetected. Setting up a mechanism to alert administrators to the required system-defined events draws attention to these events while minimizing any impact to users and the organization.</t>
    </r>
  </si>
  <si>
    <r>
      <rPr>
        <sz val="11"/>
        <color rgb="FF000000"/>
        <rFont val="Calibri"/>
      </rPr>
      <t>GWS includes system-defined alerting rules that provide situational awareness into risky events and actions. A security best practice is to enable the following list of rules. Please note that some, but not all, of these rules may be set to "on" by default. Rules that are not listed may be useful but not security relevant. Review all system-defined rules to implement the appropriate configuration based on individual requirements.</t>
    </r>
    <r>
      <rPr>
        <sz val="11"/>
        <color rgb="FF000000"/>
        <rFont val="Calibri"/>
      </rPr>
      <t xml:space="preserve">
</t>
    </r>
    <r>
      <rPr>
        <sz val="11"/>
        <color rgb="FF000000"/>
        <rFont val="Calibri"/>
      </rPr>
      <t>- Government-backed attacks</t>
    </r>
    <r>
      <rPr>
        <sz val="11"/>
        <color rgb="FF000000"/>
        <rFont val="Calibri"/>
      </rPr>
      <t xml:space="preserve">
</t>
    </r>
    <r>
      <rPr>
        <sz val="11"/>
        <color rgb="FF000000"/>
        <rFont val="Calibri"/>
      </rPr>
      <t>- User-reported phishing</t>
    </r>
    <r>
      <rPr>
        <sz val="11"/>
        <color rgb="FF000000"/>
        <rFont val="Calibri"/>
      </rPr>
      <t xml:space="preserve">
</t>
    </r>
    <r>
      <rPr>
        <sz val="11"/>
        <color rgb="FF000000"/>
        <rFont val="Calibri"/>
      </rPr>
      <t>- User's Admin privilege revoked</t>
    </r>
    <r>
      <rPr>
        <sz val="11"/>
        <color rgb="FF000000"/>
        <rFont val="Calibri"/>
      </rPr>
      <t xml:space="preserve">
</t>
    </r>
    <r>
      <rPr>
        <sz val="11"/>
        <color rgb="FF000000"/>
        <rFont val="Calibri"/>
      </rPr>
      <t>- User suspended for spamming through relay</t>
    </r>
    <r>
      <rPr>
        <sz val="11"/>
        <color rgb="FF000000"/>
        <rFont val="Calibri"/>
      </rPr>
      <t xml:space="preserve">
</t>
    </r>
    <r>
      <rPr>
        <sz val="11"/>
        <color rgb="FF000000"/>
        <rFont val="Calibri"/>
      </rPr>
      <t>- User suspended for spamming</t>
    </r>
    <r>
      <rPr>
        <sz val="11"/>
        <color rgb="FF000000"/>
        <rFont val="Calibri"/>
      </rPr>
      <t xml:space="preserve">
</t>
    </r>
    <r>
      <rPr>
        <sz val="11"/>
        <color rgb="FF000000"/>
        <rFont val="Calibri"/>
      </rPr>
      <t>- User suspended due to suspicious activity</t>
    </r>
    <r>
      <rPr>
        <sz val="11"/>
        <color rgb="FF000000"/>
        <rFont val="Calibri"/>
      </rPr>
      <t xml:space="preserve">
</t>
    </r>
    <r>
      <rPr>
        <sz val="11"/>
        <color rgb="FF000000"/>
        <rFont val="Calibri"/>
      </rPr>
      <t>- User suspended (Google identity alert)</t>
    </r>
    <r>
      <rPr>
        <sz val="11"/>
        <color rgb="FF000000"/>
        <rFont val="Calibri"/>
      </rPr>
      <t xml:space="preserve">
</t>
    </r>
    <r>
      <rPr>
        <sz val="11"/>
        <color rgb="FF000000"/>
        <rFont val="Calibri"/>
      </rPr>
      <t>- User granted Admin privilege</t>
    </r>
    <r>
      <rPr>
        <sz val="11"/>
        <color rgb="FF000000"/>
        <rFont val="Calibri"/>
      </rPr>
      <t xml:space="preserve">
</t>
    </r>
    <r>
      <rPr>
        <sz val="11"/>
        <color rgb="FF000000"/>
        <rFont val="Calibri"/>
      </rPr>
      <t>- Suspicious programmatic login</t>
    </r>
    <r>
      <rPr>
        <sz val="11"/>
        <color rgb="FF000000"/>
        <rFont val="Calibri"/>
      </rPr>
      <t xml:space="preserve">
</t>
    </r>
    <r>
      <rPr>
        <sz val="11"/>
        <color rgb="FF000000"/>
        <rFont val="Calibri"/>
      </rPr>
      <t>- Suspicious message reported</t>
    </r>
    <r>
      <rPr>
        <sz val="11"/>
        <color rgb="FF000000"/>
        <rFont val="Calibri"/>
      </rPr>
      <t xml:space="preserve">
</t>
    </r>
    <r>
      <rPr>
        <sz val="11"/>
        <color rgb="FF000000"/>
        <rFont val="Calibri"/>
      </rPr>
      <t>- Suspicious login</t>
    </r>
    <r>
      <rPr>
        <sz val="11"/>
        <color rgb="FF000000"/>
        <rFont val="Calibri"/>
      </rPr>
      <t xml:space="preserve">
</t>
    </r>
    <r>
      <rPr>
        <sz val="11"/>
        <color rgb="FF000000"/>
        <rFont val="Calibri"/>
      </rPr>
      <t>- Suspicious device activity</t>
    </r>
    <r>
      <rPr>
        <sz val="11"/>
        <color rgb="FF000000"/>
        <rFont val="Calibri"/>
      </rPr>
      <t xml:space="preserve">
</t>
    </r>
    <r>
      <rPr>
        <sz val="11"/>
        <color rgb="FF000000"/>
        <rFont val="Calibri"/>
      </rPr>
      <t>- Spike in user-reported spam</t>
    </r>
    <r>
      <rPr>
        <sz val="11"/>
        <color rgb="FF000000"/>
        <rFont val="Calibri"/>
      </rPr>
      <t xml:space="preserve">
</t>
    </r>
    <r>
      <rPr>
        <sz val="11"/>
        <color rgb="FF000000"/>
        <rFont val="Calibri"/>
      </rPr>
      <t>- Rate limited recipient</t>
    </r>
    <r>
      <rPr>
        <sz val="11"/>
        <color rgb="FF000000"/>
        <rFont val="Calibri"/>
      </rPr>
      <t xml:space="preserve">
</t>
    </r>
    <r>
      <rPr>
        <sz val="11"/>
        <color rgb="FF000000"/>
        <rFont val="Calibri"/>
      </rPr>
      <t>- Phishing message detected post-delivery</t>
    </r>
    <r>
      <rPr>
        <sz val="11"/>
        <color rgb="FF000000"/>
        <rFont val="Calibri"/>
      </rPr>
      <t xml:space="preserve">
</t>
    </r>
    <r>
      <rPr>
        <sz val="11"/>
        <color rgb="FF000000"/>
        <rFont val="Calibri"/>
      </rPr>
      <t>- Phishing in inboxes due to bad whitelist</t>
    </r>
    <r>
      <rPr>
        <sz val="11"/>
        <color rgb="FF000000"/>
        <rFont val="Calibri"/>
      </rPr>
      <t xml:space="preserve">
</t>
    </r>
    <r>
      <rPr>
        <sz val="11"/>
        <color rgb="FF000000"/>
        <rFont val="Calibri"/>
      </rPr>
      <t>- Mobile settings changed</t>
    </r>
    <r>
      <rPr>
        <sz val="11"/>
        <color rgb="FF000000"/>
        <rFont val="Calibri"/>
      </rPr>
      <t xml:space="preserve">
</t>
    </r>
    <r>
      <rPr>
        <sz val="11"/>
        <color rgb="FF000000"/>
        <rFont val="Calibri"/>
      </rPr>
      <t>- Malware message detected post-delivery</t>
    </r>
    <r>
      <rPr>
        <sz val="11"/>
        <color rgb="FF000000"/>
        <rFont val="Calibri"/>
      </rPr>
      <t xml:space="preserve">
</t>
    </r>
    <r>
      <rPr>
        <sz val="11"/>
        <color rgb="FF000000"/>
        <rFont val="Calibri"/>
      </rPr>
      <t>- Leaked password</t>
    </r>
    <r>
      <rPr>
        <sz val="11"/>
        <color rgb="FF000000"/>
        <rFont val="Calibri"/>
      </rPr>
      <t xml:space="preserve">
</t>
    </r>
    <r>
      <rPr>
        <sz val="11"/>
        <color rgb="FF000000"/>
        <rFont val="Calibri"/>
      </rPr>
      <t>- Google Operations</t>
    </r>
    <r>
      <rPr>
        <sz val="11"/>
        <color rgb="FF000000"/>
        <rFont val="Calibri"/>
      </rPr>
      <t xml:space="preserve">
</t>
    </r>
    <r>
      <rPr>
        <sz val="11"/>
        <color rgb="FF000000"/>
        <rFont val="Calibri"/>
      </rPr>
      <t>- Gmail potential employee spoofing</t>
    </r>
    <r>
      <rPr>
        <sz val="11"/>
        <color rgb="FF000000"/>
        <rFont val="Calibri"/>
      </rPr>
      <t xml:space="preserve">
</t>
    </r>
    <r>
      <rPr>
        <sz val="11"/>
        <color rgb="FF000000"/>
        <rFont val="Calibri"/>
      </rPr>
      <t>- Email settings changed</t>
    </r>
    <r>
      <rPr>
        <sz val="11"/>
        <color rgb="FF000000"/>
        <rFont val="Calibri"/>
      </rPr>
      <t xml:space="preserve">
</t>
    </r>
    <r>
      <rPr>
        <sz val="11"/>
        <color rgb="FF000000"/>
        <rFont val="Calibri"/>
      </rPr>
      <t>- Drive settings changed</t>
    </r>
    <r>
      <rPr>
        <sz val="11"/>
        <color rgb="FF000000"/>
        <rFont val="Calibri"/>
      </rPr>
      <t xml:space="preserve">
</t>
    </r>
    <r>
      <rPr>
        <sz val="11"/>
        <color rgb="FF000000"/>
        <rFont val="Calibri"/>
      </rPr>
      <t>- Domain data export initiated</t>
    </r>
    <r>
      <rPr>
        <sz val="11"/>
        <color rgb="FF000000"/>
        <rFont val="Calibri"/>
      </rPr>
      <t xml:space="preserve">
</t>
    </r>
    <r>
      <rPr>
        <sz val="11"/>
        <color rgb="FF000000"/>
        <rFont val="Calibri"/>
      </rPr>
      <t>- Device compromised</t>
    </r>
    <r>
      <rPr>
        <sz val="11"/>
        <color rgb="FF000000"/>
        <rFont val="Calibri"/>
      </rPr>
      <t xml:space="preserve">
</t>
    </r>
    <r>
      <rPr>
        <sz val="11"/>
        <color rgb="FF000000"/>
        <rFont val="Calibri"/>
      </rPr>
      <t>- Calendar settings changed</t>
    </r>
    <r>
      <rPr>
        <sz val="11"/>
        <color rgb="FF000000"/>
        <rFont val="Calibri"/>
      </rPr>
      <t xml:space="preserve">
</t>
    </r>
    <r>
      <rPr>
        <sz val="11"/>
        <color rgb="FF000000"/>
        <rFont val="Calibri"/>
      </rPr>
      <t>- Account suspension warning</t>
    </r>
    <r>
      <rPr>
        <sz val="11"/>
        <color rgb="FF000000"/>
        <rFont val="Calibri"/>
      </rPr>
      <t xml:space="preserve">
</t>
    </r>
    <r>
      <rPr>
        <sz val="11"/>
        <color rgb="FF000000"/>
        <rFont val="Calibri"/>
      </rPr>
      <t>- Super admin password reset</t>
    </r>
    <r>
      <rPr>
        <sz val="11"/>
        <color rgb="FF000000"/>
        <rFont val="Calibri"/>
      </rPr>
      <t xml:space="preserve">
</t>
    </r>
    <r>
      <rPr>
        <sz val="11"/>
        <color rgb="FF000000"/>
        <rFont val="Calibri"/>
      </rPr>
      <t>- SSO profile added</t>
    </r>
    <r>
      <rPr>
        <sz val="11"/>
        <color rgb="FF000000"/>
        <rFont val="Calibri"/>
      </rPr>
      <t xml:space="preserve">
</t>
    </r>
    <r>
      <rPr>
        <sz val="11"/>
        <color rgb="FF000000"/>
        <rFont val="Calibri"/>
      </rPr>
      <t>- SSO profile updated</t>
    </r>
  </si>
  <si>
    <r>
      <rPr>
        <b/>
        <sz val="11"/>
        <color rgb="FF000000"/>
        <rFont val="Calibri"/>
      </rPr>
      <t>GWS Admin Help | Data sources for the security investigation tool</t>
    </r>
    <r>
      <rPr>
        <sz val="11"/>
        <color rgb="FF000000"/>
        <rFont val="Calibri"/>
      </rPr>
      <t xml:space="preserve">
</t>
    </r>
    <r>
      <rPr>
        <sz val="11"/>
        <color rgb="FF0000FF"/>
        <rFont val="Calibri"/>
      </rPr>
      <t>https://support.google.com/a/answer/11482175</t>
    </r>
    <r>
      <rPr>
        <sz val="11"/>
        <color rgb="FF000000"/>
        <rFont val="Calibri"/>
      </rPr>
      <t xml:space="preserve">
</t>
    </r>
    <r>
      <rPr>
        <b/>
        <sz val="11"/>
        <color rgb="FF000000"/>
        <rFont val="Calibri"/>
      </rPr>
      <t>GWS Admin Help | View and edit system-defined rules</t>
    </r>
    <r>
      <rPr>
        <sz val="11"/>
        <color rgb="FF000000"/>
        <rFont val="Calibri"/>
      </rPr>
      <t xml:space="preserve">
</t>
    </r>
    <r>
      <rPr>
        <sz val="11"/>
        <color rgb="FF0000FF"/>
        <rFont val="Calibri"/>
      </rPr>
      <t>https://support.google.com/a/answer/3230421</t>
    </r>
  </si>
  <si>
    <t>Google Workspace Logs</t>
  </si>
  <si>
    <t>GWS.COMMONCONTROLS.14.1v0.6</t>
  </si>
  <si>
    <r>
      <rPr>
        <sz val="11"/>
        <color rgb="FF000000"/>
        <rFont val="Calibri"/>
      </rPr>
      <t>The following critical logs SHALL be sent to the agency's centralized SIEM.</t>
    </r>
  </si>
  <si>
    <r>
      <rPr>
        <sz val="11"/>
        <color rgb="FF000000"/>
        <rFont val="Calibri"/>
      </rPr>
      <t>Follow the configuration instructions unique to the products and integration patterns at your organization to send the security logs to the security operations center for monitoring.</t>
    </r>
    <r>
      <rPr>
        <sz val="11"/>
        <color rgb="FF000000"/>
        <rFont val="Calibri"/>
      </rPr>
      <t xml:space="preserve">
</t>
    </r>
    <r>
      <rPr>
        <sz val="11"/>
        <color rgb="FF000000"/>
        <rFont val="Calibri"/>
      </rPr>
      <t>Note: Agencies can benefit from security detection capabilities offered by the CISA Cloud Log Aggregation Warehouse (CLAW) system. Agencies are urged to send the logs to CLAW. Contact CISA at [cyberliason@cisa.dhs.gov]</t>
    </r>
  </si>
  <si>
    <r>
      <rPr>
        <sz val="11"/>
        <color rgb="FF000000"/>
        <rFont val="Calibri"/>
      </rPr>
      <t>This policy enhances security by centralizing critical logs in the agency's Security Information and Event Management (SIEM) system, enabling timely detection and response to potential security incidents. It also aids agency compliance with applicable law and binding policy, and helps maintain the confidentiality, integrity, and availability of the agency's information systems.</t>
    </r>
  </si>
  <si>
    <r>
      <rPr>
        <sz val="11"/>
        <color rgb="FF000000"/>
        <rFont val="Calibri"/>
      </rPr>
      <t>Configure GWS to send critical logs to the agency's centralized Security Information and Event Management (SIEM) so that they can be audited and queried. Configure GWS to send logs to a storage account and retain them for when incident response is needed.</t>
    </r>
  </si>
  <si>
    <r>
      <rPr>
        <b/>
        <sz val="11"/>
        <color rgb="FF000000"/>
        <rFont val="Calibri"/>
      </rPr>
      <t>GWS Admin Help | Share data with Google Cloud Platform services</t>
    </r>
    <r>
      <rPr>
        <sz val="11"/>
        <color rgb="FF000000"/>
        <rFont val="Calibri"/>
      </rPr>
      <t xml:space="preserve">
</t>
    </r>
    <r>
      <rPr>
        <sz val="11"/>
        <color rgb="FF0000FF"/>
        <rFont val="Calibri"/>
      </rPr>
      <t>https://support.google.com/a/answer/9320190</t>
    </r>
    <r>
      <rPr>
        <sz val="11"/>
        <color rgb="FF000000"/>
        <rFont val="Calibri"/>
      </rPr>
      <t xml:space="preserve">
</t>
    </r>
    <r>
      <rPr>
        <b/>
        <sz val="11"/>
        <color rgb="FF000000"/>
        <rFont val="Calibri"/>
      </rPr>
      <t>Google Cloud Operations Suite | Audit logs for Google Workspace</t>
    </r>
    <r>
      <rPr>
        <sz val="11"/>
        <color rgb="FF000000"/>
        <rFont val="Calibri"/>
      </rPr>
      <t xml:space="preserve">
</t>
    </r>
    <r>
      <rPr>
        <sz val="11"/>
        <color rgb="FF0000FF"/>
        <rFont val="Calibri"/>
      </rPr>
      <t>https://cloud.google.com/logging/docs/audit/gsuite-audit-logging</t>
    </r>
    <r>
      <rPr>
        <sz val="11"/>
        <color rgb="FF000000"/>
        <rFont val="Calibri"/>
      </rPr>
      <t xml:space="preserve">
</t>
    </r>
    <r>
      <rPr>
        <b/>
        <sz val="11"/>
        <color rgb="FF000000"/>
        <rFont val="Calibri"/>
      </rPr>
      <t>Google Cloud Operations Suite | View and manage audit logs for Google Workspace</t>
    </r>
    <r>
      <rPr>
        <sz val="11"/>
        <color rgb="FF000000"/>
        <rFont val="Calibri"/>
      </rPr>
      <t xml:space="preserve">
</t>
    </r>
    <r>
      <rPr>
        <sz val="11"/>
        <color rgb="FF0000FF"/>
        <rFont val="Calibri"/>
      </rPr>
      <t>https://cloud.google.com/logging/docs/audit/configure-gsuite-audit-logs</t>
    </r>
    <r>
      <rPr>
        <sz val="11"/>
        <color rgb="FF000000"/>
        <rFont val="Calibri"/>
      </rPr>
      <t xml:space="preserve">
</t>
    </r>
    <r>
      <rPr>
        <b/>
        <sz val="11"/>
        <color rgb="FF000000"/>
        <rFont val="Calibri"/>
      </rPr>
      <t>Google Cloud Operations Suite | Aggregate and store your organization's logs</t>
    </r>
    <r>
      <rPr>
        <sz val="11"/>
        <color rgb="FF000000"/>
        <rFont val="Calibri"/>
      </rPr>
      <t xml:space="preserve">
</t>
    </r>
    <r>
      <rPr>
        <sz val="11"/>
        <color rgb="FF0000FF"/>
        <rFont val="Calibri"/>
      </rPr>
      <t>https://cloud.google.com/logging/docs/central-log-storage</t>
    </r>
    <r>
      <rPr>
        <sz val="11"/>
        <color rgb="FF000000"/>
        <rFont val="Calibri"/>
      </rPr>
      <t xml:space="preserve">
</t>
    </r>
    <r>
      <rPr>
        <b/>
        <sz val="11"/>
        <color rgb="FF000000"/>
        <rFont val="Calibri"/>
      </rPr>
      <t>Google Cloud Architecture Center | Google Logging export scenarios</t>
    </r>
    <r>
      <rPr>
        <sz val="11"/>
        <color rgb="FF000000"/>
        <rFont val="Calibri"/>
      </rPr>
      <t xml:space="preserve">
</t>
    </r>
    <r>
      <rPr>
        <sz val="11"/>
        <color rgb="FF0000FF"/>
        <rFont val="Calibri"/>
      </rPr>
      <t>https://cloud.google.com/architecture/design-patterns-for-exporting-stackdriver-logging?hl=en#logging_export_scenarios</t>
    </r>
    <r>
      <rPr>
        <sz val="11"/>
        <color rgb="FF000000"/>
        <rFont val="Calibri"/>
      </rPr>
      <t xml:space="preserve">
</t>
    </r>
    <r>
      <rPr>
        <b/>
        <sz val="11"/>
        <color rgb="FF000000"/>
        <rFont val="Calibri"/>
      </rPr>
      <t>GWS Admin Help | Data sources for GWS Audit and investigation page</t>
    </r>
    <r>
      <rPr>
        <sz val="11"/>
        <color rgb="FF000000"/>
        <rFont val="Calibri"/>
      </rPr>
      <t xml:space="preserve">
</t>
    </r>
    <r>
      <rPr>
        <sz val="11"/>
        <color rgb="FF0000FF"/>
        <rFont val="Calibri"/>
      </rPr>
      <t>https://support.google.com/a/answer/9725452</t>
    </r>
    <r>
      <rPr>
        <sz val="11"/>
        <color rgb="FF000000"/>
        <rFont val="Calibri"/>
      </rPr>
      <t xml:space="preserve">
</t>
    </r>
    <r>
      <rPr>
        <b/>
        <sz val="11"/>
        <color rgb="FF000000"/>
        <rFont val="Calibri"/>
      </rPr>
      <t>GWS Admin Help | Set up service log exports to BigQuery</t>
    </r>
    <r>
      <rPr>
        <sz val="11"/>
        <color rgb="FF000000"/>
        <rFont val="Calibri"/>
      </rPr>
      <t xml:space="preserve">
</t>
    </r>
    <r>
      <rPr>
        <sz val="11"/>
        <color rgb="FF0000FF"/>
        <rFont val="Calibri"/>
      </rPr>
      <t>https://support.google.com/a/answer/9079365</t>
    </r>
    <r>
      <rPr>
        <sz val="11"/>
        <color rgb="FF000000"/>
        <rFont val="Calibri"/>
      </rPr>
      <t xml:space="preserve">
</t>
    </r>
    <r>
      <rPr>
        <b/>
        <sz val="11"/>
        <color rgb="FF000000"/>
        <rFont val="Calibri"/>
      </rPr>
      <t>GWS Admin Help | Export your organization’s Drive inventory</t>
    </r>
    <r>
      <rPr>
        <sz val="11"/>
        <color rgb="FF000000"/>
        <rFont val="Calibri"/>
      </rPr>
      <t xml:space="preserve">
</t>
    </r>
    <r>
      <rPr>
        <sz val="11"/>
        <color rgb="FF0000FF"/>
        <rFont val="Calibri"/>
      </rPr>
      <t>https://support.google.com/a/answer/15141054</t>
    </r>
    <r>
      <rPr>
        <sz val="11"/>
        <color rgb="FF000000"/>
        <rFont val="Calibri"/>
      </rPr>
      <t xml:space="preserve">
</t>
    </r>
    <r>
      <rPr>
        <b/>
        <sz val="11"/>
        <color rgb="FF000000"/>
        <rFont val="Calibri"/>
      </rPr>
      <t>Google Cloud Operations Suite | Configure and Manage sinks – Google Cloud</t>
    </r>
    <r>
      <rPr>
        <sz val="11"/>
        <color rgb="FF000000"/>
        <rFont val="Calibri"/>
      </rPr>
      <t xml:space="preserve">
</t>
    </r>
    <r>
      <rPr>
        <sz val="11"/>
        <color rgb="FF0000FF"/>
        <rFont val="Calibri"/>
      </rPr>
      <t>https://cloud.google.com/logging/docs/export/configure_export_v2</t>
    </r>
    <r>
      <rPr>
        <sz val="11"/>
        <color rgb="FF000000"/>
        <rFont val="Calibri"/>
      </rPr>
      <t xml:space="preserve">
</t>
    </r>
    <r>
      <rPr>
        <b/>
        <sz val="11"/>
        <color rgb="FF000000"/>
        <rFont val="Calibri"/>
      </rPr>
      <t>OMB M-21-31 | Office of Management and Budget</t>
    </r>
    <r>
      <rPr>
        <sz val="11"/>
        <color rgb="FF000000"/>
        <rFont val="Calibri"/>
      </rPr>
      <t xml:space="preserve">
</t>
    </r>
    <r>
      <rPr>
        <sz val="11"/>
        <color rgb="FF0000FF"/>
        <rFont val="Calibri"/>
      </rPr>
      <t>https://bidenwhitehouse.archives.gov/wp-content/uploads/2021/08/M-21-31-Improving-the-Federal-Governments-Investigative-and-Remediation-Capabilities-Related-to-Cybersecurity-Incidents.pdf</t>
    </r>
  </si>
  <si>
    <t>GWS.COMMONCONTROLS.14.2v0.6</t>
  </si>
  <si>
    <r>
      <rPr>
        <sz val="11"/>
        <color rgb="FF000000"/>
        <rFont val="Calibri"/>
      </rPr>
      <t>Audit logs SHALL be maintained for at least 6 months in active storage and an additional 18 months in cold storage.</t>
    </r>
  </si>
  <si>
    <r>
      <rPr>
        <sz val="11"/>
        <color rgb="FF000000"/>
        <rFont val="Calibri"/>
      </rPr>
      <t>1. There is no implementation for this policy.</t>
    </r>
  </si>
  <si>
    <r>
      <rPr>
        <sz val="11"/>
        <color rgb="FF000000"/>
        <rFont val="Calibri"/>
      </rPr>
      <t>Audit logs should be retained for a sufficient duration to ensure availability when needed. Extending log retention provides an agency with the necessary visibility to investigate incidents that occurred in the past. Additionally, the Office of Management and Budget (OMB) Memorandum M-21-31, "Improving the Federal Government’s Investigative and Remediation Capabilities Related to Cybersecurity Incidents", requires audit logs be maintained for at least 6 months in active storage and an additional 18 months in cold storage.</t>
    </r>
  </si>
  <si>
    <t>Data Regions and Storage</t>
  </si>
  <si>
    <t>GWS.COMMONCONTROLS.15.1v0.6</t>
  </si>
  <si>
    <r>
      <rPr>
        <sz val="11"/>
        <color rgb="FF000000"/>
        <rFont val="Calibri"/>
      </rPr>
      <t>The data storage region SHALL be set to be the United States for all users in the agency's GWS environment.</t>
    </r>
  </si>
  <si>
    <r>
      <rPr>
        <sz val="11"/>
        <color rgb="FF000000"/>
        <rFont val="Calibri"/>
      </rPr>
      <t>To configure Data Regions per the policy:</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Navigate to </t>
    </r>
    <r>
      <rPr>
        <b/>
        <sz val="11"/>
        <color rgb="FF000000"/>
        <rFont val="Calibri"/>
      </rPr>
      <t>Data</t>
    </r>
    <r>
      <rPr>
        <sz val="11"/>
        <color rgb="FF000000"/>
        <rFont val="Calibri"/>
      </rPr>
      <t xml:space="preserve"> -&gt; </t>
    </r>
    <r>
      <rPr>
        <b/>
        <sz val="11"/>
        <color rgb="FF000000"/>
        <rFont val="Calibri"/>
      </rPr>
      <t>Compliance</t>
    </r>
    <r>
      <rPr>
        <sz val="11"/>
        <color rgb="FF000000"/>
        <rFont val="Calibri"/>
      </rPr>
      <t xml:space="preserve"> -&gt; </t>
    </r>
    <r>
      <rPr>
        <b/>
        <sz val="11"/>
        <color rgb="FF000000"/>
        <rFont val="Calibri"/>
      </rPr>
      <t>Data Regions.</t>
    </r>
    <r>
      <rPr>
        <sz val="11"/>
        <color rgb="FF000000"/>
        <rFont val="Calibri"/>
      </rPr>
      <t xml:space="preserve">
</t>
    </r>
    <r>
      <rPr>
        <sz val="11"/>
        <color rgb="FF000000"/>
        <rFont val="Calibri"/>
      </rPr>
      <t xml:space="preserve">3. Click the </t>
    </r>
    <r>
      <rPr>
        <b/>
        <sz val="11"/>
        <color rgb="FF000000"/>
        <rFont val="Calibri"/>
      </rPr>
      <t>Region</t>
    </r>
    <r>
      <rPr>
        <sz val="11"/>
        <color rgb="FF000000"/>
        <rFont val="Calibri"/>
      </rPr>
      <t xml:space="preserve"> card.</t>
    </r>
    <r>
      <rPr>
        <sz val="11"/>
        <color rgb="FF000000"/>
        <rFont val="Calibri"/>
      </rPr>
      <t xml:space="preserve">
</t>
    </r>
    <r>
      <rPr>
        <sz val="11"/>
        <color rgb="FF000000"/>
        <rFont val="Calibri"/>
      </rPr>
      <t xml:space="preserve">4. Click the </t>
    </r>
    <r>
      <rPr>
        <b/>
        <sz val="11"/>
        <color rgb="FF000000"/>
        <rFont val="Calibri"/>
      </rPr>
      <t>Data at rest</t>
    </r>
    <r>
      <rPr>
        <sz val="11"/>
        <color rgb="FF000000"/>
        <rFont val="Calibri"/>
      </rPr>
      <t xml:space="preserve"> card.</t>
    </r>
    <r>
      <rPr>
        <sz val="11"/>
        <color rgb="FF000000"/>
        <rFont val="Calibri"/>
      </rPr>
      <t xml:space="preserve">
</t>
    </r>
    <r>
      <rPr>
        <sz val="11"/>
        <color rgb="FF000000"/>
        <rFont val="Calibri"/>
      </rPr>
      <t>5. Select the radio button option: "</t>
    </r>
    <r>
      <rPr>
        <b/>
        <sz val="11"/>
        <color rgb="FF000000"/>
        <rFont val="Calibri"/>
      </rPr>
      <t>United States.</t>
    </r>
    <r>
      <rPr>
        <sz val="11"/>
        <color rgb="FF000000"/>
        <rFont val="Calibri"/>
      </rPr>
      <t>"</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</si>
  <si>
    <r>
      <rPr>
        <sz val="11"/>
        <color rgb="FF000000"/>
        <rFont val="Calibri"/>
      </rPr>
      <t>Without this policy, data could be stored in various regions, potentially exposing it to unauthorized entities. Implementing this policy keeps most data in the U.S., making it harder for potential threat actors to compromise data.</t>
    </r>
  </si>
  <si>
    <r>
      <rPr>
        <sz val="11"/>
        <color rgb="FF000000"/>
        <rFont val="Calibri"/>
      </rPr>
      <t>Google Workspace administrators can choose to store data in a specific geographic region (currently the United States or Europe) by using a data region policy. The policy can be applied to a specific organizational unit (OU) in a tenant or at the parent OU. For the interests of Federal agencies, the best practice is to restrict stored data for all users to the U.S. This means applying this setting at the parent OU. Data region storage covers the primary data-at-rest (including backups) for Google Workspace core services (see resources section for services in scope).</t>
    </r>
    <r>
      <rPr>
        <sz val="11"/>
        <color rgb="FF000000"/>
        <rFont val="Calibri"/>
      </rPr>
      <t xml:space="preserve">
</t>
    </r>
    <r>
      <rPr>
        <sz val="11"/>
        <color rgb="FF000000"/>
        <rFont val="Calibri"/>
      </rPr>
      <t>At the time of writing, data region policies cannot be applied to data types not specifically listed in documentation linked in the resources section. Notably, this includes logs and cached content.</t>
    </r>
  </si>
  <si>
    <r>
      <rPr>
        <sz val="11"/>
        <color rgb="FF000000"/>
        <rFont val="Calibri"/>
      </rPr>
      <t>Super Admin role</t>
    </r>
  </si>
  <si>
    <r>
      <rPr>
        <b/>
        <sz val="11"/>
        <color rgb="FF000000"/>
        <rFont val="Calibri"/>
      </rPr>
      <t>GWS Admin Help | Data regions: Choose a geographic location for your data</t>
    </r>
    <r>
      <rPr>
        <sz val="11"/>
        <color rgb="FF000000"/>
        <rFont val="Calibri"/>
      </rPr>
      <t xml:space="preserve">
</t>
    </r>
    <r>
      <rPr>
        <sz val="11"/>
        <color rgb="FF0000FF"/>
        <rFont val="Calibri"/>
      </rPr>
      <t>https://support.google.com/a/answer/7630496</t>
    </r>
    <r>
      <rPr>
        <sz val="11"/>
        <color rgb="FF000000"/>
        <rFont val="Calibri"/>
      </rPr>
      <t xml:space="preserve">
</t>
    </r>
    <r>
      <rPr>
        <b/>
        <sz val="11"/>
        <color rgb="FF000000"/>
        <rFont val="Calibri"/>
      </rPr>
      <t>GWS Admin Help | What data is covered by a data region policy?</t>
    </r>
    <r>
      <rPr>
        <sz val="11"/>
        <color rgb="FF000000"/>
        <rFont val="Calibri"/>
      </rPr>
      <t xml:space="preserve">
</t>
    </r>
    <r>
      <rPr>
        <sz val="11"/>
        <color rgb="FF0000FF"/>
        <rFont val="Calibri"/>
      </rPr>
      <t>https://support.google.com/a/answer/9223653</t>
    </r>
  </si>
  <si>
    <t>GWS.COMMONCONTROLS.15.2v0.6</t>
  </si>
  <si>
    <r>
      <rPr>
        <sz val="11"/>
        <color rgb="FF000000"/>
        <rFont val="Calibri"/>
      </rPr>
      <t>Data SHALL be processed in the region selected for data at rest.</t>
    </r>
  </si>
  <si>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Navigate to </t>
    </r>
    <r>
      <rPr>
        <b/>
        <sz val="11"/>
        <color rgb="FF000000"/>
        <rFont val="Calibri"/>
      </rPr>
      <t>Data</t>
    </r>
    <r>
      <rPr>
        <sz val="11"/>
        <color rgb="FF000000"/>
        <rFont val="Calibri"/>
      </rPr>
      <t xml:space="preserve"> -&gt; </t>
    </r>
    <r>
      <rPr>
        <b/>
        <sz val="11"/>
        <color rgb="FF000000"/>
        <rFont val="Calibri"/>
      </rPr>
      <t>Compliance</t>
    </r>
    <r>
      <rPr>
        <sz val="11"/>
        <color rgb="FF000000"/>
        <rFont val="Calibri"/>
      </rPr>
      <t xml:space="preserve"> -&gt; </t>
    </r>
    <r>
      <rPr>
        <b/>
        <sz val="11"/>
        <color rgb="FF000000"/>
        <rFont val="Calibri"/>
      </rPr>
      <t>Data Regions.</t>
    </r>
    <r>
      <rPr>
        <sz val="11"/>
        <color rgb="FF000000"/>
        <rFont val="Calibri"/>
      </rPr>
      <t xml:space="preserve">
</t>
    </r>
    <r>
      <rPr>
        <sz val="11"/>
        <color rgb="FF000000"/>
        <rFont val="Calibri"/>
      </rPr>
      <t xml:space="preserve">3. Click the </t>
    </r>
    <r>
      <rPr>
        <b/>
        <sz val="11"/>
        <color rgb="FF000000"/>
        <rFont val="Calibri"/>
      </rPr>
      <t>Region</t>
    </r>
    <r>
      <rPr>
        <sz val="11"/>
        <color rgb="FF000000"/>
        <rFont val="Calibri"/>
      </rPr>
      <t xml:space="preserve"> card.</t>
    </r>
    <r>
      <rPr>
        <sz val="11"/>
        <color rgb="FF000000"/>
        <rFont val="Calibri"/>
      </rPr>
      <t xml:space="preserve">
</t>
    </r>
    <r>
      <rPr>
        <sz val="11"/>
        <color rgb="FF000000"/>
        <rFont val="Calibri"/>
      </rPr>
      <t xml:space="preserve">4. Click the </t>
    </r>
    <r>
      <rPr>
        <b/>
        <sz val="11"/>
        <color rgb="FF000000"/>
        <rFont val="Calibri"/>
      </rPr>
      <t>Data processing</t>
    </r>
    <r>
      <rPr>
        <sz val="11"/>
        <color rgb="FF000000"/>
        <rFont val="Calibri"/>
      </rPr>
      <t xml:space="preserve"> card.</t>
    </r>
    <r>
      <rPr>
        <sz val="11"/>
        <color rgb="FF000000"/>
        <rFont val="Calibri"/>
      </rPr>
      <t xml:space="preserve">
</t>
    </r>
    <r>
      <rPr>
        <sz val="11"/>
        <color rgb="FF000000"/>
        <rFont val="Calibri"/>
      </rPr>
      <t>5. Select the radio button option: "</t>
    </r>
    <r>
      <rPr>
        <b/>
        <sz val="11"/>
        <color rgb="FF000000"/>
        <rFont val="Calibri"/>
      </rPr>
      <t>Process data in the region selected for data at rest.</t>
    </r>
    <r>
      <rPr>
        <sz val="11"/>
        <color rgb="FF000000"/>
        <rFont val="Calibri"/>
      </rPr>
      <t>"</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</si>
  <si>
    <r>
      <rPr>
        <sz val="11"/>
        <color rgb="FF000000"/>
        <rFont val="Calibri"/>
      </rPr>
      <t>Without this policy, data could be processed in a region other than the United States, potentially exposing it to unauthorized entities. Implementing this policy accounts for sovereignty over organizational data.</t>
    </r>
  </si>
  <si>
    <t>Additional Google Services</t>
  </si>
  <si>
    <t>GWS.COMMONCONTROLS.16.1v0.6</t>
  </si>
  <si>
    <r>
      <rPr>
        <sz val="11"/>
        <color rgb="FF000000"/>
        <rFont val="Calibri"/>
      </rPr>
      <t>"Service status for Google services that do not have an individual control" SHOULD be set to "OFF" for everyone.</t>
    </r>
  </si>
  <si>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Navigate to </t>
    </r>
    <r>
      <rPr>
        <b/>
        <sz val="11"/>
        <color rgb="FF000000"/>
        <rFont val="Calibri"/>
      </rPr>
      <t>Apps</t>
    </r>
    <r>
      <rPr>
        <sz val="11"/>
        <color rgb="FF000000"/>
        <rFont val="Calibri"/>
      </rPr>
      <t xml:space="preserve"> -&gt; </t>
    </r>
    <r>
      <rPr>
        <b/>
        <sz val="11"/>
        <color rgb="FF000000"/>
        <rFont val="Calibri"/>
      </rPr>
      <t>Additional Google services</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Click </t>
    </r>
    <r>
      <rPr>
        <b/>
        <sz val="11"/>
        <color rgb="FF000000"/>
        <rFont val="Calibri"/>
      </rPr>
      <t>CHANGE</t>
    </r>
    <r>
      <rPr>
        <sz val="11"/>
        <color rgb="FF000000"/>
        <rFont val="Calibri"/>
      </rPr>
      <t xml:space="preserve"> at the top where it says if </t>
    </r>
    <r>
      <rPr>
        <b/>
        <sz val="11"/>
        <color rgb="FF000000"/>
        <rFont val="Calibri"/>
      </rPr>
      <t>Access to additional services without individual control for all organizational units is On/Off</t>
    </r>
    <r>
      <rPr>
        <sz val="11"/>
        <color rgb="FF000000"/>
        <rFont val="Calibri"/>
      </rPr>
      <t>.</t>
    </r>
    <r>
      <rPr>
        <sz val="11"/>
        <color rgb="FF000000"/>
        <rFont val="Calibri"/>
      </rPr>
      <t xml:space="preserve">
</t>
    </r>
    <r>
      <rPr>
        <sz val="11"/>
        <color rgb="FF000000"/>
        <rFont val="Calibri"/>
      </rPr>
      <t>2. Select the option: "</t>
    </r>
    <r>
      <rPr>
        <b/>
        <sz val="11"/>
        <color rgb="FF000000"/>
        <rFont val="Calibri"/>
      </rPr>
      <t>OFF for everyone</t>
    </r>
    <r>
      <rPr>
        <sz val="11"/>
        <color rgb="FF000000"/>
        <rFont val="Calibri"/>
      </rPr>
      <t>"</t>
    </r>
    <r>
      <rPr>
        <sz val="11"/>
        <color rgb="FF000000"/>
        <rFont val="Calibri"/>
      </rPr>
      <t xml:space="preserve">
</t>
    </r>
    <r>
      <rPr>
        <sz val="11"/>
        <color rgb="FF000000"/>
        <rFont val="Calibri"/>
      </rPr>
      <t xml:space="preserve">3. Click </t>
    </r>
    <r>
      <rPr>
        <b/>
        <sz val="11"/>
        <color rgb="FF000000"/>
        <rFont val="Calibri"/>
      </rPr>
      <t>Save</t>
    </r>
    <r>
      <rPr>
        <sz val="11"/>
        <color rgb="FF000000"/>
        <rFont val="Calibri"/>
      </rPr>
      <t>.</t>
    </r>
  </si>
  <si>
    <r>
      <rPr>
        <sz val="11"/>
        <color rgb="FF000000"/>
        <rFont val="Calibri"/>
      </rPr>
      <t>Accessing additional google services without necessity can introduce potential vulnerabilities within the Google Workspace environment. Disabling these services mitigates the risk restricting unnecessary access.</t>
    </r>
  </si>
  <si>
    <r>
      <rPr>
        <sz val="11"/>
        <color rgb="FF000000"/>
        <rFont val="Calibri"/>
      </rPr>
      <t>Google Workspace considers some of its services "core services," including Gmail, Calendar, and Drive. Services outside of this core offering are controlled within the "Additional Google services" portion of the admin console. This section outlines requirements relating to those services.</t>
    </r>
  </si>
  <si>
    <r>
      <rPr>
        <b/>
        <sz val="11"/>
        <color rgb="FF000000"/>
        <rFont val="Calibri"/>
      </rPr>
      <t>GWS Admin Help | Turn on or off additional Google services</t>
    </r>
    <r>
      <rPr>
        <sz val="11"/>
        <color rgb="FF000000"/>
        <rFont val="Calibri"/>
      </rPr>
      <t xml:space="preserve">
</t>
    </r>
    <r>
      <rPr>
        <sz val="11"/>
        <color rgb="FF0000FF"/>
        <rFont val="Calibri"/>
      </rPr>
      <t>https://support.google.com/a/answer/181865</t>
    </r>
    <r>
      <rPr>
        <sz val="11"/>
        <color rgb="FF000000"/>
        <rFont val="Calibri"/>
      </rPr>
      <t xml:space="preserve">
</t>
    </r>
    <r>
      <rPr>
        <b/>
        <sz val="11"/>
        <color rgb="FF000000"/>
        <rFont val="Calibri"/>
      </rPr>
      <t>GWS Admin Help | Turn Early Access apps on or off for users</t>
    </r>
    <r>
      <rPr>
        <sz val="11"/>
        <color rgb="FF000000"/>
        <rFont val="Calibri"/>
      </rPr>
      <t xml:space="preserve">
</t>
    </r>
    <r>
      <rPr>
        <sz val="11"/>
        <color rgb="FF0000FF"/>
        <rFont val="Calibri"/>
      </rPr>
      <t>https://support.google.com/a/answer/13515709</t>
    </r>
  </si>
  <si>
    <t>GWS.COMMONCONTROLS.16.2v0.6</t>
  </si>
  <si>
    <r>
      <rPr>
        <sz val="11"/>
        <color rgb="FF000000"/>
        <rFont val="Calibri"/>
      </rPr>
      <t>User access to Early Access applications SHOULD be disabled.</t>
    </r>
  </si>
  <si>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Navigate to </t>
    </r>
    <r>
      <rPr>
        <b/>
        <sz val="11"/>
        <color rgb="FF000000"/>
        <rFont val="Calibri"/>
      </rPr>
      <t>Apps</t>
    </r>
    <r>
      <rPr>
        <sz val="11"/>
        <color rgb="FF000000"/>
        <rFont val="Calibri"/>
      </rPr>
      <t xml:space="preserve"> -&gt; </t>
    </r>
    <r>
      <rPr>
        <b/>
        <sz val="11"/>
        <color rgb="FF000000"/>
        <rFont val="Calibri"/>
      </rPr>
      <t>Additional Google services</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In the list of all services, scroll to and click on the </t>
    </r>
    <r>
      <rPr>
        <b/>
        <sz val="11"/>
        <color rgb="FF000000"/>
        <rFont val="Calibri"/>
      </rPr>
      <t>Early Access Apps</t>
    </r>
    <r>
      <rPr>
        <sz val="11"/>
        <color rgb="FF000000"/>
        <rFont val="Calibri"/>
      </rPr>
      <t xml:space="preserve"> service.</t>
    </r>
    <r>
      <rPr>
        <sz val="11"/>
        <color rgb="FF000000"/>
        <rFont val="Calibri"/>
      </rPr>
      <t xml:space="preserve">
</t>
    </r>
    <r>
      <rPr>
        <sz val="11"/>
        <color rgb="FF000000"/>
        <rFont val="Calibri"/>
      </rPr>
      <t xml:space="preserve">2. Click on </t>
    </r>
    <r>
      <rPr>
        <b/>
        <sz val="11"/>
        <color rgb="FF000000"/>
        <rFont val="Calibri"/>
      </rPr>
      <t>Service status</t>
    </r>
    <r>
      <rPr>
        <sz val="11"/>
        <color rgb="FF000000"/>
        <rFont val="Calibri"/>
      </rPr>
      <t>.</t>
    </r>
    <r>
      <rPr>
        <sz val="11"/>
        <color rgb="FF000000"/>
        <rFont val="Calibri"/>
      </rPr>
      <t xml:space="preserve">
</t>
    </r>
    <r>
      <rPr>
        <sz val="11"/>
        <color rgb="FF000000"/>
        <rFont val="Calibri"/>
      </rPr>
      <t xml:space="preserve">3. Ensure </t>
    </r>
    <r>
      <rPr>
        <b/>
        <sz val="11"/>
        <color rgb="FF000000"/>
        <rFont val="Calibri"/>
      </rPr>
      <t>OFF for everyone</t>
    </r>
    <r>
      <rPr>
        <sz val="11"/>
        <color rgb="FF000000"/>
        <rFont val="Calibri"/>
      </rPr>
      <t xml:space="preserve"> is checked.</t>
    </r>
    <r>
      <rPr>
        <sz val="11"/>
        <color rgb="FF000000"/>
        <rFont val="Calibri"/>
      </rPr>
      <t xml:space="preserve">
</t>
    </r>
    <r>
      <rPr>
        <sz val="11"/>
        <color rgb="FF000000"/>
        <rFont val="Calibri"/>
      </rPr>
      <t xml:space="preserve">4. Click </t>
    </r>
    <r>
      <rPr>
        <b/>
        <sz val="11"/>
        <color rgb="FF000000"/>
        <rFont val="Calibri"/>
      </rPr>
      <t>Save</t>
    </r>
    <r>
      <rPr>
        <sz val="11"/>
        <color rgb="FF000000"/>
        <rFont val="Calibri"/>
      </rPr>
      <t>.</t>
    </r>
  </si>
  <si>
    <r>
      <rPr>
        <sz val="11"/>
        <color rgb="FF000000"/>
        <rFont val="Calibri"/>
      </rPr>
      <t>Allowing early access to applications may expose users to applications that have not yet been fully vetted and may still need to undergo robust testing to ensure compliance with applicable security standards.</t>
    </r>
  </si>
  <si>
    <t>Multi-Party Approval</t>
  </si>
  <si>
    <t>GWS.COMMONCONTROLS.17.1v0.6</t>
  </si>
  <si>
    <r>
      <rPr>
        <sz val="11"/>
        <color rgb="FF000000"/>
        <rFont val="Calibri"/>
      </rPr>
      <t>Require multiparty approval for sensitive admin actions SHOULD be enabled.</t>
    </r>
  </si>
  <si>
    <r>
      <rPr>
        <sz val="11"/>
        <color rgb="FF000000"/>
        <rFont val="Calibri"/>
      </rPr>
      <t>To configure additional services per the policy:</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2. Navigate to </t>
    </r>
    <r>
      <rPr>
        <b/>
        <sz val="11"/>
        <color rgb="FF000000"/>
        <rFont val="Calibri"/>
      </rPr>
      <t>Security</t>
    </r>
    <r>
      <rPr>
        <sz val="11"/>
        <color rgb="FF000000"/>
        <rFont val="Calibri"/>
      </rPr>
      <t xml:space="preserve"> -&gt; </t>
    </r>
    <r>
      <rPr>
        <b/>
        <sz val="11"/>
        <color rgb="FF000000"/>
        <rFont val="Calibri"/>
      </rPr>
      <t>Authentication</t>
    </r>
    <r>
      <rPr>
        <sz val="11"/>
        <color rgb="FF000000"/>
        <rFont val="Calibri"/>
      </rPr>
      <t xml:space="preserve"> -&gt; </t>
    </r>
    <r>
      <rPr>
        <b/>
        <sz val="11"/>
        <color rgb="FF000000"/>
        <rFont val="Calibri"/>
      </rPr>
      <t>Multi-party approval settings</t>
    </r>
    <r>
      <rPr>
        <sz val="11"/>
        <color rgb="FF000000"/>
        <rFont val="Calibri"/>
      </rPr>
      <t>.</t>
    </r>
    <r>
      <rPr>
        <sz val="11"/>
        <color rgb="FF000000"/>
        <rFont val="Calibri"/>
      </rPr>
      <t xml:space="preserve">
</t>
    </r>
    <r>
      <rPr>
        <sz val="11"/>
        <color rgb="FF000000"/>
        <rFont val="Calibri"/>
      </rPr>
      <t xml:space="preserve">3. Ensure </t>
    </r>
    <r>
      <rPr>
        <b/>
        <sz val="11"/>
        <color rgb="FF000000"/>
        <rFont val="Calibri"/>
      </rPr>
      <t>Require multi party approval for sensitive admin actions</t>
    </r>
    <r>
      <rPr>
        <sz val="11"/>
        <color rgb="FF000000"/>
        <rFont val="Calibri"/>
      </rPr>
      <t xml:space="preserve"> is checked.</t>
    </r>
    <r>
      <rPr>
        <sz val="11"/>
        <color rgb="FF000000"/>
        <rFont val="Calibri"/>
      </rPr>
      <t xml:space="preserve">
</t>
    </r>
    <r>
      <rPr>
        <sz val="11"/>
        <color rgb="FF000000"/>
        <rFont val="Calibri"/>
      </rPr>
      <t xml:space="preserve">4. Click </t>
    </r>
    <r>
      <rPr>
        <b/>
        <sz val="11"/>
        <color rgb="FF000000"/>
        <rFont val="Calibri"/>
      </rPr>
      <t>Save</t>
    </r>
    <r>
      <rPr>
        <sz val="11"/>
        <color rgb="FF000000"/>
        <rFont val="Calibri"/>
      </rPr>
      <t>.</t>
    </r>
  </si>
  <si>
    <r>
      <rPr>
        <sz val="11"/>
        <color rgb="FF000000"/>
        <rFont val="Calibri"/>
      </rPr>
      <t>Changes to sensitive admin settings such as disabling 2-step verification (2SV) could introduce serious vulnerabilities in the GWS environment. Requiring multiple super admins to approve changes to those settings mitigates the risk changing these settings pose.</t>
    </r>
  </si>
  <si>
    <r>
      <rPr>
        <sz val="11"/>
        <color rgb="FF000000"/>
        <rFont val="Calibri"/>
      </rPr>
      <t>This section covers whether multiple super admins need to approve changes to specific admin console settings.</t>
    </r>
  </si>
  <si>
    <r>
      <rPr>
        <b/>
        <sz val="11"/>
        <color rgb="FF000000"/>
        <rFont val="Calibri"/>
      </rPr>
      <t>GWS Admin Help | Multi-party approval for sensitive actions</t>
    </r>
    <r>
      <rPr>
        <sz val="11"/>
        <color rgb="FF000000"/>
        <rFont val="Calibri"/>
      </rPr>
      <t xml:space="preserve">
</t>
    </r>
    <r>
      <rPr>
        <sz val="11"/>
        <color rgb="FF0000FF"/>
        <rFont val="Calibri"/>
      </rPr>
      <t>https://support.google.com/a/answer/13790448?hl=en-Link</t>
    </r>
  </si>
  <si>
    <t>Data Loss Prevention</t>
  </si>
  <si>
    <t>GWS.COMMONCONTROLS.18.1v0.6</t>
  </si>
  <si>
    <r>
      <rPr>
        <sz val="11"/>
        <color rgb="FF000000"/>
        <rFont val="Calibri"/>
      </rPr>
      <t>A custom policy SHALL be configured for Google Drive to protect PII and sensitive information as defined by the agency, blocking at a minimum: credit card numbers, U.S. Individual Taxpayer Identification Numbers (ITIN), and U.S. Social Security numbers (SSN).</t>
    </r>
  </si>
  <si>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Menu -&gt; Security -&gt; Access and data control -&gt; Data protection</t>
    </r>
    <r>
      <rPr>
        <sz val="11"/>
        <color rgb="FF000000"/>
        <rFont val="Calibri"/>
      </rPr>
      <t>.</t>
    </r>
    <r>
      <rPr>
        <sz val="11"/>
        <color rgb="FF000000"/>
        <rFont val="Calibri"/>
      </rPr>
      <t xml:space="preserve">
</t>
    </r>
    <r>
      <rPr>
        <sz val="11"/>
        <color rgb="FF000000"/>
        <rFont val="Calibri"/>
      </rPr>
      <t xml:space="preserve">3. Under </t>
    </r>
    <r>
      <rPr>
        <b/>
        <sz val="11"/>
        <color rgb="FF000000"/>
        <rFont val="Calibri"/>
      </rPr>
      <t>Data protection rules and detectors</t>
    </r>
    <r>
      <rPr>
        <sz val="11"/>
        <color rgb="FF000000"/>
        <rFont val="Calibri"/>
      </rPr>
      <t xml:space="preserve"> click </t>
    </r>
    <r>
      <rPr>
        <b/>
        <sz val="11"/>
        <color rgb="FF000000"/>
        <rFont val="Calibri"/>
      </rPr>
      <t>Manage Rules</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Add rule</t>
    </r>
    <r>
      <rPr>
        <sz val="11"/>
        <color rgb="FF000000"/>
        <rFont val="Calibri"/>
      </rPr>
      <t xml:space="preserve"> -&gt; </t>
    </r>
    <r>
      <rPr>
        <b/>
        <sz val="11"/>
        <color rgb="FF000000"/>
        <rFont val="Calibri"/>
      </rPr>
      <t>New rule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In the </t>
    </r>
    <r>
      <rPr>
        <b/>
        <sz val="11"/>
        <color rgb="FF000000"/>
        <rFont val="Calibri"/>
      </rPr>
      <t>Name</t>
    </r>
    <r>
      <rPr>
        <sz val="11"/>
        <color rgb="FF000000"/>
        <rFont val="Calibri"/>
      </rPr>
      <t xml:space="preserve"> section, add the name and description of the rule.</t>
    </r>
    <r>
      <rPr>
        <sz val="11"/>
        <color rgb="FF000000"/>
        <rFont val="Calibri"/>
      </rPr>
      <t xml:space="preserve">
</t>
    </r>
    <r>
      <rPr>
        <sz val="11"/>
        <color rgb="FF000000"/>
        <rFont val="Calibri"/>
      </rPr>
      <t xml:space="preserve">2. In the </t>
    </r>
    <r>
      <rPr>
        <b/>
        <sz val="11"/>
        <color rgb="FF000000"/>
        <rFont val="Calibri"/>
      </rPr>
      <t>Scope</t>
    </r>
    <r>
      <rPr>
        <sz val="11"/>
        <color rgb="FF000000"/>
        <rFont val="Calibri"/>
      </rPr>
      <t xml:space="preserve"> section, apply this rule to the entire domain and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3. In the </t>
    </r>
    <r>
      <rPr>
        <b/>
        <sz val="11"/>
        <color rgb="FF000000"/>
        <rFont val="Calibri"/>
      </rPr>
      <t>Apps</t>
    </r>
    <r>
      <rPr>
        <sz val="11"/>
        <color rgb="FF000000"/>
        <rFont val="Calibri"/>
      </rPr>
      <t xml:space="preserve"> section, under </t>
    </r>
    <r>
      <rPr>
        <b/>
        <sz val="11"/>
        <color rgb="FF000000"/>
        <rFont val="Calibri"/>
      </rPr>
      <t>Google Drive</t>
    </r>
    <r>
      <rPr>
        <sz val="11"/>
        <color rgb="FF000000"/>
        <rFont val="Calibri"/>
      </rPr>
      <t xml:space="preserve">, choose the trigger for </t>
    </r>
    <r>
      <rPr>
        <b/>
        <sz val="11"/>
        <color rgb="FF000000"/>
        <rFont val="Calibri"/>
      </rPr>
      <t>Drive files</t>
    </r>
    <r>
      <rPr>
        <sz val="11"/>
        <color rgb="FF000000"/>
        <rFont val="Calibri"/>
      </rPr>
      <t xml:space="preserve">, then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4. In the </t>
    </r>
    <r>
      <rPr>
        <b/>
        <sz val="11"/>
        <color rgb="FF000000"/>
        <rFont val="Calibri"/>
      </rPr>
      <t>Conditions</t>
    </r>
    <r>
      <rPr>
        <sz val="11"/>
        <color rgb="FF000000"/>
        <rFont val="Calibri"/>
      </rPr>
      <t xml:space="preserve"> section:</t>
    </r>
    <r>
      <rPr>
        <sz val="11"/>
        <color rgb="FF000000"/>
        <rFont val="Calibri"/>
      </rPr>
      <t xml:space="preserve">
</t>
    </r>
    <r>
      <rPr>
        <sz val="11"/>
        <color rgb="FF000000"/>
        <rFont val="Calibri"/>
      </rPr>
      <t xml:space="preserve">5. Click </t>
    </r>
    <r>
      <rPr>
        <b/>
        <sz val="11"/>
        <color rgb="FF000000"/>
        <rFont val="Calibri"/>
      </rPr>
      <t>Add Condition</t>
    </r>
    <r>
      <rPr>
        <sz val="11"/>
        <color rgb="FF000000"/>
        <rFont val="Calibri"/>
      </rPr>
      <t xml:space="preserve">. For </t>
    </r>
    <r>
      <rPr>
        <b/>
        <sz val="11"/>
        <color rgb="FF000000"/>
        <rFont val="Calibri"/>
      </rPr>
      <t>Content type to scan</t>
    </r>
    <r>
      <rPr>
        <sz val="11"/>
        <color rgb="FF000000"/>
        <rFont val="Calibri"/>
      </rPr>
      <t xml:space="preserve">, select </t>
    </r>
    <r>
      <rPr>
        <b/>
        <sz val="11"/>
        <color rgb="FF000000"/>
        <rFont val="Calibri"/>
      </rPr>
      <t>All content</t>
    </r>
    <r>
      <rPr>
        <sz val="11"/>
        <color rgb="FF000000"/>
        <rFont val="Calibri"/>
      </rPr>
      <t xml:space="preserve">. For </t>
    </r>
    <r>
      <rPr>
        <b/>
        <sz val="11"/>
        <color rgb="FF000000"/>
        <rFont val="Calibri"/>
      </rPr>
      <t>What to scan for</t>
    </r>
    <r>
      <rPr>
        <sz val="11"/>
        <color rgb="FF000000"/>
        <rFont val="Calibri"/>
      </rPr>
      <t xml:space="preserve">, select </t>
    </r>
    <r>
      <rPr>
        <b/>
        <sz val="11"/>
        <color rgb="FF000000"/>
        <rFont val="Calibri"/>
      </rPr>
      <t>Matches predefined data type</t>
    </r>
    <r>
      <rPr>
        <sz val="11"/>
        <color rgb="FF000000"/>
        <rFont val="Calibri"/>
      </rPr>
      <t xml:space="preserve">. For </t>
    </r>
    <r>
      <rPr>
        <b/>
        <sz val="11"/>
        <color rgb="FF000000"/>
        <rFont val="Calibri"/>
      </rPr>
      <t>Select data type</t>
    </r>
    <r>
      <rPr>
        <sz val="11"/>
        <color rgb="FF000000"/>
        <rFont val="Calibri"/>
      </rPr>
      <t xml:space="preserve">, select </t>
    </r>
    <r>
      <rPr>
        <b/>
        <sz val="11"/>
        <color rgb="FF000000"/>
        <rFont val="Calibri"/>
      </rPr>
      <t>Global - Credit card number</t>
    </r>
    <r>
      <rPr>
        <sz val="11"/>
        <color rgb="FF000000"/>
        <rFont val="Calibri"/>
      </rPr>
      <t>. Select the remaining condition properties according to agency need.</t>
    </r>
    <r>
      <rPr>
        <sz val="11"/>
        <color rgb="FF000000"/>
        <rFont val="Calibri"/>
      </rPr>
      <t xml:space="preserve">
</t>
    </r>
    <r>
      <rPr>
        <sz val="11"/>
        <color rgb="FF000000"/>
        <rFont val="Calibri"/>
      </rPr>
      <t xml:space="preserve">6. Click </t>
    </r>
    <r>
      <rPr>
        <b/>
        <sz val="11"/>
        <color rgb="FF000000"/>
        <rFont val="Calibri"/>
      </rPr>
      <t>Add Condition</t>
    </r>
    <r>
      <rPr>
        <sz val="11"/>
        <color rgb="FF000000"/>
        <rFont val="Calibri"/>
      </rPr>
      <t xml:space="preserve">. For </t>
    </r>
    <r>
      <rPr>
        <b/>
        <sz val="11"/>
        <color rgb="FF000000"/>
        <rFont val="Calibri"/>
      </rPr>
      <t>Content type to scan</t>
    </r>
    <r>
      <rPr>
        <sz val="11"/>
        <color rgb="FF000000"/>
        <rFont val="Calibri"/>
      </rPr>
      <t xml:space="preserve">, select </t>
    </r>
    <r>
      <rPr>
        <b/>
        <sz val="11"/>
        <color rgb="FF000000"/>
        <rFont val="Calibri"/>
      </rPr>
      <t>All content</t>
    </r>
    <r>
      <rPr>
        <sz val="11"/>
        <color rgb="FF000000"/>
        <rFont val="Calibri"/>
      </rPr>
      <t xml:space="preserve">. For </t>
    </r>
    <r>
      <rPr>
        <b/>
        <sz val="11"/>
        <color rgb="FF000000"/>
        <rFont val="Calibri"/>
      </rPr>
      <t>What to scan for</t>
    </r>
    <r>
      <rPr>
        <sz val="11"/>
        <color rgb="FF000000"/>
        <rFont val="Calibri"/>
      </rPr>
      <t xml:space="preserve">, select </t>
    </r>
    <r>
      <rPr>
        <b/>
        <sz val="11"/>
        <color rgb="FF000000"/>
        <rFont val="Calibri"/>
      </rPr>
      <t>Matches predefined data type</t>
    </r>
    <r>
      <rPr>
        <sz val="11"/>
        <color rgb="FF000000"/>
        <rFont val="Calibri"/>
      </rPr>
      <t xml:space="preserve">. For </t>
    </r>
    <r>
      <rPr>
        <b/>
        <sz val="11"/>
        <color rgb="FF000000"/>
        <rFont val="Calibri"/>
      </rPr>
      <t>Select data type</t>
    </r>
    <r>
      <rPr>
        <sz val="11"/>
        <color rgb="FF000000"/>
        <rFont val="Calibri"/>
      </rPr>
      <t xml:space="preserve">, select </t>
    </r>
    <r>
      <rPr>
        <b/>
        <sz val="11"/>
        <color rgb="FF000000"/>
        <rFont val="Calibri"/>
      </rPr>
      <t>United States - Individual Taxpayer Identification Number</t>
    </r>
    <r>
      <rPr>
        <sz val="11"/>
        <color rgb="FF000000"/>
        <rFont val="Calibri"/>
      </rPr>
      <t>. Select the remaining condition properties according to agency need.</t>
    </r>
    <r>
      <rPr>
        <sz val="11"/>
        <color rgb="FF000000"/>
        <rFont val="Calibri"/>
      </rPr>
      <t xml:space="preserve">
</t>
    </r>
    <r>
      <rPr>
        <sz val="11"/>
        <color rgb="FF000000"/>
        <rFont val="Calibri"/>
      </rPr>
      <t xml:space="preserve">7. Click </t>
    </r>
    <r>
      <rPr>
        <b/>
        <sz val="11"/>
        <color rgb="FF000000"/>
        <rFont val="Calibri"/>
      </rPr>
      <t>Add Condition</t>
    </r>
    <r>
      <rPr>
        <sz val="11"/>
        <color rgb="FF000000"/>
        <rFont val="Calibri"/>
      </rPr>
      <t xml:space="preserve">. For </t>
    </r>
    <r>
      <rPr>
        <b/>
        <sz val="11"/>
        <color rgb="FF000000"/>
        <rFont val="Calibri"/>
      </rPr>
      <t>Content type to scan</t>
    </r>
    <r>
      <rPr>
        <sz val="11"/>
        <color rgb="FF000000"/>
        <rFont val="Calibri"/>
      </rPr>
      <t xml:space="preserve">, select </t>
    </r>
    <r>
      <rPr>
        <b/>
        <sz val="11"/>
        <color rgb="FF000000"/>
        <rFont val="Calibri"/>
      </rPr>
      <t>All content</t>
    </r>
    <r>
      <rPr>
        <sz val="11"/>
        <color rgb="FF000000"/>
        <rFont val="Calibri"/>
      </rPr>
      <t xml:space="preserve">. For </t>
    </r>
    <r>
      <rPr>
        <b/>
        <sz val="11"/>
        <color rgb="FF000000"/>
        <rFont val="Calibri"/>
      </rPr>
      <t>What to scan for</t>
    </r>
    <r>
      <rPr>
        <sz val="11"/>
        <color rgb="FF000000"/>
        <rFont val="Calibri"/>
      </rPr>
      <t xml:space="preserve">, select </t>
    </r>
    <r>
      <rPr>
        <b/>
        <sz val="11"/>
        <color rgb="FF000000"/>
        <rFont val="Calibri"/>
      </rPr>
      <t>Matches predefined data type</t>
    </r>
    <r>
      <rPr>
        <sz val="11"/>
        <color rgb="FF000000"/>
        <rFont val="Calibri"/>
      </rPr>
      <t xml:space="preserve">. For </t>
    </r>
    <r>
      <rPr>
        <b/>
        <sz val="11"/>
        <color rgb="FF000000"/>
        <rFont val="Calibri"/>
      </rPr>
      <t>Select data type</t>
    </r>
    <r>
      <rPr>
        <sz val="11"/>
        <color rgb="FF000000"/>
        <rFont val="Calibri"/>
      </rPr>
      <t xml:space="preserve">, select </t>
    </r>
    <r>
      <rPr>
        <b/>
        <sz val="11"/>
        <color rgb="FF000000"/>
        <rFont val="Calibri"/>
      </rPr>
      <t>United States - Social Security Number</t>
    </r>
    <r>
      <rPr>
        <sz val="11"/>
        <color rgb="FF000000"/>
        <rFont val="Calibri"/>
      </rPr>
      <t>. Select the remaining condition properties according to agency need.</t>
    </r>
    <r>
      <rPr>
        <sz val="11"/>
        <color rgb="FF000000"/>
        <rFont val="Calibri"/>
      </rPr>
      <t xml:space="preserve">
</t>
    </r>
    <r>
      <rPr>
        <sz val="11"/>
        <color rgb="FF000000"/>
        <rFont val="Calibri"/>
      </rPr>
      <t xml:space="preserve">8. Configure other appropriate content and condition definition(s) based upon the agency's individual requirements and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9. In the </t>
    </r>
    <r>
      <rPr>
        <b/>
        <sz val="11"/>
        <color rgb="FF000000"/>
        <rFont val="Calibri"/>
      </rPr>
      <t>Actions</t>
    </r>
    <r>
      <rPr>
        <sz val="11"/>
        <color rgb="FF000000"/>
        <rFont val="Calibri"/>
      </rPr>
      <t xml:space="preserve"> section, select </t>
    </r>
    <r>
      <rPr>
        <b/>
        <sz val="11"/>
        <color rgb="FF000000"/>
        <rFont val="Calibri"/>
      </rPr>
      <t>Block external sharing</t>
    </r>
    <r>
      <rPr>
        <sz val="11"/>
        <color rgb="FF000000"/>
        <rFont val="Calibri"/>
      </rPr>
      <t xml:space="preserve"> (per GWS.COMMONCONTROLS.18.4 </t>
    </r>
    <r>
      <rPr>
        <sz val="11"/>
        <color rgb="FF0000FF"/>
        <rFont val="Calibri"/>
      </rPr>
      <t>(#commoncontrols184)</t>
    </r>
    <r>
      <rPr>
        <sz val="11"/>
        <color rgb="FF000000"/>
        <rFont val="Calibri"/>
      </rPr>
      <t>).</t>
    </r>
    <r>
      <rPr>
        <sz val="11"/>
        <color rgb="FF000000"/>
        <rFont val="Calibri"/>
      </rPr>
      <t xml:space="preserve">
</t>
    </r>
    <r>
      <rPr>
        <sz val="11"/>
        <color rgb="FF000000"/>
        <rFont val="Calibri"/>
      </rPr>
      <t xml:space="preserve">10. In the </t>
    </r>
    <r>
      <rPr>
        <b/>
        <sz val="11"/>
        <color rgb="FF000000"/>
        <rFont val="Calibri"/>
      </rPr>
      <t>Alerting</t>
    </r>
    <r>
      <rPr>
        <sz val="11"/>
        <color rgb="FF000000"/>
        <rFont val="Calibri"/>
      </rPr>
      <t xml:space="preserve"> section, choose a severity level, and optionally, check </t>
    </r>
    <r>
      <rPr>
        <b/>
        <sz val="11"/>
        <color rgb="FF000000"/>
        <rFont val="Calibri"/>
      </rPr>
      <t>Send to alert center to trigger notifications</t>
    </r>
    <r>
      <rPr>
        <sz val="11"/>
        <color rgb="FF000000"/>
        <rFont val="Calibri"/>
      </rPr>
      <t>.</t>
    </r>
    <r>
      <rPr>
        <sz val="11"/>
        <color rgb="FF000000"/>
        <rFont val="Calibri"/>
      </rPr>
      <t xml:space="preserve">
</t>
    </r>
    <r>
      <rPr>
        <sz val="11"/>
        <color rgb="FF000000"/>
        <rFont val="Calibri"/>
      </rPr>
      <t xml:space="preserve">11. Review the rule details, mark the rule as </t>
    </r>
    <r>
      <rPr>
        <b/>
        <sz val="11"/>
        <color rgb="FF000000"/>
        <rFont val="Calibri"/>
      </rPr>
      <t>Active</t>
    </r>
    <r>
      <rPr>
        <sz val="11"/>
        <color rgb="FF000000"/>
        <rFont val="Calibri"/>
      </rPr>
      <t xml:space="preserve">, and click </t>
    </r>
    <r>
      <rPr>
        <b/>
        <sz val="11"/>
        <color rgb="FF000000"/>
        <rFont val="Calibri"/>
      </rPr>
      <t>Create.</t>
    </r>
  </si>
  <si>
    <r>
      <rPr>
        <sz val="11"/>
        <color rgb="FF000000"/>
        <rFont val="Calibri"/>
      </rPr>
      <t>Users may inadvertently share sensitive information with others who should not have access to it. DLP policies provide a way for agencies to detect and prevent unauthorized disclosures.</t>
    </r>
  </si>
  <si>
    <r>
      <rPr>
        <sz val="11"/>
        <color rgb="FF000000"/>
        <rFont val="Calibri"/>
      </rPr>
      <t>Using data loss prevention (DLP), organizations can create and apply rules to control the content that users can share in files outside the organization, which helps prevent unintended exposure of sensitive information.</t>
    </r>
    <r>
      <rPr>
        <sz val="11"/>
        <color rgb="FF000000"/>
        <rFont val="Calibri"/>
      </rPr>
      <t xml:space="preserve">
</t>
    </r>
    <r>
      <rPr>
        <sz val="11"/>
        <color rgb="FF000000"/>
        <rFont val="Calibri"/>
      </rPr>
      <t>DLP rules can use predefined content detectors to match PII (e.g., SSN), credentials (e.g., API keys), or specific document types (e.g., source code). Custom rules can also be applied based upon regex match or document labels.</t>
    </r>
    <r>
      <rPr>
        <sz val="11"/>
        <color rgb="FF000000"/>
        <rFont val="Calibri"/>
      </rPr>
      <t xml:space="preserve">
</t>
    </r>
    <r>
      <rPr>
        <sz val="11"/>
        <color rgb="FF000000"/>
        <rFont val="Calibri"/>
      </rPr>
      <t>There are several commercial DLP solutions available that document support for Google Workspace. Google itself offers DLP services. Agencies may select any service that fits their needs and meets the baseline requirements outlined in this policy group. The DLP solution selected by an agency should offer services comparable to those offered by Google.</t>
    </r>
    <r>
      <rPr>
        <sz val="11"/>
        <color rgb="FF000000"/>
        <rFont val="Calibri"/>
      </rPr>
      <t xml:space="preserve">
</t>
    </r>
    <r>
      <rPr>
        <sz val="11"/>
        <color rgb="FF000000"/>
        <rFont val="Calibri"/>
      </rPr>
      <t>Though use of Google's DLP solution is not strictly required, guidance for configuring Google's DLP solution can be found in the instructions of this policy section.</t>
    </r>
  </si>
  <si>
    <r>
      <rPr>
        <sz val="11"/>
        <color rgb="FF000000"/>
        <rFont val="Calibri"/>
      </rPr>
      <t>Google DLP is available to users of the following GWS editions: Frontline Standard; Enterprise Standard and Enterprise Plus; Education Fundamentals, Education Standard, Teaching and Learning Upgrade, and Education Plus; and Enterprise Essentials Plus.</t>
    </r>
    <r>
      <rPr>
        <sz val="11"/>
        <color rgb="FF000000"/>
        <rFont val="Calibri"/>
      </rPr>
      <t xml:space="preserve">
</t>
    </r>
    <r>
      <rPr>
        <sz val="11"/>
        <color rgb="FF000000"/>
        <rFont val="Calibri"/>
      </rPr>
      <t>Drive DLP and Chat DLP are available to Cloud Identity Premium users with a Google Workspace license. For Drive DLP, the license must include the Drive log events.</t>
    </r>
  </si>
  <si>
    <r>
      <rPr>
        <b/>
        <sz val="11"/>
        <color rgb="FF000000"/>
        <rFont val="Calibri"/>
      </rPr>
      <t>GWS Admin Help | Protect sensitive information using DLP</t>
    </r>
    <r>
      <rPr>
        <sz val="11"/>
        <color rgb="FF000000"/>
        <rFont val="Calibri"/>
      </rPr>
      <t xml:space="preserve">
</t>
    </r>
    <r>
      <rPr>
        <sz val="11"/>
        <color rgb="FF0000FF"/>
        <rFont val="Calibri"/>
      </rPr>
      <t>https://support.google.com/a/topic/7556687?hl=en&amp;ref_topic=7558840&amp;fl=1&amp;sjid=4459086914710819343-NA</t>
    </r>
    <r>
      <rPr>
        <sz val="11"/>
        <color rgb="FF000000"/>
        <rFont val="Calibri"/>
      </rPr>
      <t xml:space="preserve">
</t>
    </r>
    <r>
      <rPr>
        <b/>
        <sz val="11"/>
        <color rgb="FF000000"/>
        <rFont val="Calibri"/>
      </rPr>
      <t>GWS Admin Help | Use Workspace DLP to prevent data loss</t>
    </r>
    <r>
      <rPr>
        <sz val="11"/>
        <color rgb="FF000000"/>
        <rFont val="Calibri"/>
      </rPr>
      <t xml:space="preserve">
</t>
    </r>
    <r>
      <rPr>
        <sz val="11"/>
        <color rgb="FF0000FF"/>
        <rFont val="Calibri"/>
      </rPr>
      <t>https://support.google.com/a/answer/9646351?hl=en&amp;visit_id=638635679011849528-69139467&amp;ref_topic=9646660&amp;rd=1</t>
    </r>
    <r>
      <rPr>
        <sz val="11"/>
        <color rgb="FF000000"/>
        <rFont val="Calibri"/>
      </rPr>
      <t xml:space="preserve">
</t>
    </r>
    <r>
      <rPr>
        <b/>
        <sz val="11"/>
        <color rgb="FF000000"/>
        <rFont val="Calibri"/>
      </rPr>
      <t>GWS Admin Help | Create DLP for Drive rules and custom content detectors</t>
    </r>
    <r>
      <rPr>
        <sz val="11"/>
        <color rgb="FF000000"/>
        <rFont val="Calibri"/>
      </rPr>
      <t xml:space="preserve">
</t>
    </r>
    <r>
      <rPr>
        <sz val="11"/>
        <color rgb="FF0000FF"/>
        <rFont val="Calibri"/>
      </rPr>
      <t>https://support.google.com/a/answer/9655387</t>
    </r>
    <r>
      <rPr>
        <sz val="11"/>
        <color rgb="FF000000"/>
        <rFont val="Calibri"/>
      </rPr>
      <t xml:space="preserve">
</t>
    </r>
    <r>
      <rPr>
        <b/>
        <sz val="11"/>
        <color rgb="FF000000"/>
        <rFont val="Calibri"/>
      </rPr>
      <t>GWS Admin Help | Prevent data leaks from Chat messages &amp; attachments</t>
    </r>
    <r>
      <rPr>
        <sz val="11"/>
        <color rgb="FF000000"/>
        <rFont val="Calibri"/>
      </rPr>
      <t xml:space="preserve">
</t>
    </r>
    <r>
      <rPr>
        <sz val="11"/>
        <color rgb="FF0000FF"/>
        <rFont val="Calibri"/>
      </rPr>
      <t>https://support.google.com/a/answer/10846568</t>
    </r>
    <r>
      <rPr>
        <sz val="11"/>
        <color rgb="FF000000"/>
        <rFont val="Calibri"/>
      </rPr>
      <t xml:space="preserve">
</t>
    </r>
    <r>
      <rPr>
        <b/>
        <sz val="11"/>
        <color rgb="FF000000"/>
        <rFont val="Calibri"/>
      </rPr>
      <t>GWS Admin Help | Prevent data leaks in email &amp; attachments</t>
    </r>
    <r>
      <rPr>
        <sz val="11"/>
        <color rgb="FF000000"/>
        <rFont val="Calibri"/>
      </rPr>
      <t xml:space="preserve">
</t>
    </r>
    <r>
      <rPr>
        <sz val="11"/>
        <color rgb="FF0000FF"/>
        <rFont val="Calibri"/>
      </rPr>
      <t>https://support.google.com/a/answer/14767988?fl=1&amp;sjid=4620103790740920406-NA</t>
    </r>
  </si>
  <si>
    <t>GWS.COMMONCONTROLS.18.2v0.6</t>
  </si>
  <si>
    <r>
      <rPr>
        <sz val="11"/>
        <color rgb="FF000000"/>
        <rFont val="Calibri"/>
      </rPr>
      <t>A custom policy SHALL be configured for Google Chat to protect PII and sensitive information as defined by the agency, blocking at a minimum: credit card numbers, U.S. Individual Taxpayer Identification Numbers (ITIN), and U.S. Social Security numbers (SSN).</t>
    </r>
  </si>
  <si>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Menu -&gt; Security -&gt; Access and data control -&gt; Data protection</t>
    </r>
    <r>
      <rPr>
        <sz val="11"/>
        <color rgb="FF000000"/>
        <rFont val="Calibri"/>
      </rPr>
      <t>.</t>
    </r>
    <r>
      <rPr>
        <sz val="11"/>
        <color rgb="FF000000"/>
        <rFont val="Calibri"/>
      </rPr>
      <t xml:space="preserve">
</t>
    </r>
    <r>
      <rPr>
        <sz val="11"/>
        <color rgb="FF000000"/>
        <rFont val="Calibri"/>
      </rPr>
      <t xml:space="preserve">3. Under </t>
    </r>
    <r>
      <rPr>
        <b/>
        <sz val="11"/>
        <color rgb="FF000000"/>
        <rFont val="Calibri"/>
      </rPr>
      <t>Data protection rules and detectors</t>
    </r>
    <r>
      <rPr>
        <sz val="11"/>
        <color rgb="FF000000"/>
        <rFont val="Calibri"/>
      </rPr>
      <t xml:space="preserve"> click </t>
    </r>
    <r>
      <rPr>
        <b/>
        <sz val="11"/>
        <color rgb="FF000000"/>
        <rFont val="Calibri"/>
      </rPr>
      <t>Manage Rules</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Add rule</t>
    </r>
    <r>
      <rPr>
        <sz val="11"/>
        <color rgb="FF000000"/>
        <rFont val="Calibri"/>
      </rPr>
      <t xml:space="preserve"> -&gt; </t>
    </r>
    <r>
      <rPr>
        <b/>
        <sz val="11"/>
        <color rgb="FF000000"/>
        <rFont val="Calibri"/>
      </rPr>
      <t>New rule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In the </t>
    </r>
    <r>
      <rPr>
        <b/>
        <sz val="11"/>
        <color rgb="FF000000"/>
        <rFont val="Calibri"/>
      </rPr>
      <t>Name</t>
    </r>
    <r>
      <rPr>
        <sz val="11"/>
        <color rgb="FF000000"/>
        <rFont val="Calibri"/>
      </rPr>
      <t xml:space="preserve"> section, add the name and description of the rule.</t>
    </r>
    <r>
      <rPr>
        <sz val="11"/>
        <color rgb="FF000000"/>
        <rFont val="Calibri"/>
      </rPr>
      <t xml:space="preserve">
</t>
    </r>
    <r>
      <rPr>
        <sz val="11"/>
        <color rgb="FF000000"/>
        <rFont val="Calibri"/>
      </rPr>
      <t xml:space="preserve">2. In the </t>
    </r>
    <r>
      <rPr>
        <b/>
        <sz val="11"/>
        <color rgb="FF000000"/>
        <rFont val="Calibri"/>
      </rPr>
      <t>Scope</t>
    </r>
    <r>
      <rPr>
        <sz val="11"/>
        <color rgb="FF000000"/>
        <rFont val="Calibri"/>
      </rPr>
      <t xml:space="preserve"> section, apply this rule to the entire domain and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3. In the </t>
    </r>
    <r>
      <rPr>
        <b/>
        <sz val="11"/>
        <color rgb="FF000000"/>
        <rFont val="Calibri"/>
      </rPr>
      <t>Apps</t>
    </r>
    <r>
      <rPr>
        <sz val="11"/>
        <color rgb="FF000000"/>
        <rFont val="Calibri"/>
      </rPr>
      <t xml:space="preserve"> section, choose the trigger for </t>
    </r>
    <r>
      <rPr>
        <b/>
        <sz val="11"/>
        <color rgb="FF000000"/>
        <rFont val="Calibri"/>
      </rPr>
      <t>Google Chat, Message sent, File uploaded</t>
    </r>
    <r>
      <rPr>
        <sz val="11"/>
        <color rgb="FF000000"/>
        <rFont val="Calibri"/>
      </rPr>
      <t xml:space="preserve"> then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4. In the </t>
    </r>
    <r>
      <rPr>
        <b/>
        <sz val="11"/>
        <color rgb="FF000000"/>
        <rFont val="Calibri"/>
      </rPr>
      <t>Conditions</t>
    </r>
    <r>
      <rPr>
        <sz val="11"/>
        <color rgb="FF000000"/>
        <rFont val="Calibri"/>
      </rPr>
      <t xml:space="preserve"> section:</t>
    </r>
    <r>
      <rPr>
        <sz val="11"/>
        <color rgb="FF000000"/>
        <rFont val="Calibri"/>
      </rPr>
      <t xml:space="preserve">
</t>
    </r>
    <r>
      <rPr>
        <sz val="11"/>
        <color rgb="FF000000"/>
        <rFont val="Calibri"/>
      </rPr>
      <t xml:space="preserve">5. Click </t>
    </r>
    <r>
      <rPr>
        <b/>
        <sz val="11"/>
        <color rgb="FF000000"/>
        <rFont val="Calibri"/>
      </rPr>
      <t>Add Condition</t>
    </r>
    <r>
      <rPr>
        <sz val="11"/>
        <color rgb="FF000000"/>
        <rFont val="Calibri"/>
      </rPr>
      <t xml:space="preserve">. For </t>
    </r>
    <r>
      <rPr>
        <b/>
        <sz val="11"/>
        <color rgb="FF000000"/>
        <rFont val="Calibri"/>
      </rPr>
      <t>Content type to scan</t>
    </r>
    <r>
      <rPr>
        <sz val="11"/>
        <color rgb="FF000000"/>
        <rFont val="Calibri"/>
      </rPr>
      <t xml:space="preserve">, select </t>
    </r>
    <r>
      <rPr>
        <b/>
        <sz val="11"/>
        <color rgb="FF000000"/>
        <rFont val="Calibri"/>
      </rPr>
      <t>All content</t>
    </r>
    <r>
      <rPr>
        <sz val="11"/>
        <color rgb="FF000000"/>
        <rFont val="Calibri"/>
      </rPr>
      <t xml:space="preserve">. For </t>
    </r>
    <r>
      <rPr>
        <b/>
        <sz val="11"/>
        <color rgb="FF000000"/>
        <rFont val="Calibri"/>
      </rPr>
      <t>What to scan for</t>
    </r>
    <r>
      <rPr>
        <sz val="11"/>
        <color rgb="FF000000"/>
        <rFont val="Calibri"/>
      </rPr>
      <t xml:space="preserve">, select </t>
    </r>
    <r>
      <rPr>
        <b/>
        <sz val="11"/>
        <color rgb="FF000000"/>
        <rFont val="Calibri"/>
      </rPr>
      <t>Matches predefined data type</t>
    </r>
    <r>
      <rPr>
        <sz val="11"/>
        <color rgb="FF000000"/>
        <rFont val="Calibri"/>
      </rPr>
      <t xml:space="preserve">. For </t>
    </r>
    <r>
      <rPr>
        <b/>
        <sz val="11"/>
        <color rgb="FF000000"/>
        <rFont val="Calibri"/>
      </rPr>
      <t>Select data type</t>
    </r>
    <r>
      <rPr>
        <sz val="11"/>
        <color rgb="FF000000"/>
        <rFont val="Calibri"/>
      </rPr>
      <t xml:space="preserve">, select </t>
    </r>
    <r>
      <rPr>
        <b/>
        <sz val="11"/>
        <color rgb="FF000000"/>
        <rFont val="Calibri"/>
      </rPr>
      <t>Global - Credit card number</t>
    </r>
    <r>
      <rPr>
        <sz val="11"/>
        <color rgb="FF000000"/>
        <rFont val="Calibri"/>
      </rPr>
      <t>. Select the remaining condition properties according to agency need.</t>
    </r>
    <r>
      <rPr>
        <sz val="11"/>
        <color rgb="FF000000"/>
        <rFont val="Calibri"/>
      </rPr>
      <t xml:space="preserve">
</t>
    </r>
    <r>
      <rPr>
        <sz val="11"/>
        <color rgb="FF000000"/>
        <rFont val="Calibri"/>
      </rPr>
      <t xml:space="preserve">6. Click </t>
    </r>
    <r>
      <rPr>
        <b/>
        <sz val="11"/>
        <color rgb="FF000000"/>
        <rFont val="Calibri"/>
      </rPr>
      <t>Add Condition</t>
    </r>
    <r>
      <rPr>
        <sz val="11"/>
        <color rgb="FF000000"/>
        <rFont val="Calibri"/>
      </rPr>
      <t xml:space="preserve">. For </t>
    </r>
    <r>
      <rPr>
        <b/>
        <sz val="11"/>
        <color rgb="FF000000"/>
        <rFont val="Calibri"/>
      </rPr>
      <t>Content type to scan</t>
    </r>
    <r>
      <rPr>
        <sz val="11"/>
        <color rgb="FF000000"/>
        <rFont val="Calibri"/>
      </rPr>
      <t xml:space="preserve">, select </t>
    </r>
    <r>
      <rPr>
        <b/>
        <sz val="11"/>
        <color rgb="FF000000"/>
        <rFont val="Calibri"/>
      </rPr>
      <t>All content</t>
    </r>
    <r>
      <rPr>
        <sz val="11"/>
        <color rgb="FF000000"/>
        <rFont val="Calibri"/>
      </rPr>
      <t xml:space="preserve">. For </t>
    </r>
    <r>
      <rPr>
        <b/>
        <sz val="11"/>
        <color rgb="FF000000"/>
        <rFont val="Calibri"/>
      </rPr>
      <t>What to scan for</t>
    </r>
    <r>
      <rPr>
        <sz val="11"/>
        <color rgb="FF000000"/>
        <rFont val="Calibri"/>
      </rPr>
      <t xml:space="preserve">, select </t>
    </r>
    <r>
      <rPr>
        <b/>
        <sz val="11"/>
        <color rgb="FF000000"/>
        <rFont val="Calibri"/>
      </rPr>
      <t>Matches predefined data type</t>
    </r>
    <r>
      <rPr>
        <sz val="11"/>
        <color rgb="FF000000"/>
        <rFont val="Calibri"/>
      </rPr>
      <t xml:space="preserve">. For </t>
    </r>
    <r>
      <rPr>
        <b/>
        <sz val="11"/>
        <color rgb="FF000000"/>
        <rFont val="Calibri"/>
      </rPr>
      <t>Select data type</t>
    </r>
    <r>
      <rPr>
        <sz val="11"/>
        <color rgb="FF000000"/>
        <rFont val="Calibri"/>
      </rPr>
      <t xml:space="preserve">, select </t>
    </r>
    <r>
      <rPr>
        <b/>
        <sz val="11"/>
        <color rgb="FF000000"/>
        <rFont val="Calibri"/>
      </rPr>
      <t>United States - Individual Taxpayer Identification Number</t>
    </r>
    <r>
      <rPr>
        <sz val="11"/>
        <color rgb="FF000000"/>
        <rFont val="Calibri"/>
      </rPr>
      <t>. Select the remaining condition properties according to agency need.</t>
    </r>
    <r>
      <rPr>
        <sz val="11"/>
        <color rgb="FF000000"/>
        <rFont val="Calibri"/>
      </rPr>
      <t xml:space="preserve">
</t>
    </r>
    <r>
      <rPr>
        <sz val="11"/>
        <color rgb="FF000000"/>
        <rFont val="Calibri"/>
      </rPr>
      <t xml:space="preserve">7. Click </t>
    </r>
    <r>
      <rPr>
        <b/>
        <sz val="11"/>
        <color rgb="FF000000"/>
        <rFont val="Calibri"/>
      </rPr>
      <t>Add Condition</t>
    </r>
    <r>
      <rPr>
        <sz val="11"/>
        <color rgb="FF000000"/>
        <rFont val="Calibri"/>
      </rPr>
      <t xml:space="preserve">. For </t>
    </r>
    <r>
      <rPr>
        <b/>
        <sz val="11"/>
        <color rgb="FF000000"/>
        <rFont val="Calibri"/>
      </rPr>
      <t>Content type to scan</t>
    </r>
    <r>
      <rPr>
        <sz val="11"/>
        <color rgb="FF000000"/>
        <rFont val="Calibri"/>
      </rPr>
      <t xml:space="preserve">, select </t>
    </r>
    <r>
      <rPr>
        <b/>
        <sz val="11"/>
        <color rgb="FF000000"/>
        <rFont val="Calibri"/>
      </rPr>
      <t>All content</t>
    </r>
    <r>
      <rPr>
        <sz val="11"/>
        <color rgb="FF000000"/>
        <rFont val="Calibri"/>
      </rPr>
      <t xml:space="preserve">. For </t>
    </r>
    <r>
      <rPr>
        <b/>
        <sz val="11"/>
        <color rgb="FF000000"/>
        <rFont val="Calibri"/>
      </rPr>
      <t>What to scan for</t>
    </r>
    <r>
      <rPr>
        <sz val="11"/>
        <color rgb="FF000000"/>
        <rFont val="Calibri"/>
      </rPr>
      <t xml:space="preserve">, select </t>
    </r>
    <r>
      <rPr>
        <b/>
        <sz val="11"/>
        <color rgb="FF000000"/>
        <rFont val="Calibri"/>
      </rPr>
      <t>Matches predefined data type</t>
    </r>
    <r>
      <rPr>
        <sz val="11"/>
        <color rgb="FF000000"/>
        <rFont val="Calibri"/>
      </rPr>
      <t xml:space="preserve">. For </t>
    </r>
    <r>
      <rPr>
        <b/>
        <sz val="11"/>
        <color rgb="FF000000"/>
        <rFont val="Calibri"/>
      </rPr>
      <t>Select data type</t>
    </r>
    <r>
      <rPr>
        <sz val="11"/>
        <color rgb="FF000000"/>
        <rFont val="Calibri"/>
      </rPr>
      <t xml:space="preserve">, select </t>
    </r>
    <r>
      <rPr>
        <b/>
        <sz val="11"/>
        <color rgb="FF000000"/>
        <rFont val="Calibri"/>
      </rPr>
      <t>United States - Social Security Number</t>
    </r>
    <r>
      <rPr>
        <sz val="11"/>
        <color rgb="FF000000"/>
        <rFont val="Calibri"/>
      </rPr>
      <t>. Select the remaining condition properties according to agency need.</t>
    </r>
    <r>
      <rPr>
        <sz val="11"/>
        <color rgb="FF000000"/>
        <rFont val="Calibri"/>
      </rPr>
      <t xml:space="preserve">
</t>
    </r>
    <r>
      <rPr>
        <sz val="11"/>
        <color rgb="FF000000"/>
        <rFont val="Calibri"/>
      </rPr>
      <t xml:space="preserve">8. Configure other appropriate content and condition definition(s) based upon the agency's individual requirements and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9. In the </t>
    </r>
    <r>
      <rPr>
        <b/>
        <sz val="11"/>
        <color rgb="FF000000"/>
        <rFont val="Calibri"/>
      </rPr>
      <t>Actions</t>
    </r>
    <r>
      <rPr>
        <sz val="11"/>
        <color rgb="FF000000"/>
        <rFont val="Calibri"/>
      </rPr>
      <t xml:space="preserve"> section, select </t>
    </r>
    <r>
      <rPr>
        <b/>
        <sz val="11"/>
        <color rgb="FF000000"/>
        <rFont val="Calibri"/>
      </rPr>
      <t>Block</t>
    </r>
    <r>
      <rPr>
        <sz val="11"/>
        <color rgb="FF000000"/>
        <rFont val="Calibri"/>
      </rPr>
      <t xml:space="preserve">. Under </t>
    </r>
    <r>
      <rPr>
        <b/>
        <sz val="11"/>
        <color rgb="FF000000"/>
        <rFont val="Calibri"/>
      </rPr>
      <t>Select when this action should apply</t>
    </r>
    <r>
      <rPr>
        <sz val="11"/>
        <color rgb="FF000000"/>
        <rFont val="Calibri"/>
      </rPr>
      <t xml:space="preserve">, select </t>
    </r>
    <r>
      <rPr>
        <b/>
        <sz val="11"/>
        <color rgb="FF000000"/>
        <rFont val="Calibri"/>
      </rPr>
      <t>External Conversations</t>
    </r>
    <r>
      <rPr>
        <sz val="11"/>
        <color rgb="FF000000"/>
        <rFont val="Calibri"/>
      </rPr>
      <t xml:space="preserve">, </t>
    </r>
    <r>
      <rPr>
        <b/>
        <sz val="11"/>
        <color rgb="FF000000"/>
        <rFont val="Calibri"/>
      </rPr>
      <t>Spaces</t>
    </r>
    <r>
      <rPr>
        <sz val="11"/>
        <color rgb="FF000000"/>
        <rFont val="Calibri"/>
      </rPr>
      <t xml:space="preserve">, </t>
    </r>
    <r>
      <rPr>
        <b/>
        <sz val="11"/>
        <color rgb="FF000000"/>
        <rFont val="Calibri"/>
      </rPr>
      <t>Group chats</t>
    </r>
    <r>
      <rPr>
        <sz val="11"/>
        <color rgb="FF000000"/>
        <rFont val="Calibri"/>
      </rPr>
      <t xml:space="preserve">, and </t>
    </r>
    <r>
      <rPr>
        <b/>
        <sz val="11"/>
        <color rgb="FF000000"/>
        <rFont val="Calibri"/>
      </rPr>
      <t>1:1 chats</t>
    </r>
    <r>
      <rPr>
        <sz val="11"/>
        <color rgb="FF000000"/>
        <rFont val="Calibri"/>
      </rPr>
      <t xml:space="preserve"> (See GWS.COMMONCONTROLS.18.4 </t>
    </r>
    <r>
      <rPr>
        <sz val="11"/>
        <color rgb="FF0000FF"/>
        <rFont val="Calibri"/>
      </rPr>
      <t>(#commoncontrols184)</t>
    </r>
    <r>
      <rPr>
        <sz val="11"/>
        <color rgb="FF000000"/>
        <rFont val="Calibri"/>
      </rPr>
      <t>).</t>
    </r>
    <r>
      <rPr>
        <sz val="11"/>
        <color rgb="FF000000"/>
        <rFont val="Calibri"/>
      </rPr>
      <t xml:space="preserve">
</t>
    </r>
    <r>
      <rPr>
        <sz val="11"/>
        <color rgb="FF000000"/>
        <rFont val="Calibri"/>
      </rPr>
      <t xml:space="preserve">10. In the </t>
    </r>
    <r>
      <rPr>
        <b/>
        <sz val="11"/>
        <color rgb="FF000000"/>
        <rFont val="Calibri"/>
      </rPr>
      <t>Alerting</t>
    </r>
    <r>
      <rPr>
        <sz val="11"/>
        <color rgb="FF000000"/>
        <rFont val="Calibri"/>
      </rPr>
      <t xml:space="preserve"> section, choose a severity level, and optionally, check </t>
    </r>
    <r>
      <rPr>
        <b/>
        <sz val="11"/>
        <color rgb="FF000000"/>
        <rFont val="Calibri"/>
      </rPr>
      <t>Send to alert center to trigger notifications</t>
    </r>
    <r>
      <rPr>
        <sz val="11"/>
        <color rgb="FF000000"/>
        <rFont val="Calibri"/>
      </rPr>
      <t>.</t>
    </r>
    <r>
      <rPr>
        <sz val="11"/>
        <color rgb="FF000000"/>
        <rFont val="Calibri"/>
      </rPr>
      <t xml:space="preserve">
</t>
    </r>
    <r>
      <rPr>
        <sz val="11"/>
        <color rgb="FF000000"/>
        <rFont val="Calibri"/>
      </rPr>
      <t xml:space="preserve">11. Review the rule details, mark the rule as </t>
    </r>
    <r>
      <rPr>
        <b/>
        <sz val="11"/>
        <color rgb="FF000000"/>
        <rFont val="Calibri"/>
      </rPr>
      <t>Active</t>
    </r>
    <r>
      <rPr>
        <sz val="11"/>
        <color rgb="FF000000"/>
        <rFont val="Calibri"/>
      </rPr>
      <t xml:space="preserve">, and click </t>
    </r>
    <r>
      <rPr>
        <b/>
        <sz val="11"/>
        <color rgb="FF000000"/>
        <rFont val="Calibri"/>
      </rPr>
      <t>Create.</t>
    </r>
  </si>
  <si>
    <t>GWS.COMMONCONTROLS.18.3v0.6</t>
  </si>
  <si>
    <r>
      <rPr>
        <sz val="11"/>
        <color rgb="FF000000"/>
        <rFont val="Calibri"/>
      </rPr>
      <t>A custom policy SHALL be configured for Gmail to protect PII and sensitive information as defined by the agency, blocking at a minimum: credit card numbers, U.S. Individual Taxpayer Identification Numbers (ITIN), and U.S. Social Security numbers (SSN).</t>
    </r>
  </si>
  <si>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Menu -&gt; Security -&gt; Access and data control -&gt; Data protection</t>
    </r>
    <r>
      <rPr>
        <sz val="11"/>
        <color rgb="FF000000"/>
        <rFont val="Calibri"/>
      </rPr>
      <t>.</t>
    </r>
    <r>
      <rPr>
        <sz val="11"/>
        <color rgb="FF000000"/>
        <rFont val="Calibri"/>
      </rPr>
      <t xml:space="preserve">
</t>
    </r>
    <r>
      <rPr>
        <sz val="11"/>
        <color rgb="FF000000"/>
        <rFont val="Calibri"/>
      </rPr>
      <t xml:space="preserve">3. Under </t>
    </r>
    <r>
      <rPr>
        <b/>
        <sz val="11"/>
        <color rgb="FF000000"/>
        <rFont val="Calibri"/>
      </rPr>
      <t>Data protection rules and detectors</t>
    </r>
    <r>
      <rPr>
        <sz val="11"/>
        <color rgb="FF000000"/>
        <rFont val="Calibri"/>
      </rPr>
      <t xml:space="preserve"> click </t>
    </r>
    <r>
      <rPr>
        <b/>
        <sz val="11"/>
        <color rgb="FF000000"/>
        <rFont val="Calibri"/>
      </rPr>
      <t>Manage Rules</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Add rule</t>
    </r>
    <r>
      <rPr>
        <sz val="11"/>
        <color rgb="FF000000"/>
        <rFont val="Calibri"/>
      </rPr>
      <t xml:space="preserve"> -&gt; </t>
    </r>
    <r>
      <rPr>
        <b/>
        <sz val="11"/>
        <color rgb="FF000000"/>
        <rFont val="Calibri"/>
      </rPr>
      <t>New rule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In the </t>
    </r>
    <r>
      <rPr>
        <b/>
        <sz val="11"/>
        <color rgb="FF000000"/>
        <rFont val="Calibri"/>
      </rPr>
      <t>Name</t>
    </r>
    <r>
      <rPr>
        <sz val="11"/>
        <color rgb="FF000000"/>
        <rFont val="Calibri"/>
      </rPr>
      <t xml:space="preserve"> section, add the name and description of the rule.</t>
    </r>
    <r>
      <rPr>
        <sz val="11"/>
        <color rgb="FF000000"/>
        <rFont val="Calibri"/>
      </rPr>
      <t xml:space="preserve">
</t>
    </r>
    <r>
      <rPr>
        <sz val="11"/>
        <color rgb="FF000000"/>
        <rFont val="Calibri"/>
      </rPr>
      <t xml:space="preserve">2. In the </t>
    </r>
    <r>
      <rPr>
        <b/>
        <sz val="11"/>
        <color rgb="FF000000"/>
        <rFont val="Calibri"/>
      </rPr>
      <t>Scope</t>
    </r>
    <r>
      <rPr>
        <sz val="11"/>
        <color rgb="FF000000"/>
        <rFont val="Calibri"/>
      </rPr>
      <t xml:space="preserve"> section, apply this rule to the entire domain and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3. In the </t>
    </r>
    <r>
      <rPr>
        <b/>
        <sz val="11"/>
        <color rgb="FF000000"/>
        <rFont val="Calibri"/>
      </rPr>
      <t>Apps</t>
    </r>
    <r>
      <rPr>
        <sz val="11"/>
        <color rgb="FF000000"/>
        <rFont val="Calibri"/>
      </rPr>
      <t xml:space="preserve"> section, choose the trigger for </t>
    </r>
    <r>
      <rPr>
        <b/>
        <sz val="11"/>
        <color rgb="FF000000"/>
        <rFont val="Calibri"/>
      </rPr>
      <t>Gmail, Message sent</t>
    </r>
    <r>
      <rPr>
        <sz val="11"/>
        <color rgb="FF000000"/>
        <rFont val="Calibri"/>
      </rPr>
      <t xml:space="preserve"> then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4. In the </t>
    </r>
    <r>
      <rPr>
        <b/>
        <sz val="11"/>
        <color rgb="FF000000"/>
        <rFont val="Calibri"/>
      </rPr>
      <t>Conditions</t>
    </r>
    <r>
      <rPr>
        <sz val="11"/>
        <color rgb="FF000000"/>
        <rFont val="Calibri"/>
      </rPr>
      <t xml:space="preserve"> section:</t>
    </r>
    <r>
      <rPr>
        <sz val="11"/>
        <color rgb="FF000000"/>
        <rFont val="Calibri"/>
      </rPr>
      <t xml:space="preserve">
</t>
    </r>
    <r>
      <rPr>
        <sz val="11"/>
        <color rgb="FF000000"/>
        <rFont val="Calibri"/>
      </rPr>
      <t xml:space="preserve">5. Click </t>
    </r>
    <r>
      <rPr>
        <b/>
        <sz val="11"/>
        <color rgb="FF000000"/>
        <rFont val="Calibri"/>
      </rPr>
      <t>Add Condition</t>
    </r>
    <r>
      <rPr>
        <sz val="11"/>
        <color rgb="FF000000"/>
        <rFont val="Calibri"/>
      </rPr>
      <t xml:space="preserve">. For </t>
    </r>
    <r>
      <rPr>
        <b/>
        <sz val="11"/>
        <color rgb="FF000000"/>
        <rFont val="Calibri"/>
      </rPr>
      <t>Content type to scan</t>
    </r>
    <r>
      <rPr>
        <sz val="11"/>
        <color rgb="FF000000"/>
        <rFont val="Calibri"/>
      </rPr>
      <t xml:space="preserve">, select </t>
    </r>
    <r>
      <rPr>
        <b/>
        <sz val="11"/>
        <color rgb="FF000000"/>
        <rFont val="Calibri"/>
      </rPr>
      <t>All content</t>
    </r>
    <r>
      <rPr>
        <sz val="11"/>
        <color rgb="FF000000"/>
        <rFont val="Calibri"/>
      </rPr>
      <t xml:space="preserve">. For </t>
    </r>
    <r>
      <rPr>
        <b/>
        <sz val="11"/>
        <color rgb="FF000000"/>
        <rFont val="Calibri"/>
      </rPr>
      <t>What to scan for</t>
    </r>
    <r>
      <rPr>
        <sz val="11"/>
        <color rgb="FF000000"/>
        <rFont val="Calibri"/>
      </rPr>
      <t xml:space="preserve">, select </t>
    </r>
    <r>
      <rPr>
        <b/>
        <sz val="11"/>
        <color rgb="FF000000"/>
        <rFont val="Calibri"/>
      </rPr>
      <t>Matches predefined data type</t>
    </r>
    <r>
      <rPr>
        <sz val="11"/>
        <color rgb="FF000000"/>
        <rFont val="Calibri"/>
      </rPr>
      <t xml:space="preserve">. For </t>
    </r>
    <r>
      <rPr>
        <b/>
        <sz val="11"/>
        <color rgb="FF000000"/>
        <rFont val="Calibri"/>
      </rPr>
      <t>Select data type</t>
    </r>
    <r>
      <rPr>
        <sz val="11"/>
        <color rgb="FF000000"/>
        <rFont val="Calibri"/>
      </rPr>
      <t xml:space="preserve">, select </t>
    </r>
    <r>
      <rPr>
        <b/>
        <sz val="11"/>
        <color rgb="FF000000"/>
        <rFont val="Calibri"/>
      </rPr>
      <t>Global - Credit card number</t>
    </r>
    <r>
      <rPr>
        <sz val="11"/>
        <color rgb="FF000000"/>
        <rFont val="Calibri"/>
      </rPr>
      <t>. Select the remaining condition properties according to agency need.</t>
    </r>
    <r>
      <rPr>
        <sz val="11"/>
        <color rgb="FF000000"/>
        <rFont val="Calibri"/>
      </rPr>
      <t xml:space="preserve">
</t>
    </r>
    <r>
      <rPr>
        <sz val="11"/>
        <color rgb="FF000000"/>
        <rFont val="Calibri"/>
      </rPr>
      <t xml:space="preserve">6. Click </t>
    </r>
    <r>
      <rPr>
        <b/>
        <sz val="11"/>
        <color rgb="FF000000"/>
        <rFont val="Calibri"/>
      </rPr>
      <t>Add Condition</t>
    </r>
    <r>
      <rPr>
        <sz val="11"/>
        <color rgb="FF000000"/>
        <rFont val="Calibri"/>
      </rPr>
      <t xml:space="preserve">. For </t>
    </r>
    <r>
      <rPr>
        <b/>
        <sz val="11"/>
        <color rgb="FF000000"/>
        <rFont val="Calibri"/>
      </rPr>
      <t>Content type to scan</t>
    </r>
    <r>
      <rPr>
        <sz val="11"/>
        <color rgb="FF000000"/>
        <rFont val="Calibri"/>
      </rPr>
      <t xml:space="preserve">, select </t>
    </r>
    <r>
      <rPr>
        <b/>
        <sz val="11"/>
        <color rgb="FF000000"/>
        <rFont val="Calibri"/>
      </rPr>
      <t>All content</t>
    </r>
    <r>
      <rPr>
        <sz val="11"/>
        <color rgb="FF000000"/>
        <rFont val="Calibri"/>
      </rPr>
      <t xml:space="preserve">. For </t>
    </r>
    <r>
      <rPr>
        <b/>
        <sz val="11"/>
        <color rgb="FF000000"/>
        <rFont val="Calibri"/>
      </rPr>
      <t>What to scan for</t>
    </r>
    <r>
      <rPr>
        <sz val="11"/>
        <color rgb="FF000000"/>
        <rFont val="Calibri"/>
      </rPr>
      <t xml:space="preserve">, select </t>
    </r>
    <r>
      <rPr>
        <b/>
        <sz val="11"/>
        <color rgb="FF000000"/>
        <rFont val="Calibri"/>
      </rPr>
      <t>Matches predefined data type</t>
    </r>
    <r>
      <rPr>
        <sz val="11"/>
        <color rgb="FF000000"/>
        <rFont val="Calibri"/>
      </rPr>
      <t xml:space="preserve">. For </t>
    </r>
    <r>
      <rPr>
        <b/>
        <sz val="11"/>
        <color rgb="FF000000"/>
        <rFont val="Calibri"/>
      </rPr>
      <t>Select data type</t>
    </r>
    <r>
      <rPr>
        <sz val="11"/>
        <color rgb="FF000000"/>
        <rFont val="Calibri"/>
      </rPr>
      <t xml:space="preserve">, select </t>
    </r>
    <r>
      <rPr>
        <b/>
        <sz val="11"/>
        <color rgb="FF000000"/>
        <rFont val="Calibri"/>
      </rPr>
      <t>United States - Individual Taxpayer Identification Number</t>
    </r>
    <r>
      <rPr>
        <sz val="11"/>
        <color rgb="FF000000"/>
        <rFont val="Calibri"/>
      </rPr>
      <t>. Select the remaining condition properties according to agency need.</t>
    </r>
    <r>
      <rPr>
        <sz val="11"/>
        <color rgb="FF000000"/>
        <rFont val="Calibri"/>
      </rPr>
      <t xml:space="preserve">
</t>
    </r>
    <r>
      <rPr>
        <sz val="11"/>
        <color rgb="FF000000"/>
        <rFont val="Calibri"/>
      </rPr>
      <t xml:space="preserve">7. Click </t>
    </r>
    <r>
      <rPr>
        <b/>
        <sz val="11"/>
        <color rgb="FF000000"/>
        <rFont val="Calibri"/>
      </rPr>
      <t>Add Condition</t>
    </r>
    <r>
      <rPr>
        <sz val="11"/>
        <color rgb="FF000000"/>
        <rFont val="Calibri"/>
      </rPr>
      <t xml:space="preserve">. For </t>
    </r>
    <r>
      <rPr>
        <b/>
        <sz val="11"/>
        <color rgb="FF000000"/>
        <rFont val="Calibri"/>
      </rPr>
      <t>Content type to scan</t>
    </r>
    <r>
      <rPr>
        <sz val="11"/>
        <color rgb="FF000000"/>
        <rFont val="Calibri"/>
      </rPr>
      <t xml:space="preserve">, select </t>
    </r>
    <r>
      <rPr>
        <b/>
        <sz val="11"/>
        <color rgb="FF000000"/>
        <rFont val="Calibri"/>
      </rPr>
      <t>All content</t>
    </r>
    <r>
      <rPr>
        <sz val="11"/>
        <color rgb="FF000000"/>
        <rFont val="Calibri"/>
      </rPr>
      <t xml:space="preserve">. For </t>
    </r>
    <r>
      <rPr>
        <b/>
        <sz val="11"/>
        <color rgb="FF000000"/>
        <rFont val="Calibri"/>
      </rPr>
      <t>What to scan for</t>
    </r>
    <r>
      <rPr>
        <sz val="11"/>
        <color rgb="FF000000"/>
        <rFont val="Calibri"/>
      </rPr>
      <t xml:space="preserve">, select </t>
    </r>
    <r>
      <rPr>
        <b/>
        <sz val="11"/>
        <color rgb="FF000000"/>
        <rFont val="Calibri"/>
      </rPr>
      <t>Matches predefined data type</t>
    </r>
    <r>
      <rPr>
        <sz val="11"/>
        <color rgb="FF000000"/>
        <rFont val="Calibri"/>
      </rPr>
      <t xml:space="preserve">. For </t>
    </r>
    <r>
      <rPr>
        <b/>
        <sz val="11"/>
        <color rgb="FF000000"/>
        <rFont val="Calibri"/>
      </rPr>
      <t>Select data type</t>
    </r>
    <r>
      <rPr>
        <sz val="11"/>
        <color rgb="FF000000"/>
        <rFont val="Calibri"/>
      </rPr>
      <t xml:space="preserve">, select </t>
    </r>
    <r>
      <rPr>
        <b/>
        <sz val="11"/>
        <color rgb="FF000000"/>
        <rFont val="Calibri"/>
      </rPr>
      <t>United States - Social Security Number</t>
    </r>
    <r>
      <rPr>
        <sz val="11"/>
        <color rgb="FF000000"/>
        <rFont val="Calibri"/>
      </rPr>
      <t>. Select the remaining condition properties according to agency need.</t>
    </r>
    <r>
      <rPr>
        <sz val="11"/>
        <color rgb="FF000000"/>
        <rFont val="Calibri"/>
      </rPr>
      <t xml:space="preserve">
</t>
    </r>
    <r>
      <rPr>
        <sz val="11"/>
        <color rgb="FF000000"/>
        <rFont val="Calibri"/>
      </rPr>
      <t xml:space="preserve">8. Configure other appropriate content and condition definition(s) based upon the agency's individual requirements and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9. In the </t>
    </r>
    <r>
      <rPr>
        <b/>
        <sz val="11"/>
        <color rgb="FF000000"/>
        <rFont val="Calibri"/>
      </rPr>
      <t>Actions</t>
    </r>
    <r>
      <rPr>
        <sz val="11"/>
        <color rgb="FF000000"/>
        <rFont val="Calibri"/>
      </rPr>
      <t xml:space="preserve"> section, select </t>
    </r>
    <r>
      <rPr>
        <b/>
        <sz val="11"/>
        <color rgb="FF000000"/>
        <rFont val="Calibri"/>
      </rPr>
      <t>Block message</t>
    </r>
    <r>
      <rPr>
        <sz val="11"/>
        <color rgb="FF000000"/>
        <rFont val="Calibri"/>
      </rPr>
      <t xml:space="preserve">. Under </t>
    </r>
    <r>
      <rPr>
        <b/>
        <sz val="11"/>
        <color rgb="FF000000"/>
        <rFont val="Calibri"/>
      </rPr>
      <t>Select when this action should apply</t>
    </r>
    <r>
      <rPr>
        <sz val="11"/>
        <color rgb="FF000000"/>
        <rFont val="Calibri"/>
      </rPr>
      <t xml:space="preserve">, check </t>
    </r>
    <r>
      <rPr>
        <b/>
        <sz val="11"/>
        <color rgb="FF000000"/>
        <rFont val="Calibri"/>
      </rPr>
      <t>Messages sent to external recipients</t>
    </r>
    <r>
      <rPr>
        <sz val="11"/>
        <color rgb="FF000000"/>
        <rFont val="Calibri"/>
      </rPr>
      <t xml:space="preserve"> (See GWS.COMMONCONTROLS.18.4 </t>
    </r>
    <r>
      <rPr>
        <sz val="11"/>
        <color rgb="FF0000FF"/>
        <rFont val="Calibri"/>
      </rPr>
      <t>(#commoncontrols184)</t>
    </r>
    <r>
      <rPr>
        <sz val="11"/>
        <color rgb="FF000000"/>
        <rFont val="Calibri"/>
      </rPr>
      <t>).</t>
    </r>
    <r>
      <rPr>
        <sz val="11"/>
        <color rgb="FF000000"/>
        <rFont val="Calibri"/>
      </rPr>
      <t xml:space="preserve">
</t>
    </r>
    <r>
      <rPr>
        <sz val="11"/>
        <color rgb="FF000000"/>
        <rFont val="Calibri"/>
      </rPr>
      <t xml:space="preserve">10. In the </t>
    </r>
    <r>
      <rPr>
        <b/>
        <sz val="11"/>
        <color rgb="FF000000"/>
        <rFont val="Calibri"/>
      </rPr>
      <t>Alerting</t>
    </r>
    <r>
      <rPr>
        <sz val="11"/>
        <color rgb="FF000000"/>
        <rFont val="Calibri"/>
      </rPr>
      <t xml:space="preserve"> section, choose a severity level, and optionally, check </t>
    </r>
    <r>
      <rPr>
        <b/>
        <sz val="11"/>
        <color rgb="FF000000"/>
        <rFont val="Calibri"/>
      </rPr>
      <t>Send to alert center to trigger notifications</t>
    </r>
    <r>
      <rPr>
        <sz val="11"/>
        <color rgb="FF000000"/>
        <rFont val="Calibri"/>
      </rPr>
      <t>.</t>
    </r>
    <r>
      <rPr>
        <sz val="11"/>
        <color rgb="FF000000"/>
        <rFont val="Calibri"/>
      </rPr>
      <t xml:space="preserve">
</t>
    </r>
    <r>
      <rPr>
        <sz val="11"/>
        <color rgb="FF000000"/>
        <rFont val="Calibri"/>
      </rPr>
      <t xml:space="preserve">11. Review the rule details, mark the rule as </t>
    </r>
    <r>
      <rPr>
        <b/>
        <sz val="11"/>
        <color rgb="FF000000"/>
        <rFont val="Calibri"/>
      </rPr>
      <t>Active</t>
    </r>
    <r>
      <rPr>
        <sz val="11"/>
        <color rgb="FF000000"/>
        <rFont val="Calibri"/>
      </rPr>
      <t xml:space="preserve">, and click </t>
    </r>
    <r>
      <rPr>
        <b/>
        <sz val="11"/>
        <color rgb="FF000000"/>
        <rFont val="Calibri"/>
      </rPr>
      <t>Create.</t>
    </r>
  </si>
  <si>
    <t>GWS.COMMONCONTROLS.18.4v0.6</t>
  </si>
  <si>
    <r>
      <rPr>
        <sz val="11"/>
        <color rgb="FF000000"/>
        <rFont val="Calibri"/>
      </rPr>
      <t>The action for DLP policies SHOULD be set to "block external sharing."</t>
    </r>
  </si>
  <si>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Menu -&gt; Security -&gt; Access and data control -&gt; Data protection</t>
    </r>
    <r>
      <rPr>
        <sz val="11"/>
        <color rgb="FF000000"/>
        <rFont val="Calibri"/>
      </rPr>
      <t>.</t>
    </r>
    <r>
      <rPr>
        <sz val="11"/>
        <color rgb="FF000000"/>
        <rFont val="Calibri"/>
      </rPr>
      <t xml:space="preserve">
</t>
    </r>
    <r>
      <rPr>
        <sz val="11"/>
        <color rgb="FF000000"/>
        <rFont val="Calibri"/>
      </rPr>
      <t xml:space="preserve">3. Under </t>
    </r>
    <r>
      <rPr>
        <b/>
        <sz val="11"/>
        <color rgb="FF000000"/>
        <rFont val="Calibri"/>
      </rPr>
      <t>Data protection rules and detectors</t>
    </r>
    <r>
      <rPr>
        <sz val="11"/>
        <color rgb="FF000000"/>
        <rFont val="Calibri"/>
      </rPr>
      <t xml:space="preserve"> click </t>
    </r>
    <r>
      <rPr>
        <b/>
        <sz val="11"/>
        <color rgb="FF000000"/>
        <rFont val="Calibri"/>
      </rPr>
      <t>Manage Rules</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Add rule</t>
    </r>
    <r>
      <rPr>
        <sz val="11"/>
        <color rgb="FF000000"/>
        <rFont val="Calibri"/>
      </rPr>
      <t xml:space="preserve"> -&gt; </t>
    </r>
    <r>
      <rPr>
        <b/>
        <sz val="11"/>
        <color rgb="FF000000"/>
        <rFont val="Calibri"/>
      </rPr>
      <t>New rule</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For each rule in the </t>
    </r>
    <r>
      <rPr>
        <b/>
        <sz val="11"/>
        <color rgb="FF000000"/>
        <rFont val="Calibri"/>
      </rPr>
      <t>Actions</t>
    </r>
    <r>
      <rPr>
        <sz val="11"/>
        <color rgb="FF000000"/>
        <rFont val="Calibri"/>
      </rPr>
      <t xml:space="preserve"> section follow these steps depending on application:</t>
    </r>
    <r>
      <rPr>
        <sz val="11"/>
        <color rgb="FF000000"/>
        <rFont val="Calibri"/>
      </rPr>
      <t xml:space="preserve">
</t>
    </r>
    <r>
      <rPr>
        <sz val="11"/>
        <color rgb="FF000000"/>
        <rFont val="Calibri"/>
      </rPr>
      <t xml:space="preserve">2. For Google Drive policies select </t>
    </r>
    <r>
      <rPr>
        <b/>
        <sz val="11"/>
        <color rgb="FF000000"/>
        <rFont val="Calibri"/>
      </rPr>
      <t>Block external sharing</t>
    </r>
    <r>
      <rPr>
        <sz val="11"/>
        <color rgb="FF000000"/>
        <rFont val="Calibri"/>
      </rPr>
      <t>.</t>
    </r>
    <r>
      <rPr>
        <sz val="11"/>
        <color rgb="FF000000"/>
        <rFont val="Calibri"/>
      </rPr>
      <t xml:space="preserve">
</t>
    </r>
    <r>
      <rPr>
        <sz val="11"/>
        <color rgb="FF000000"/>
        <rFont val="Calibri"/>
      </rPr>
      <t xml:space="preserve">3. For Chat policies rules select </t>
    </r>
    <r>
      <rPr>
        <b/>
        <sz val="11"/>
        <color rgb="FF000000"/>
        <rFont val="Calibri"/>
      </rPr>
      <t>Block message</t>
    </r>
    <r>
      <rPr>
        <sz val="11"/>
        <color rgb="FF000000"/>
        <rFont val="Calibri"/>
      </rPr>
      <t xml:space="preserve"> and select </t>
    </r>
    <r>
      <rPr>
        <b/>
        <sz val="11"/>
        <color rgb="FF000000"/>
        <rFont val="Calibri"/>
      </rPr>
      <t>External Conversations</t>
    </r>
    <r>
      <rPr>
        <sz val="11"/>
        <color rgb="FF000000"/>
        <rFont val="Calibri"/>
      </rPr>
      <t xml:space="preserve"> and </t>
    </r>
    <r>
      <rPr>
        <b/>
        <sz val="11"/>
        <color rgb="FF000000"/>
        <rFont val="Calibri"/>
      </rPr>
      <t>Spaces</t>
    </r>
    <r>
      <rPr>
        <sz val="11"/>
        <color rgb="FF000000"/>
        <rFont val="Calibri"/>
      </rPr>
      <t xml:space="preserve">, </t>
    </r>
    <r>
      <rPr>
        <b/>
        <sz val="11"/>
        <color rgb="FF000000"/>
        <rFont val="Calibri"/>
      </rPr>
      <t>Group chats</t>
    </r>
    <r>
      <rPr>
        <sz val="11"/>
        <color rgb="FF000000"/>
        <rFont val="Calibri"/>
      </rPr>
      <t xml:space="preserve">, and </t>
    </r>
    <r>
      <rPr>
        <b/>
        <sz val="11"/>
        <color rgb="FF000000"/>
        <rFont val="Calibri"/>
      </rPr>
      <t>1:1 chats</t>
    </r>
    <r>
      <rPr>
        <sz val="11"/>
        <color rgb="FF000000"/>
        <rFont val="Calibri"/>
      </rPr>
      <t>.</t>
    </r>
    <r>
      <rPr>
        <sz val="11"/>
        <color rgb="FF000000"/>
        <rFont val="Calibri"/>
      </rPr>
      <t xml:space="preserve">
</t>
    </r>
    <r>
      <rPr>
        <sz val="11"/>
        <color rgb="FF000000"/>
        <rFont val="Calibri"/>
      </rPr>
      <t xml:space="preserve">4. For Gmail policies select </t>
    </r>
    <r>
      <rPr>
        <b/>
        <sz val="11"/>
        <color rgb="FF000000"/>
        <rFont val="Calibri"/>
      </rPr>
      <t>Block message</t>
    </r>
    <r>
      <rPr>
        <sz val="11"/>
        <color rgb="FF000000"/>
        <rFont val="Calibri"/>
      </rPr>
      <t xml:space="preserve">, and then select </t>
    </r>
    <r>
      <rPr>
        <b/>
        <sz val="11"/>
        <color rgb="FF000000"/>
        <rFont val="Calibri"/>
      </rPr>
      <t>Messages sent to external recipients</t>
    </r>
    <r>
      <rPr>
        <sz val="11"/>
        <color rgb="FF000000"/>
        <rFont val="Calibri"/>
      </rPr>
      <t>.</t>
    </r>
    <r>
      <rPr>
        <sz val="11"/>
        <color rgb="FF000000"/>
        <rFont val="Calibri"/>
      </rPr>
      <t xml:space="preserve">
</t>
    </r>
    <r>
      <rPr>
        <sz val="11"/>
        <color rgb="FF000000"/>
        <rFont val="Calibri"/>
      </rPr>
      <t xml:space="preserve">5. Click </t>
    </r>
    <r>
      <rPr>
        <b/>
        <sz val="11"/>
        <color rgb="FF000000"/>
        <rFont val="Calibri"/>
      </rPr>
      <t>Continue</t>
    </r>
    <r>
      <rPr>
        <sz val="11"/>
        <color rgb="FF000000"/>
        <rFont val="Calibri"/>
      </rPr>
      <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</si>
  <si>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</si>
  <si>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</si>
  <si>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</si>
  <si>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</si>
  <si>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</si>
  <si>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</si>
  <si>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</si>
  <si>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</si>
  <si>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</si>
  <si>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</si>
  <si>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</si>
  <si>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</si>
  <si>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</si>
  <si>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</si>
  <si>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</si>
  <si>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</si>
  <si>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</si>
  <si>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</si>
  <si>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</si>
  <si>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</si>
  <si>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</si>
  <si>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</si>
  <si>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</si>
  <si>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</si>
  <si>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</si>
  <si>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</si>
  <si>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</si>
  <si>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</si>
  <si>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</si>
  <si>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Google Workspace Secure Configuration Baseline for Common Controls</t>
  </si>
  <si>
    <t>Developed By:</t>
  </si>
  <si>
    <t>Cybersecurity and Infrastructure Security Agency (CISA)</t>
  </si>
  <si>
    <t>Release Information:</t>
  </si>
  <si>
    <r>
      <rPr>
        <b/>
        <sz val="11"/>
        <color rgb="FF000000"/>
        <rFont val="Calibri"/>
      </rPr>
      <t>Version:</t>
    </r>
    <r>
      <rPr>
        <sz val="11"/>
        <color rgb="FF000000"/>
        <rFont val="Calibri"/>
      </rPr>
      <t xml:space="preserve"> 0.6.0     </t>
    </r>
    <r>
      <rPr>
        <b/>
        <sz val="11"/>
        <color rgb="FF000000"/>
        <rFont val="Calibri"/>
      </rPr>
      <t>Date:</t>
    </r>
    <r>
      <rPr>
        <sz val="11"/>
        <color rgb="FF000000"/>
        <rFont val="Calibri"/>
      </rPr>
      <t xml:space="preserve"> 14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42</t>
    </r>
  </si>
  <si>
    <t>Development Url:</t>
  </si>
  <si>
    <t>https://github.com/cisagov/ScubaGoggles/blob/v0.6.0/scubagoggles/baselines/commoncontrols.md</t>
  </si>
  <si>
    <t>Guide Overview:</t>
  </si>
  <si>
    <r>
      <rPr>
        <sz val="11"/>
        <color rgb="FF000000"/>
        <rFont val="Calibri"/>
      </rPr>
      <t>The Google Workspace (GWS) Admin console is the primary configuration hub for configuring and setting up the subscription. The scope of this document is to provide recommendations for setting up the subscription's security controls. This Secure Configuration Baseline (SCB) provides specific policies to strengthen the security of a GWS tenant.</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GWS help secure federal information assets stored within GWS cloud business application environments through consistent, effective, and manageable security configurations. CISA created baselines tailored to the federal government's threats and risk tolerance. Organizations outside of the Federal Government may also find these baselines to be useful references to help reduce risks even if such organizations have different risk tolerances or face different threats.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GWS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sz val="11"/>
        <color rgb="FF000000"/>
        <rFont val="Calibri"/>
      </rPr>
      <t>This baseline is based on Google documentation and addresses the following:</t>
    </r>
    <r>
      <rPr>
        <sz val="11"/>
        <color rgb="FF000000"/>
        <rFont val="Calibri"/>
      </rPr>
      <t xml:space="preserve">
</t>
    </r>
    <r>
      <rPr>
        <sz val="11"/>
        <color rgb="FF000000"/>
        <rFont val="Calibri"/>
      </rPr>
      <t xml:space="preserve">- Phishing-Resistant Multifactor Authentication </t>
    </r>
    <r>
      <rPr>
        <sz val="11"/>
        <color rgb="FF0000FF"/>
        <rFont val="Calibri"/>
      </rPr>
      <t>(#1-phishing-resistant-multifactor-authentication)</t>
    </r>
    <r>
      <rPr>
        <sz val="11"/>
        <color rgb="FF000000"/>
        <rFont val="Calibri"/>
      </rPr>
      <t xml:space="preserve">
</t>
    </r>
    <r>
      <rPr>
        <sz val="11"/>
        <color rgb="FF000000"/>
        <rFont val="Calibri"/>
      </rPr>
      <t xml:space="preserve">- Context Aware Access </t>
    </r>
    <r>
      <rPr>
        <sz val="11"/>
        <color rgb="FF0000FF"/>
        <rFont val="Calibri"/>
      </rPr>
      <t>(#2-context-aware-access)</t>
    </r>
    <r>
      <rPr>
        <sz val="11"/>
        <color rgb="FF000000"/>
        <rFont val="Calibri"/>
      </rPr>
      <t xml:space="preserve">
</t>
    </r>
    <r>
      <rPr>
        <sz val="11"/>
        <color rgb="FF000000"/>
        <rFont val="Calibri"/>
      </rPr>
      <t xml:space="preserve">- Login Challenges </t>
    </r>
    <r>
      <rPr>
        <sz val="11"/>
        <color rgb="FF0000FF"/>
        <rFont val="Calibri"/>
      </rPr>
      <t>(#3-login-challenges)</t>
    </r>
    <r>
      <rPr>
        <sz val="11"/>
        <color rgb="FF000000"/>
        <rFont val="Calibri"/>
      </rPr>
      <t xml:space="preserve">
</t>
    </r>
    <r>
      <rPr>
        <sz val="11"/>
        <color rgb="FF000000"/>
        <rFont val="Calibri"/>
      </rPr>
      <t xml:space="preserve">- User Session Duration </t>
    </r>
    <r>
      <rPr>
        <sz val="11"/>
        <color rgb="FF0000FF"/>
        <rFont val="Calibri"/>
      </rPr>
      <t>(#4-user-session-duration)</t>
    </r>
    <r>
      <rPr>
        <sz val="11"/>
        <color rgb="FF000000"/>
        <rFont val="Calibri"/>
      </rPr>
      <t xml:space="preserve">
</t>
    </r>
    <r>
      <rPr>
        <sz val="11"/>
        <color rgb="FF000000"/>
        <rFont val="Calibri"/>
      </rPr>
      <t xml:space="preserve">- Secure Passwords </t>
    </r>
    <r>
      <rPr>
        <sz val="11"/>
        <color rgb="FF0000FF"/>
        <rFont val="Calibri"/>
      </rPr>
      <t>(#5-secure-passwords)</t>
    </r>
    <r>
      <rPr>
        <sz val="11"/>
        <color rgb="FF000000"/>
        <rFont val="Calibri"/>
      </rPr>
      <t xml:space="preserve">
</t>
    </r>
    <r>
      <rPr>
        <sz val="11"/>
        <color rgb="FF000000"/>
        <rFont val="Calibri"/>
      </rPr>
      <t xml:space="preserve">- Privileged Accounts </t>
    </r>
    <r>
      <rPr>
        <sz val="11"/>
        <color rgb="FF0000FF"/>
        <rFont val="Calibri"/>
      </rPr>
      <t>(#6-privileged-accounts)</t>
    </r>
    <r>
      <rPr>
        <sz val="11"/>
        <color rgb="FF000000"/>
        <rFont val="Calibri"/>
      </rPr>
      <t xml:space="preserve">
</t>
    </r>
    <r>
      <rPr>
        <sz val="11"/>
        <color rgb="FF000000"/>
        <rFont val="Calibri"/>
      </rPr>
      <t xml:space="preserve">- Conflicting Account Management </t>
    </r>
    <r>
      <rPr>
        <sz val="11"/>
        <color rgb="FF0000FF"/>
        <rFont val="Calibri"/>
      </rPr>
      <t>(#7-conflicting-account-management)</t>
    </r>
    <r>
      <rPr>
        <sz val="11"/>
        <color rgb="FF000000"/>
        <rFont val="Calibri"/>
      </rPr>
      <t xml:space="preserve">
</t>
    </r>
    <r>
      <rPr>
        <sz val="11"/>
        <color rgb="FF000000"/>
        <rFont val="Calibri"/>
      </rPr>
      <t xml:space="preserve">- Account Recovery Options </t>
    </r>
    <r>
      <rPr>
        <sz val="11"/>
        <color rgb="FF0000FF"/>
        <rFont val="Calibri"/>
      </rPr>
      <t>(#8-account-recovery-options)</t>
    </r>
    <r>
      <rPr>
        <sz val="11"/>
        <color rgb="FF000000"/>
        <rFont val="Calibri"/>
      </rPr>
      <t xml:space="preserve">
</t>
    </r>
    <r>
      <rPr>
        <sz val="11"/>
        <color rgb="FF000000"/>
        <rFont val="Calibri"/>
      </rPr>
      <t xml:space="preserve">- GWS Advanced Protection Program </t>
    </r>
    <r>
      <rPr>
        <sz val="11"/>
        <color rgb="FF0000FF"/>
        <rFont val="Calibri"/>
      </rPr>
      <t>(#9-gws-advanced-protection-program)</t>
    </r>
    <r>
      <rPr>
        <sz val="11"/>
        <color rgb="FF000000"/>
        <rFont val="Calibri"/>
      </rPr>
      <t xml:space="preserve">
</t>
    </r>
    <r>
      <rPr>
        <sz val="11"/>
        <color rgb="FF000000"/>
        <rFont val="Calibri"/>
      </rPr>
      <t xml:space="preserve">- App Access to Google APIs </t>
    </r>
    <r>
      <rPr>
        <sz val="11"/>
        <color rgb="FF0000FF"/>
        <rFont val="Calibri"/>
      </rPr>
      <t>(#10-app-access-to-google-apis)</t>
    </r>
    <r>
      <rPr>
        <sz val="11"/>
        <color rgb="FF000000"/>
        <rFont val="Calibri"/>
      </rPr>
      <t xml:space="preserve">
</t>
    </r>
    <r>
      <rPr>
        <sz val="11"/>
        <color rgb="FF000000"/>
        <rFont val="Calibri"/>
      </rPr>
      <t xml:space="preserve">- Authorized Marketplace Apps </t>
    </r>
    <r>
      <rPr>
        <sz val="11"/>
        <color rgb="FF0000FF"/>
        <rFont val="Calibri"/>
      </rPr>
      <t>(#11-authorized-google-marketplace-apps)</t>
    </r>
    <r>
      <rPr>
        <sz val="11"/>
        <color rgb="FF000000"/>
        <rFont val="Calibri"/>
      </rPr>
      <t xml:space="preserve">
</t>
    </r>
    <r>
      <rPr>
        <sz val="11"/>
        <color rgb="FF000000"/>
        <rFont val="Calibri"/>
      </rPr>
      <t xml:space="preserve">- Google Takeout Service </t>
    </r>
    <r>
      <rPr>
        <sz val="11"/>
        <color rgb="FF0000FF"/>
        <rFont val="Calibri"/>
      </rPr>
      <t>(#12-google-takeout-services-for-users)</t>
    </r>
    <r>
      <rPr>
        <sz val="11"/>
        <color rgb="FF000000"/>
        <rFont val="Calibri"/>
      </rPr>
      <t xml:space="preserve">
</t>
    </r>
    <r>
      <rPr>
        <sz val="11"/>
        <color rgb="FF000000"/>
        <rFont val="Calibri"/>
      </rPr>
      <t xml:space="preserve">- System-Defined Rules </t>
    </r>
    <r>
      <rPr>
        <sz val="11"/>
        <color rgb="FF0000FF"/>
        <rFont val="Calibri"/>
      </rPr>
      <t>(#13-system-defined-rules)</t>
    </r>
    <r>
      <rPr>
        <sz val="11"/>
        <color rgb="FF000000"/>
        <rFont val="Calibri"/>
      </rPr>
      <t xml:space="preserve">
</t>
    </r>
    <r>
      <rPr>
        <sz val="11"/>
        <color rgb="FF000000"/>
        <rFont val="Calibri"/>
      </rPr>
      <t xml:space="preserve">- Google Workspace Logs </t>
    </r>
    <r>
      <rPr>
        <sz val="11"/>
        <color rgb="FF0000FF"/>
        <rFont val="Calibri"/>
      </rPr>
      <t>(#14-google-workspace-logs)</t>
    </r>
    <r>
      <rPr>
        <sz val="11"/>
        <color rgb="FF000000"/>
        <rFont val="Calibri"/>
      </rPr>
      <t xml:space="preserve">
</t>
    </r>
    <r>
      <rPr>
        <sz val="11"/>
        <color rgb="FF000000"/>
        <rFont val="Calibri"/>
      </rPr>
      <t xml:space="preserve">- Data Regions </t>
    </r>
    <r>
      <rPr>
        <sz val="11"/>
        <color rgb="FF0000FF"/>
        <rFont val="Calibri"/>
      </rPr>
      <t>(#15-data-regions-and-storage)</t>
    </r>
    <r>
      <rPr>
        <sz val="11"/>
        <color rgb="FF000000"/>
        <rFont val="Calibri"/>
      </rPr>
      <t xml:space="preserve">
</t>
    </r>
    <r>
      <rPr>
        <sz val="11"/>
        <color rgb="FF000000"/>
        <rFont val="Calibri"/>
      </rPr>
      <t xml:space="preserve">- Additional Google Services </t>
    </r>
    <r>
      <rPr>
        <sz val="11"/>
        <color rgb="FF0000FF"/>
        <rFont val="Calibri"/>
      </rPr>
      <t>(#16-additional-google-services)</t>
    </r>
    <r>
      <rPr>
        <sz val="11"/>
        <color rgb="FF000000"/>
        <rFont val="Calibri"/>
      </rPr>
      <t xml:space="preserve">
</t>
    </r>
    <r>
      <rPr>
        <sz val="11"/>
        <color rgb="FF000000"/>
        <rFont val="Calibri"/>
      </rPr>
      <t xml:space="preserve">- Multi-Party Approvals </t>
    </r>
    <r>
      <rPr>
        <sz val="11"/>
        <color rgb="FF0000FF"/>
        <rFont val="Calibri"/>
      </rPr>
      <t>(#17-multi-party-approval)</t>
    </r>
    <r>
      <rPr>
        <sz val="11"/>
        <color rgb="FF000000"/>
        <rFont val="Calibri"/>
      </rPr>
      <t xml:space="preserve">
</t>
    </r>
    <r>
      <rPr>
        <sz val="11"/>
        <color rgb="FF000000"/>
        <rFont val="Calibri"/>
      </rPr>
      <t xml:space="preserve">- Data Loss Prevention </t>
    </r>
    <r>
      <rPr>
        <sz val="11"/>
        <color rgb="FF0000FF"/>
        <rFont val="Calibri"/>
      </rPr>
      <t>(#18-data-loss-prevention)</t>
    </r>
  </si>
  <si>
    <t>Assumptions</t>
  </si>
  <si>
    <r>
      <rPr>
        <sz val="11"/>
        <color rgb="FF000000"/>
        <rFont val="Calibri"/>
      </rPr>
      <t>This document assumes the organization is using GWS Enterprise Plus. The Google Workspace (GWS) Common Controls Secure Configuration Baseline is unique among the GWS configuration baseline documents released by CISA in that it does not align to one specific GWS app. Implementers should be aware of this when cross-referencing the baseline statements to the live GWS admin console. Therefore, this document serves an enterprise-level compendium of implementable and testable configuration settings across the entire GWS admin console. The configurations specified herein correlate to the Security, Account, Directory, Rules, and Marketplace apps sections of the GWS admin console.</t>
    </r>
    <r>
      <rPr>
        <sz val="11"/>
        <color rgb="FF000000"/>
        <rFont val="Calibri"/>
      </rPr>
      <t xml:space="preserve">
</t>
    </r>
    <r>
      <rPr>
        <sz val="11"/>
        <color rgb="FF000000"/>
        <rFont val="Calibri"/>
      </rPr>
      <t>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sz val="11"/>
        <color rgb="FF000000"/>
        <rFont val="Calibri"/>
      </rPr>
      <t>This Common Controls baseline document:</t>
    </r>
    <r>
      <rPr>
        <sz val="11"/>
        <color rgb="FF000000"/>
        <rFont val="Calibri"/>
      </rPr>
      <t xml:space="preserve">
</t>
    </r>
    <r>
      <rPr>
        <sz val="11"/>
        <color rgb="FF000000"/>
        <rFont val="Calibri"/>
      </rPr>
      <t>- Assumes users are familiar with overarching Federal cyber guidance and cloud security fundamentals such as the shared responsibility model;</t>
    </r>
    <r>
      <rPr>
        <sz val="11"/>
        <color rgb="FF000000"/>
        <rFont val="Calibri"/>
      </rPr>
      <t xml:space="preserve">
</t>
    </r>
    <r>
      <rPr>
        <sz val="11"/>
        <color rgb="FF000000"/>
        <rFont val="Calibri"/>
      </rPr>
      <t xml:space="preserve">- Accounts for recent direction from Executive Order 14028, the Federal Zero Trust Strategy (published as Office of Management &amp; Budget Memo M-22-09 </t>
    </r>
    <r>
      <rPr>
        <i/>
        <sz val="11"/>
        <color rgb="FF000000"/>
        <rFont val="Calibri"/>
      </rPr>
      <t>Moving the U.S. Government Toward Zero Trust Cybersecurity Principles</t>
    </r>
    <r>
      <rPr>
        <sz val="11"/>
        <color rgb="FF000000"/>
        <rFont val="Calibri"/>
      </rPr>
      <t>), CISA's Zero Trust Maturity Model, and the Federal Cloud Security Technical Reference Architecture;</t>
    </r>
    <r>
      <rPr>
        <sz val="11"/>
        <color rgb="FF000000"/>
        <rFont val="Calibri"/>
      </rPr>
      <t xml:space="preserve">
</t>
    </r>
    <r>
      <rPr>
        <sz val="11"/>
        <color rgb="FF000000"/>
        <rFont val="Calibri"/>
      </rPr>
      <t>- Observes industry guidance such as the Center for Internet Security's Google Workspace Foundations benchmark and Google official documentation and white papers; and</t>
    </r>
    <r>
      <rPr>
        <sz val="11"/>
        <color rgb="FF000000"/>
        <rFont val="Calibri"/>
      </rPr>
      <t xml:space="preserve">
</t>
    </r>
    <r>
      <rPr>
        <sz val="11"/>
        <color rgb="FF000000"/>
        <rFont val="Calibri"/>
      </rPr>
      <t>- Was developed with input from both the Office of Management &amp; Budget (OMB) and Google product managers and security engineers.</t>
    </r>
  </si>
  <si>
    <t>Key Terminology</t>
  </si>
  <si>
    <r>
      <rPr>
        <sz val="11"/>
        <color rgb="FF000000"/>
        <rFont val="Calibri"/>
      </rPr>
      <t>The key words "MUST," "MUST NOT," "REQUIRED," "SHALL," "SHALL NOT," "SHOULD," "SHOULD NOT," "RECOMMENDED," "MAY," and "OPTIONAL" in this document are to be interpreted as described in RFC 2119.</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</si>
  <si>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</si>
  <si>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</si>
  <si>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</si>
  <si>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</si>
  <si>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</si>
  <si>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</si>
  <si>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</si>
  <si>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</si>
  <si>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</si>
  <si>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</si>
  <si>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</si>
  <si>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</si>
  <si>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</si>
  <si>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</si>
  <si>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</si>
  <si>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</si>
  <si>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</si>
  <si>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Google Workspace Secure Configuration Baseline for Common Controls 0.6.0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</si>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</sst>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390-4726-8605-246E2B61BB3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390-4726-8605-246E2B61BB3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42</c:v>
                </c:pt>
              </c:numCache>
            </c:numRef>
          </c:val>
          <c:extLst>
            <c:ext xmlns:c16="http://schemas.microsoft.com/office/drawing/2014/chart" uri="{C3380CC4-5D6E-409C-BE32-E72D297353CC}">
              <c16:uniqueId val="{00000002-0390-4726-8605-246E2B61BB3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4624-4900-82AA-51C841F2BFF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4624-4900-82AA-51C841F2BFF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Dashboard!$E$29:$E$31</c:f>
              <c:numCache>
                <c:formatCode>General</c:formatCode>
                <c:ptCount val="3"/>
                <c:pt idx="0">
                  <c:v>25</c:v>
                </c:pt>
                <c:pt idx="1">
                  <c:v>6</c:v>
                </c:pt>
                <c:pt idx="2">
                  <c:v>11</c:v>
                </c:pt>
              </c:numCache>
            </c:numRef>
          </c:val>
          <c:extLst>
            <c:ext xmlns:c16="http://schemas.microsoft.com/office/drawing/2014/chart" uri="{C3380CC4-5D6E-409C-BE32-E72D297353CC}">
              <c16:uniqueId val="{00000002-4624-4900-82AA-51C841F2BFF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D93-43E5-A612-6C0E2224F17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D93-43E5-A612-6C0E2224F17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42</c:v>
                </c:pt>
              </c:numCache>
            </c:numRef>
          </c:val>
          <c:extLst>
            <c:ext xmlns:c16="http://schemas.microsoft.com/office/drawing/2014/chart" uri="{C3380CC4-5D6E-409C-BE32-E72D297353CC}">
              <c16:uniqueId val="{00000002-6D93-43E5-A612-6C0E2224F17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BF4-4F92-A7A6-BC58987F34A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BF4-4F92-A7A6-BC58987F34A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42</c:v>
                </c:pt>
              </c:numCache>
            </c:numRef>
          </c:val>
          <c:extLst>
            <c:ext xmlns:c16="http://schemas.microsoft.com/office/drawing/2014/chart" uri="{C3380CC4-5D6E-409C-BE32-E72D297353CC}">
              <c16:uniqueId val="{00000002-4BF4-4F92-A7A6-BC58987F34A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7AE-4485-A4EF-EC09F156FE3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7AE-4485-A4EF-EC09F156FE3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42</c:v>
                </c:pt>
              </c:numCache>
            </c:numRef>
          </c:val>
          <c:extLst>
            <c:ext xmlns:c16="http://schemas.microsoft.com/office/drawing/2014/chart" uri="{C3380CC4-5D6E-409C-BE32-E72D297353CC}">
              <c16:uniqueId val="{00000002-D7AE-4485-A4EF-EC09F156FE3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E22-4B8B-B368-5E1E9CFE3169}"/>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E22-4B8B-B368-5E1E9CFE3169}"/>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E22-4B8B-B368-5E1E9CFE3169}"/>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E22-4B8B-B368-5E1E9CFE316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ECF-4172-8250-024634F613C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tmqq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vio3q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2lbkn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hdaed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j3gsm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d5neo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ohbjq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43">
  <autoFilter ref="A1:P43"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Pr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oggles/blob/v0.6.0/scubagoggles/baselines/commoncontrols.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248</v>
      </c>
    </row>
    <row r="3" spans="2:3" ht="15" customHeight="1" x14ac:dyDescent="0.35"/>
    <row r="4" spans="2:3" ht="58" x14ac:dyDescent="0.35">
      <c r="B4" s="20" t="s">
        <v>249</v>
      </c>
      <c r="C4" s="21" t="s">
        <v>250</v>
      </c>
    </row>
    <row r="5" spans="2:3" x14ac:dyDescent="0.35">
      <c r="C5" s="21" t="s">
        <v>251</v>
      </c>
    </row>
    <row r="6" spans="2:3" x14ac:dyDescent="0.35">
      <c r="C6" s="18" t="s">
        <v>252</v>
      </c>
    </row>
    <row r="7" spans="2:3" ht="10" customHeight="1" x14ac:dyDescent="0.35"/>
    <row r="8" spans="2:3" ht="232" x14ac:dyDescent="0.35">
      <c r="B8" s="22" t="s">
        <v>253</v>
      </c>
      <c r="C8" s="21" t="s">
        <v>254</v>
      </c>
    </row>
    <row r="9" spans="2:3" ht="10" customHeight="1" x14ac:dyDescent="0.35"/>
    <row r="10" spans="2:3" ht="35" customHeight="1" x14ac:dyDescent="0.35">
      <c r="B10" s="22" t="s">
        <v>255</v>
      </c>
      <c r="C10" s="21" t="s">
        <v>256</v>
      </c>
    </row>
    <row r="11" spans="2:3" ht="75" customHeight="1" x14ac:dyDescent="0.35">
      <c r="B11" s="18" t="s">
        <v>23</v>
      </c>
      <c r="C11" s="21" t="s">
        <v>257</v>
      </c>
    </row>
    <row r="12" spans="2:3" ht="47" customHeight="1" x14ac:dyDescent="0.35">
      <c r="B12" s="18" t="s">
        <v>23</v>
      </c>
      <c r="C12" s="21" t="s">
        <v>258</v>
      </c>
    </row>
    <row r="13" spans="2:3" ht="35" customHeight="1" x14ac:dyDescent="0.35">
      <c r="B13" s="18" t="s">
        <v>23</v>
      </c>
      <c r="C13" s="21" t="s">
        <v>259</v>
      </c>
    </row>
    <row r="14" spans="2:3" ht="32" customHeight="1" x14ac:dyDescent="0.35">
      <c r="B14" s="18" t="s">
        <v>23</v>
      </c>
      <c r="C14" s="21" t="s">
        <v>260</v>
      </c>
    </row>
    <row r="15" spans="2:3" ht="30" customHeight="1" x14ac:dyDescent="0.35">
      <c r="B15" s="18" t="s">
        <v>23</v>
      </c>
      <c r="C15" s="21" t="s">
        <v>261</v>
      </c>
    </row>
    <row r="16" spans="2:3" ht="10" customHeight="1" x14ac:dyDescent="0.35"/>
    <row r="17" spans="1:3" ht="145" customHeight="1" x14ac:dyDescent="0.35">
      <c r="B17" s="22" t="s">
        <v>262</v>
      </c>
      <c r="C17" s="21" t="s">
        <v>263</v>
      </c>
    </row>
    <row r="18" spans="1:3" ht="10" customHeight="1" x14ac:dyDescent="0.35"/>
    <row r="19" spans="1:3" ht="3" customHeight="1" x14ac:dyDescent="0.35">
      <c r="B19" s="23"/>
      <c r="C19" s="23"/>
    </row>
    <row r="20" spans="1:3" ht="12" customHeight="1" x14ac:dyDescent="0.35"/>
    <row r="21" spans="1:3" ht="35" customHeight="1" x14ac:dyDescent="0.35">
      <c r="A21" s="25"/>
      <c r="B21" s="26" t="s">
        <v>264</v>
      </c>
      <c r="C21" s="27" t="s">
        <v>265</v>
      </c>
    </row>
    <row r="22" spans="1:3" ht="18" customHeight="1" x14ac:dyDescent="0.35">
      <c r="A22" s="25"/>
      <c r="B22" s="25" t="s">
        <v>23</v>
      </c>
      <c r="C22" s="27" t="s">
        <v>266</v>
      </c>
    </row>
    <row r="23" spans="1:3" ht="18" customHeight="1" x14ac:dyDescent="0.35">
      <c r="A23" s="25"/>
      <c r="B23" s="25" t="s">
        <v>23</v>
      </c>
      <c r="C23" s="27" t="s">
        <v>267</v>
      </c>
    </row>
    <row r="24" spans="1:3" ht="18" customHeight="1" x14ac:dyDescent="0.35">
      <c r="A24" s="25"/>
      <c r="B24" s="25" t="s">
        <v>23</v>
      </c>
      <c r="C24" s="27" t="s">
        <v>268</v>
      </c>
    </row>
    <row r="25" spans="1:3" ht="18" customHeight="1" x14ac:dyDescent="0.35">
      <c r="A25" s="25"/>
      <c r="B25" s="25" t="s">
        <v>23</v>
      </c>
      <c r="C25" s="27" t="s">
        <v>269</v>
      </c>
    </row>
    <row r="26" spans="1:3" ht="18" customHeight="1" x14ac:dyDescent="0.35">
      <c r="A26" s="25"/>
      <c r="B26" s="25" t="s">
        <v>23</v>
      </c>
      <c r="C26" s="27" t="s">
        <v>270</v>
      </c>
    </row>
    <row r="27" spans="1:3" ht="18" customHeight="1" x14ac:dyDescent="0.35">
      <c r="A27" s="25"/>
      <c r="B27" s="25" t="s">
        <v>23</v>
      </c>
      <c r="C27" s="27" t="s">
        <v>271</v>
      </c>
    </row>
    <row r="28" spans="1:3" ht="18" customHeight="1" x14ac:dyDescent="0.35">
      <c r="A28" s="25"/>
      <c r="B28" s="25" t="s">
        <v>23</v>
      </c>
      <c r="C28" s="27" t="s">
        <v>272</v>
      </c>
    </row>
    <row r="29" spans="1:3" ht="18" customHeight="1" x14ac:dyDescent="0.35">
      <c r="A29" s="25"/>
      <c r="B29" s="25" t="s">
        <v>23</v>
      </c>
      <c r="C29" s="27" t="s">
        <v>273</v>
      </c>
    </row>
    <row r="30" spans="1:3" ht="44" customHeight="1" x14ac:dyDescent="0.35">
      <c r="A30" s="25"/>
      <c r="B30" s="25" t="s">
        <v>23</v>
      </c>
      <c r="C30" s="28" t="s">
        <v>274</v>
      </c>
    </row>
    <row r="31" spans="1:3" ht="10" customHeight="1" x14ac:dyDescent="0.35"/>
    <row r="32" spans="1:3" ht="3" customHeight="1" x14ac:dyDescent="0.35">
      <c r="B32" s="23"/>
      <c r="C32" s="23"/>
    </row>
    <row r="33" spans="2:3" ht="12" customHeight="1" x14ac:dyDescent="0.35"/>
    <row r="34" spans="2:3" ht="24" customHeight="1" x14ac:dyDescent="0.35">
      <c r="B34" s="29" t="s">
        <v>275</v>
      </c>
      <c r="C34" s="30" t="s">
        <v>276</v>
      </c>
    </row>
    <row r="35" spans="2:3" ht="18.5" x14ac:dyDescent="0.35">
      <c r="B35" s="29" t="s">
        <v>277</v>
      </c>
      <c r="C35" s="31" t="s">
        <v>278</v>
      </c>
    </row>
    <row r="36" spans="2:3" ht="27" customHeight="1" x14ac:dyDescent="0.35">
      <c r="B36" s="32" t="s">
        <v>279</v>
      </c>
      <c r="C36" s="24" t="s">
        <v>280</v>
      </c>
    </row>
    <row r="37" spans="2:3" x14ac:dyDescent="0.35">
      <c r="B37" s="29" t="s">
        <v>281</v>
      </c>
      <c r="C37" s="33" t="s">
        <v>282</v>
      </c>
    </row>
    <row r="38" spans="2:3" ht="10" customHeight="1" x14ac:dyDescent="0.35"/>
    <row r="39" spans="2:3" ht="220" customHeight="1" x14ac:dyDescent="0.35">
      <c r="B39" s="29" t="s">
        <v>283</v>
      </c>
      <c r="C39" s="34" t="s">
        <v>284</v>
      </c>
    </row>
    <row r="40" spans="2:3" x14ac:dyDescent="0.35">
      <c r="C40" s="35" t="s">
        <v>285</v>
      </c>
    </row>
    <row r="41" spans="2:3" ht="100" customHeight="1" x14ac:dyDescent="0.35">
      <c r="C41" s="34" t="s">
        <v>286</v>
      </c>
    </row>
    <row r="42" spans="2:3" ht="6" customHeight="1" x14ac:dyDescent="0.35"/>
    <row r="43" spans="2:3" x14ac:dyDescent="0.35">
      <c r="C43" s="35" t="s">
        <v>287</v>
      </c>
    </row>
    <row r="44" spans="2:3" ht="43.5" x14ac:dyDescent="0.35">
      <c r="C44" s="34" t="s">
        <v>288</v>
      </c>
    </row>
    <row r="46" spans="2:3" ht="10" customHeight="1" x14ac:dyDescent="0.35"/>
    <row r="47" spans="2:3" ht="3" customHeight="1" x14ac:dyDescent="0.35">
      <c r="B47" s="23"/>
      <c r="C47" s="23"/>
    </row>
    <row r="48" spans="2:3" ht="12" customHeight="1" x14ac:dyDescent="0.35"/>
    <row r="49" spans="2:3" ht="130.5" x14ac:dyDescent="0.35">
      <c r="B49" s="20" t="s">
        <v>289</v>
      </c>
      <c r="C49" s="21" t="s">
        <v>290</v>
      </c>
    </row>
    <row r="50" spans="2:3" ht="6" customHeight="1" x14ac:dyDescent="0.35"/>
    <row r="51" spans="2:3" ht="217.5" x14ac:dyDescent="0.35">
      <c r="C51" s="21" t="s">
        <v>291</v>
      </c>
    </row>
    <row r="52" spans="2:3" ht="6" customHeight="1" x14ac:dyDescent="0.35"/>
    <row r="53" spans="2:3" ht="43.5" x14ac:dyDescent="0.35">
      <c r="C53" s="21" t="s">
        <v>292</v>
      </c>
    </row>
    <row r="54" spans="2:3" ht="10" customHeight="1" x14ac:dyDescent="0.35"/>
    <row r="55" spans="2:3" ht="3" customHeight="1" x14ac:dyDescent="0.35">
      <c r="B55" s="23"/>
      <c r="C55" s="23"/>
    </row>
    <row r="56" spans="2:3" ht="12" customHeight="1" x14ac:dyDescent="0.35"/>
    <row r="57" spans="2:3" ht="145" x14ac:dyDescent="0.35">
      <c r="B57" s="20" t="s">
        <v>293</v>
      </c>
      <c r="C57" s="21" t="s">
        <v>294</v>
      </c>
    </row>
    <row r="58" spans="2:3" ht="6" customHeight="1" x14ac:dyDescent="0.35"/>
    <row r="59" spans="2:3" ht="203" x14ac:dyDescent="0.35">
      <c r="C59" s="21" t="s">
        <v>295</v>
      </c>
    </row>
    <row r="60" spans="2:3" ht="6" customHeight="1" x14ac:dyDescent="0.35"/>
    <row r="61" spans="2:3" ht="43.5" x14ac:dyDescent="0.35">
      <c r="C61" s="21" t="s">
        <v>296</v>
      </c>
    </row>
    <row r="62" spans="2:3" ht="10" customHeight="1" x14ac:dyDescent="0.35"/>
    <row r="63" spans="2:3" ht="3" customHeight="1" x14ac:dyDescent="0.35">
      <c r="B63" s="23"/>
      <c r="C63" s="23"/>
    </row>
    <row r="64" spans="2:3" ht="12" customHeight="1" x14ac:dyDescent="0.35"/>
    <row r="65" spans="2:3" ht="101.5" x14ac:dyDescent="0.35">
      <c r="B65" s="20" t="s">
        <v>297</v>
      </c>
      <c r="C65" s="21" t="s">
        <v>298</v>
      </c>
    </row>
    <row r="66" spans="2:3" ht="6" customHeight="1" x14ac:dyDescent="0.35"/>
    <row r="67" spans="2:3" ht="145" x14ac:dyDescent="0.35">
      <c r="C67" s="21" t="s">
        <v>299</v>
      </c>
    </row>
    <row r="68" spans="2:3" ht="6" customHeight="1" x14ac:dyDescent="0.35"/>
    <row r="69" spans="2:3" ht="43.5" x14ac:dyDescent="0.35">
      <c r="C69" s="21" t="s">
        <v>300</v>
      </c>
    </row>
    <row r="73" spans="2:3" ht="32" customHeight="1" x14ac:dyDescent="0.35">
      <c r="B73" s="78" t="s">
        <v>247</v>
      </c>
      <c r="C73" s="78"/>
    </row>
  </sheetData>
  <sheetProtection password="90EA" sheet="1"/>
  <mergeCells count="1">
    <mergeCell ref="B73:C73"/>
  </mergeCells>
  <hyperlinks>
    <hyperlink ref="C5" r:id="rId1" xr:uid="{00000000-0004-0000-0000-000000000000}"/>
    <hyperlink ref="C6" r:id="rId2" xr:uid="{00000000-0004-0000-0000-000001000000}"/>
    <hyperlink ref="C37" r:id="rId3" xr:uid="{00000000-0004-0000-0000-000002000000}"/>
    <hyperlink ref="B7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301</v>
      </c>
      <c r="C2" s="80"/>
      <c r="D2" s="80"/>
      <c r="E2" s="80"/>
      <c r="F2" s="80"/>
      <c r="G2" s="80"/>
      <c r="H2" s="80"/>
      <c r="I2" s="80"/>
    </row>
    <row r="4" spans="2:15" ht="18.5" x14ac:dyDescent="0.45">
      <c r="B4" s="37" t="s">
        <v>302</v>
      </c>
    </row>
    <row r="5" spans="2:15" x14ac:dyDescent="0.35">
      <c r="B5" s="39" t="s">
        <v>23</v>
      </c>
      <c r="C5" s="39" t="s">
        <v>303</v>
      </c>
      <c r="D5" s="39" t="s">
        <v>304</v>
      </c>
      <c r="F5" s="81" t="s">
        <v>305</v>
      </c>
      <c r="G5" s="81"/>
      <c r="H5" s="81"/>
      <c r="I5" s="82" t="s">
        <v>306</v>
      </c>
      <c r="J5" s="82"/>
      <c r="K5" s="82"/>
      <c r="L5" s="82"/>
      <c r="M5" s="82"/>
      <c r="N5" s="82"/>
      <c r="O5" s="82"/>
    </row>
    <row r="6" spans="2:15" x14ac:dyDescent="0.35">
      <c r="B6" s="45" t="s">
        <v>307</v>
      </c>
      <c r="C6" s="46">
        <v>42</v>
      </c>
      <c r="D6" s="47" t="s">
        <v>23</v>
      </c>
      <c r="F6" s="81" t="s">
        <v>308</v>
      </c>
      <c r="G6" s="81"/>
      <c r="H6" s="81"/>
      <c r="I6" s="83" t="s">
        <v>309</v>
      </c>
      <c r="J6" s="83"/>
      <c r="K6" s="83"/>
      <c r="L6" s="83"/>
      <c r="M6" s="83"/>
      <c r="N6" s="83"/>
      <c r="O6" s="83"/>
    </row>
    <row r="7" spans="2:15" x14ac:dyDescent="0.35">
      <c r="B7" s="48" t="s">
        <v>310</v>
      </c>
      <c r="C7" s="49">
        <f>C6-C8-C9</f>
        <v>42</v>
      </c>
      <c r="D7" s="50">
        <f>IF(C6&gt;0,C7/C6,0)</f>
        <v>1</v>
      </c>
      <c r="F7" s="81" t="s">
        <v>311</v>
      </c>
      <c r="G7" s="81"/>
      <c r="H7" s="81"/>
      <c r="I7" s="83" t="s">
        <v>309</v>
      </c>
      <c r="J7" s="83"/>
      <c r="K7" s="83"/>
      <c r="L7" s="83"/>
      <c r="M7" s="83"/>
      <c r="N7" s="83"/>
      <c r="O7" s="83"/>
    </row>
    <row r="8" spans="2:15" x14ac:dyDescent="0.35">
      <c r="B8" s="41" t="s">
        <v>312</v>
      </c>
      <c r="C8" s="42">
        <f>COUNTIF('Recommendations'!H:H,"Risk Accepted")</f>
        <v>0</v>
      </c>
      <c r="D8" s="43">
        <f>IF(C6&gt;0,C8/C6,0)</f>
        <v>0</v>
      </c>
      <c r="F8" s="81" t="s">
        <v>313</v>
      </c>
      <c r="G8" s="81"/>
      <c r="H8" s="81"/>
      <c r="I8" s="83" t="s">
        <v>309</v>
      </c>
      <c r="J8" s="83"/>
      <c r="K8" s="83"/>
      <c r="L8" s="83"/>
      <c r="M8" s="83"/>
      <c r="N8" s="83"/>
      <c r="O8" s="83"/>
    </row>
    <row r="9" spans="2:15" x14ac:dyDescent="0.35">
      <c r="B9" s="41" t="s">
        <v>314</v>
      </c>
      <c r="C9" s="42">
        <f>COUNTIF('Recommendations'!H:H,"N/A")</f>
        <v>0</v>
      </c>
      <c r="D9" s="43">
        <f>IF(C6&gt;0,C9/C6,0)</f>
        <v>0</v>
      </c>
      <c r="F9" s="81" t="s">
        <v>315</v>
      </c>
      <c r="G9" s="81"/>
      <c r="H9" s="81"/>
      <c r="I9" s="83" t="s">
        <v>309</v>
      </c>
      <c r="J9" s="83"/>
      <c r="K9" s="83"/>
      <c r="L9" s="83"/>
      <c r="M9" s="83"/>
      <c r="N9" s="83"/>
      <c r="O9" s="83"/>
    </row>
    <row r="12" spans="2:15" ht="18.5" x14ac:dyDescent="0.45">
      <c r="B12" s="37" t="s">
        <v>316</v>
      </c>
    </row>
    <row r="14" spans="2:15" x14ac:dyDescent="0.35">
      <c r="B14" s="51" t="s">
        <v>317</v>
      </c>
    </row>
    <row r="15" spans="2:15" x14ac:dyDescent="0.35">
      <c r="B15" s="39" t="s">
        <v>23</v>
      </c>
      <c r="C15" s="39" t="s">
        <v>318</v>
      </c>
      <c r="D15" s="39" t="s">
        <v>319</v>
      </c>
      <c r="E15" s="39" t="s">
        <v>320</v>
      </c>
      <c r="F15" s="39" t="s">
        <v>321</v>
      </c>
    </row>
    <row r="16" spans="2:15" x14ac:dyDescent="0.35">
      <c r="B16" s="41" t="s">
        <v>322</v>
      </c>
      <c r="C16" s="42">
        <f>COUNTIF('Recommendations'!O:O,"Resolved")</f>
        <v>0</v>
      </c>
      <c r="D16" s="42">
        <f>COUNTIF('Recommendations'!O:O,"Testing")</f>
        <v>0</v>
      </c>
      <c r="E16" s="42">
        <f>COUNTIF('Recommendations'!O:O,"Outstanding")</f>
        <v>42</v>
      </c>
      <c r="F16" s="42">
        <f>SUM(C16:E16)</f>
        <v>42</v>
      </c>
    </row>
    <row r="18" spans="2:6" x14ac:dyDescent="0.35">
      <c r="B18" s="51" t="s">
        <v>323</v>
      </c>
    </row>
    <row r="19" spans="2:6" x14ac:dyDescent="0.35">
      <c r="B19" s="52" t="s">
        <v>23</v>
      </c>
      <c r="C19" s="52" t="s">
        <v>318</v>
      </c>
      <c r="D19" s="52" t="s">
        <v>319</v>
      </c>
      <c r="E19" s="52" t="s">
        <v>320</v>
      </c>
      <c r="F19" s="52" t="s">
        <v>23</v>
      </c>
    </row>
    <row r="20" spans="2:6" x14ac:dyDescent="0.35">
      <c r="B20" s="41" t="s">
        <v>322</v>
      </c>
      <c r="C20" s="43">
        <f>IF(F16&gt;0, C16/F16, 0)</f>
        <v>0</v>
      </c>
      <c r="D20" s="43">
        <f>IF(F16&gt;0, D16/F16, 0)</f>
        <v>0</v>
      </c>
      <c r="E20" s="43">
        <f>IF(F16&gt;0, E16/F16, 0)</f>
        <v>1</v>
      </c>
      <c r="F20" s="44" t="s">
        <v>23</v>
      </c>
    </row>
    <row r="25" spans="2:6" ht="18.5" x14ac:dyDescent="0.45">
      <c r="B25" s="37" t="s">
        <v>324</v>
      </c>
    </row>
    <row r="27" spans="2:6" x14ac:dyDescent="0.35">
      <c r="B27" s="51" t="s">
        <v>317</v>
      </c>
    </row>
    <row r="28" spans="2:6" x14ac:dyDescent="0.35">
      <c r="B28" s="39" t="s">
        <v>3</v>
      </c>
      <c r="C28" s="39" t="s">
        <v>318</v>
      </c>
      <c r="D28" s="39" t="s">
        <v>319</v>
      </c>
      <c r="E28" s="39" t="s">
        <v>320</v>
      </c>
      <c r="F28" s="39" t="s">
        <v>321</v>
      </c>
    </row>
    <row r="29" spans="2:6" x14ac:dyDescent="0.35">
      <c r="B29" s="41" t="s">
        <v>19</v>
      </c>
      <c r="C29" s="42">
        <f>COUNTIFS('Recommendations'!D:D,"SHALL",'Recommendations'!O:O,"=Resolved")</f>
        <v>0</v>
      </c>
      <c r="D29" s="42">
        <f>COUNTIFS('Recommendations'!D:D,"=SHALL",'Recommendations'!O:O,"=Testing")</f>
        <v>0</v>
      </c>
      <c r="E29" s="42">
        <f>COUNTIFS('Recommendations'!D:D,"=SHALL",'Recommendations'!O:O,"=Outstanding")</f>
        <v>25</v>
      </c>
      <c r="F29" s="42">
        <f>SUM(C29:E29)</f>
        <v>25</v>
      </c>
    </row>
    <row r="30" spans="2:6" x14ac:dyDescent="0.35">
      <c r="B30" s="41" t="s">
        <v>35</v>
      </c>
      <c r="C30" s="42">
        <f>COUNTIFS('Recommendations'!D:D,"SHALL NOT",'Recommendations'!O:O,"=Resolved")</f>
        <v>0</v>
      </c>
      <c r="D30" s="42">
        <f>COUNTIFS('Recommendations'!D:D,"=SHALL NOT",'Recommendations'!O:O,"=Testing")</f>
        <v>0</v>
      </c>
      <c r="E30" s="42">
        <f>COUNTIFS('Recommendations'!D:D,"=SHALL NOT",'Recommendations'!O:O,"=Outstanding")</f>
        <v>6</v>
      </c>
      <c r="F30" s="42">
        <f>SUM(C30:E30)</f>
        <v>6</v>
      </c>
    </row>
    <row r="31" spans="2:6" x14ac:dyDescent="0.35">
      <c r="B31" s="41" t="s">
        <v>49</v>
      </c>
      <c r="C31" s="42">
        <f>COUNTIFS('Recommendations'!D:D,"SHOULD",'Recommendations'!O:O,"=Resolved")</f>
        <v>0</v>
      </c>
      <c r="D31" s="42">
        <f>COUNTIFS('Recommendations'!D:D,"=SHOULD",'Recommendations'!O:O,"=Testing")</f>
        <v>0</v>
      </c>
      <c r="E31" s="42">
        <f>COUNTIFS('Recommendations'!D:D,"=SHOULD",'Recommendations'!O:O,"=Outstanding")</f>
        <v>11</v>
      </c>
      <c r="F31" s="42">
        <f>SUM(C31:E31)</f>
        <v>11</v>
      </c>
    </row>
    <row r="33" spans="2:6" x14ac:dyDescent="0.35">
      <c r="B33" s="51" t="s">
        <v>323</v>
      </c>
    </row>
    <row r="34" spans="2:6" x14ac:dyDescent="0.35">
      <c r="B34" s="52" t="s">
        <v>3</v>
      </c>
      <c r="C34" s="52" t="s">
        <v>318</v>
      </c>
      <c r="D34" s="52" t="s">
        <v>319</v>
      </c>
      <c r="E34" s="52" t="s">
        <v>320</v>
      </c>
      <c r="F34" s="52" t="s">
        <v>23</v>
      </c>
    </row>
    <row r="35" spans="2:6" x14ac:dyDescent="0.35">
      <c r="B35" s="41" t="s">
        <v>19</v>
      </c>
      <c r="C35" s="43">
        <f>IF(F29&gt;0, C29/F29, 0)</f>
        <v>0</v>
      </c>
      <c r="D35" s="43">
        <f>IF(F29&gt;0, D29/F29, 0)</f>
        <v>0</v>
      </c>
      <c r="E35" s="43">
        <f>IF(F29&gt;0, E29/F29, 0)</f>
        <v>1</v>
      </c>
      <c r="F35" s="44" t="s">
        <v>23</v>
      </c>
    </row>
    <row r="36" spans="2:6" x14ac:dyDescent="0.35">
      <c r="B36" s="41" t="s">
        <v>35</v>
      </c>
      <c r="C36" s="43">
        <f>IF(F30&gt;0, C30/F30, 0)</f>
        <v>0</v>
      </c>
      <c r="D36" s="43">
        <f>IF(F30&gt;0, D30/F30, 0)</f>
        <v>0</v>
      </c>
      <c r="E36" s="43">
        <f>IF(F30&gt;0, E30/F30, 0)</f>
        <v>1</v>
      </c>
      <c r="F36" s="44" t="s">
        <v>23</v>
      </c>
    </row>
    <row r="37" spans="2:6" x14ac:dyDescent="0.35">
      <c r="B37" s="41" t="s">
        <v>49</v>
      </c>
      <c r="C37" s="43">
        <f>IF(F31&gt;0, C31/F31, 0)</f>
        <v>0</v>
      </c>
      <c r="D37" s="43">
        <f>IF(F31&gt;0, D31/F31, 0)</f>
        <v>0</v>
      </c>
      <c r="E37" s="43">
        <f>IF(F31&gt;0, E31/F31, 0)</f>
        <v>1</v>
      </c>
      <c r="F37" s="44" t="s">
        <v>23</v>
      </c>
    </row>
    <row r="42" spans="2:6" ht="18.5" x14ac:dyDescent="0.45">
      <c r="B42" s="37" t="s">
        <v>325</v>
      </c>
    </row>
    <row r="44" spans="2:6" x14ac:dyDescent="0.35">
      <c r="B44" s="51" t="s">
        <v>317</v>
      </c>
    </row>
    <row r="45" spans="2:6" x14ac:dyDescent="0.35">
      <c r="B45" s="39" t="s">
        <v>6</v>
      </c>
      <c r="C45" s="39" t="s">
        <v>318</v>
      </c>
      <c r="D45" s="39" t="s">
        <v>319</v>
      </c>
      <c r="E45" s="39" t="s">
        <v>320</v>
      </c>
      <c r="F45" s="39" t="s">
        <v>321</v>
      </c>
    </row>
    <row r="46" spans="2:6" x14ac:dyDescent="0.35">
      <c r="B46" s="41" t="s">
        <v>326</v>
      </c>
      <c r="C46" s="42">
        <f>COUNTIFS('Recommendations'!G:G,"Phase1",'Recommendations'!O:O,"=Resolved")</f>
        <v>0</v>
      </c>
      <c r="D46" s="42">
        <f>COUNTIFS('Recommendations'!G:G,"=Phase1",'Recommendations'!O:O,"=Testing")</f>
        <v>0</v>
      </c>
      <c r="E46" s="42">
        <f>COUNTIFS('Recommendations'!G:G,"=Phase1",'Recommendations'!O:O,"=Outstanding")</f>
        <v>0</v>
      </c>
      <c r="F46" s="42">
        <f t="shared" ref="F46:F51" si="0">SUM(C46:E46)</f>
        <v>0</v>
      </c>
    </row>
    <row r="47" spans="2:6" x14ac:dyDescent="0.35">
      <c r="B47" s="41" t="s">
        <v>327</v>
      </c>
      <c r="C47" s="42">
        <f>COUNTIFS('Recommendations'!G:G,"Phase2",'Recommendations'!O:O,"=Resolved")</f>
        <v>0</v>
      </c>
      <c r="D47" s="42">
        <f>COUNTIFS('Recommendations'!G:G,"=Phase2",'Recommendations'!O:O,"=Testing")</f>
        <v>0</v>
      </c>
      <c r="E47" s="42">
        <f>COUNTIFS('Recommendations'!G:G,"=Phase2",'Recommendations'!O:O,"=Outstanding")</f>
        <v>0</v>
      </c>
      <c r="F47" s="42">
        <f t="shared" si="0"/>
        <v>0</v>
      </c>
    </row>
    <row r="48" spans="2:6" x14ac:dyDescent="0.35">
      <c r="B48" s="41" t="s">
        <v>328</v>
      </c>
      <c r="C48" s="42">
        <f>COUNTIFS('Recommendations'!G:G,"Phase3",'Recommendations'!O:O,"=Resolved")</f>
        <v>0</v>
      </c>
      <c r="D48" s="42">
        <f>COUNTIFS('Recommendations'!G:G,"=Phase3",'Recommendations'!O:O,"=Testing")</f>
        <v>0</v>
      </c>
      <c r="E48" s="42">
        <f>COUNTIFS('Recommendations'!G:G,"=Phase3",'Recommendations'!O:O,"=Outstanding")</f>
        <v>0</v>
      </c>
      <c r="F48" s="42">
        <f t="shared" si="0"/>
        <v>0</v>
      </c>
    </row>
    <row r="49" spans="2:6" x14ac:dyDescent="0.35">
      <c r="B49" s="41" t="s">
        <v>329</v>
      </c>
      <c r="C49" s="42">
        <f>COUNTIFS('Recommendations'!G:G,"Phase4",'Recommendations'!O:O,"=Resolved")</f>
        <v>0</v>
      </c>
      <c r="D49" s="42">
        <f>COUNTIFS('Recommendations'!G:G,"=Phase4",'Recommendations'!O:O,"=Testing")</f>
        <v>0</v>
      </c>
      <c r="E49" s="42">
        <f>COUNTIFS('Recommendations'!G:G,"=Phase4",'Recommendations'!O:O,"=Outstanding")</f>
        <v>0</v>
      </c>
      <c r="F49" s="42">
        <f t="shared" si="0"/>
        <v>0</v>
      </c>
    </row>
    <row r="50" spans="2:6" x14ac:dyDescent="0.35">
      <c r="B50" s="41" t="s">
        <v>330</v>
      </c>
      <c r="C50" s="42">
        <f>COUNTIFS('Recommendations'!G:G,"Phase5",'Recommendations'!O:O,"=Resolved")</f>
        <v>0</v>
      </c>
      <c r="D50" s="42">
        <f>COUNTIFS('Recommendations'!G:G,"=Phase5",'Recommendations'!O:O,"=Testing")</f>
        <v>0</v>
      </c>
      <c r="E50" s="42">
        <f>COUNTIFS('Recommendations'!G:G,"=Phase5",'Recommendations'!O:O,"=Outstanding")</f>
        <v>0</v>
      </c>
      <c r="F50" s="42">
        <f t="shared" si="0"/>
        <v>0</v>
      </c>
    </row>
    <row r="51" spans="2:6" x14ac:dyDescent="0.35">
      <c r="B51" s="41" t="s">
        <v>22</v>
      </c>
      <c r="C51" s="42">
        <f>COUNTIFS('Recommendations'!G:G,"Pending",'Recommendations'!O:O,"=Resolved")</f>
        <v>0</v>
      </c>
      <c r="D51" s="42">
        <f>COUNTIFS('Recommendations'!G:G,"=Pending",'Recommendations'!O:O,"=Testing")</f>
        <v>0</v>
      </c>
      <c r="E51" s="42">
        <f>COUNTIFS('Recommendations'!G:G,"=Pending",'Recommendations'!O:O,"=Outstanding")</f>
        <v>42</v>
      </c>
      <c r="F51" s="42">
        <f t="shared" si="0"/>
        <v>42</v>
      </c>
    </row>
    <row r="53" spans="2:6" x14ac:dyDescent="0.35">
      <c r="B53" s="51" t="s">
        <v>323</v>
      </c>
    </row>
    <row r="54" spans="2:6" x14ac:dyDescent="0.35">
      <c r="B54" s="52" t="s">
        <v>6</v>
      </c>
      <c r="C54" s="52" t="s">
        <v>318</v>
      </c>
      <c r="D54" s="52" t="s">
        <v>319</v>
      </c>
      <c r="E54" s="52" t="s">
        <v>320</v>
      </c>
      <c r="F54" s="52" t="s">
        <v>23</v>
      </c>
    </row>
    <row r="55" spans="2:6" x14ac:dyDescent="0.35">
      <c r="B55" s="41" t="s">
        <v>326</v>
      </c>
      <c r="C55" s="43">
        <f t="shared" ref="C55:C60" si="1">IF(F46&gt;0, C46/F46, 0)</f>
        <v>0</v>
      </c>
      <c r="D55" s="43">
        <f t="shared" ref="D55:D60" si="2">IF(F46&gt;0, D46/F46, 0)</f>
        <v>0</v>
      </c>
      <c r="E55" s="43">
        <f t="shared" ref="E55:E60" si="3">IF(F46&gt;0, E46/F46, 0)</f>
        <v>0</v>
      </c>
      <c r="F55" s="44" t="s">
        <v>23</v>
      </c>
    </row>
    <row r="56" spans="2:6" x14ac:dyDescent="0.35">
      <c r="B56" s="41" t="s">
        <v>327</v>
      </c>
      <c r="C56" s="43">
        <f t="shared" si="1"/>
        <v>0</v>
      </c>
      <c r="D56" s="43">
        <f t="shared" si="2"/>
        <v>0</v>
      </c>
      <c r="E56" s="43">
        <f t="shared" si="3"/>
        <v>0</v>
      </c>
      <c r="F56" s="44" t="s">
        <v>23</v>
      </c>
    </row>
    <row r="57" spans="2:6" x14ac:dyDescent="0.35">
      <c r="B57" s="41" t="s">
        <v>328</v>
      </c>
      <c r="C57" s="43">
        <f t="shared" si="1"/>
        <v>0</v>
      </c>
      <c r="D57" s="43">
        <f t="shared" si="2"/>
        <v>0</v>
      </c>
      <c r="E57" s="43">
        <f t="shared" si="3"/>
        <v>0</v>
      </c>
      <c r="F57" s="44" t="s">
        <v>23</v>
      </c>
    </row>
    <row r="58" spans="2:6" x14ac:dyDescent="0.35">
      <c r="B58" s="41" t="s">
        <v>329</v>
      </c>
      <c r="C58" s="43">
        <f t="shared" si="1"/>
        <v>0</v>
      </c>
      <c r="D58" s="43">
        <f t="shared" si="2"/>
        <v>0</v>
      </c>
      <c r="E58" s="43">
        <f t="shared" si="3"/>
        <v>0</v>
      </c>
      <c r="F58" s="44" t="s">
        <v>23</v>
      </c>
    </row>
    <row r="59" spans="2:6" x14ac:dyDescent="0.35">
      <c r="B59" s="41" t="s">
        <v>330</v>
      </c>
      <c r="C59" s="43">
        <f t="shared" si="1"/>
        <v>0</v>
      </c>
      <c r="D59" s="43">
        <f t="shared" si="2"/>
        <v>0</v>
      </c>
      <c r="E59" s="43">
        <f t="shared" si="3"/>
        <v>0</v>
      </c>
      <c r="F59" s="44" t="s">
        <v>23</v>
      </c>
    </row>
    <row r="60" spans="2:6" x14ac:dyDescent="0.35">
      <c r="B60" s="41" t="s">
        <v>22</v>
      </c>
      <c r="C60" s="43">
        <f t="shared" si="1"/>
        <v>0</v>
      </c>
      <c r="D60" s="43">
        <f t="shared" si="2"/>
        <v>0</v>
      </c>
      <c r="E60" s="43">
        <f t="shared" si="3"/>
        <v>1</v>
      </c>
      <c r="F60" s="44" t="s">
        <v>23</v>
      </c>
    </row>
    <row r="65" spans="2:6" ht="18.5" x14ac:dyDescent="0.45">
      <c r="B65" s="37" t="s">
        <v>331</v>
      </c>
    </row>
    <row r="67" spans="2:6" x14ac:dyDescent="0.35">
      <c r="B67" s="51" t="s">
        <v>317</v>
      </c>
    </row>
    <row r="68" spans="2:6" x14ac:dyDescent="0.35">
      <c r="B68" s="39" t="s">
        <v>4</v>
      </c>
      <c r="C68" s="39" t="s">
        <v>318</v>
      </c>
      <c r="D68" s="39" t="s">
        <v>319</v>
      </c>
      <c r="E68" s="39" t="s">
        <v>320</v>
      </c>
      <c r="F68" s="39" t="s">
        <v>321</v>
      </c>
    </row>
    <row r="69" spans="2:6" x14ac:dyDescent="0.35">
      <c r="B69" s="41" t="s">
        <v>332</v>
      </c>
      <c r="C69" s="42">
        <f>COUNTIFS('Recommendations'!E:E,"Must",'Recommendations'!O:O,"=Resolved")</f>
        <v>0</v>
      </c>
      <c r="D69" s="42">
        <f>COUNTIFS('Recommendations'!E:E,"=Must",'Recommendations'!O:O,"=Testing")</f>
        <v>0</v>
      </c>
      <c r="E69" s="42">
        <f>COUNTIFS('Recommendations'!E:E,"=Must",'Recommendations'!O:O,"=Outstanding")</f>
        <v>0</v>
      </c>
      <c r="F69" s="42">
        <f>SUM(C69:E69)</f>
        <v>0</v>
      </c>
    </row>
    <row r="70" spans="2:6" x14ac:dyDescent="0.35">
      <c r="B70" s="41" t="s">
        <v>333</v>
      </c>
      <c r="C70" s="42">
        <f>COUNTIFS('Recommendations'!E:E,"Should",'Recommendations'!O:O,"=Resolved")</f>
        <v>0</v>
      </c>
      <c r="D70" s="42">
        <f>COUNTIFS('Recommendations'!E:E,"=Should",'Recommendations'!O:O,"=Testing")</f>
        <v>0</v>
      </c>
      <c r="E70" s="42">
        <f>COUNTIFS('Recommendations'!E:E,"=Should",'Recommendations'!O:O,"=Outstanding")</f>
        <v>0</v>
      </c>
      <c r="F70" s="42">
        <f>SUM(C70:E70)</f>
        <v>0</v>
      </c>
    </row>
    <row r="71" spans="2:6" x14ac:dyDescent="0.35">
      <c r="B71" s="41" t="s">
        <v>334</v>
      </c>
      <c r="C71" s="42">
        <f>COUNTIFS('Recommendations'!E:E,"Could",'Recommendations'!O:O,"=Resolved")</f>
        <v>0</v>
      </c>
      <c r="D71" s="42">
        <f>COUNTIFS('Recommendations'!E:E,"=Could",'Recommendations'!O:O,"=Testing")</f>
        <v>0</v>
      </c>
      <c r="E71" s="42">
        <f>COUNTIFS('Recommendations'!E:E,"=Could",'Recommendations'!O:O,"=Outstanding")</f>
        <v>0</v>
      </c>
      <c r="F71" s="42">
        <f>SUM(C71:E71)</f>
        <v>0</v>
      </c>
    </row>
    <row r="72" spans="2:6" x14ac:dyDescent="0.35">
      <c r="B72" s="41" t="s">
        <v>335</v>
      </c>
      <c r="C72" s="42">
        <f>COUNTIFS('Recommendations'!E:E,"Won't",'Recommendations'!O:O,"=Resolved")</f>
        <v>0</v>
      </c>
      <c r="D72" s="42">
        <f>COUNTIFS('Recommendations'!E:E,"=Won't",'Recommendations'!O:O,"=Testing")</f>
        <v>0</v>
      </c>
      <c r="E72" s="42">
        <f>COUNTIFS('Recommendations'!E:E,"=Won't",'Recommendations'!O:O,"=Outstanding")</f>
        <v>0</v>
      </c>
      <c r="F72" s="42">
        <f>SUM(C72:E72)</f>
        <v>0</v>
      </c>
    </row>
    <row r="73" spans="2:6" x14ac:dyDescent="0.35">
      <c r="B73" s="41" t="s">
        <v>20</v>
      </c>
      <c r="C73" s="42">
        <f>COUNTIFS('Recommendations'!E:E,"Unassigned",'Recommendations'!O:O,"=Resolved")</f>
        <v>0</v>
      </c>
      <c r="D73" s="42">
        <f>COUNTIFS('Recommendations'!E:E,"=Unassigned",'Recommendations'!O:O,"=Testing")</f>
        <v>0</v>
      </c>
      <c r="E73" s="42">
        <f>COUNTIFS('Recommendations'!E:E,"=Unassigned",'Recommendations'!O:O,"=Outstanding")</f>
        <v>42</v>
      </c>
      <c r="F73" s="42">
        <f>SUM(C73:E73)</f>
        <v>42</v>
      </c>
    </row>
    <row r="75" spans="2:6" x14ac:dyDescent="0.35">
      <c r="B75" s="51" t="s">
        <v>323</v>
      </c>
    </row>
    <row r="76" spans="2:6" x14ac:dyDescent="0.35">
      <c r="B76" s="52" t="s">
        <v>4</v>
      </c>
      <c r="C76" s="52" t="s">
        <v>318</v>
      </c>
      <c r="D76" s="52" t="s">
        <v>319</v>
      </c>
      <c r="E76" s="52" t="s">
        <v>320</v>
      </c>
      <c r="F76" s="52" t="s">
        <v>23</v>
      </c>
    </row>
    <row r="77" spans="2:6" x14ac:dyDescent="0.35">
      <c r="B77" s="41" t="s">
        <v>332</v>
      </c>
      <c r="C77" s="43">
        <f>IF(F69&gt;0, C69/F69, 0)</f>
        <v>0</v>
      </c>
      <c r="D77" s="43">
        <f>IF(F69&gt;0, D69/F69, 0)</f>
        <v>0</v>
      </c>
      <c r="E77" s="43">
        <f>IF(F69&gt;0, E69/F69, 0)</f>
        <v>0</v>
      </c>
      <c r="F77" s="44" t="s">
        <v>23</v>
      </c>
    </row>
    <row r="78" spans="2:6" x14ac:dyDescent="0.35">
      <c r="B78" s="41" t="s">
        <v>333</v>
      </c>
      <c r="C78" s="43">
        <f>IF(F70&gt;0, C70/F70, 0)</f>
        <v>0</v>
      </c>
      <c r="D78" s="43">
        <f>IF(F70&gt;0, D70/F70, 0)</f>
        <v>0</v>
      </c>
      <c r="E78" s="43">
        <f>IF(F70&gt;0, E70/F70, 0)</f>
        <v>0</v>
      </c>
      <c r="F78" s="44" t="s">
        <v>23</v>
      </c>
    </row>
    <row r="79" spans="2:6" x14ac:dyDescent="0.35">
      <c r="B79" s="41" t="s">
        <v>334</v>
      </c>
      <c r="C79" s="43">
        <f>IF(F71&gt;0, C71/F71, 0)</f>
        <v>0</v>
      </c>
      <c r="D79" s="43">
        <f>IF(F71&gt;0, D71/F71, 0)</f>
        <v>0</v>
      </c>
      <c r="E79" s="43">
        <f>IF(F71&gt;0, E71/F71, 0)</f>
        <v>0</v>
      </c>
      <c r="F79" s="44" t="s">
        <v>23</v>
      </c>
    </row>
    <row r="80" spans="2:6" x14ac:dyDescent="0.35">
      <c r="B80" s="41" t="s">
        <v>335</v>
      </c>
      <c r="C80" s="43">
        <f>IF(F72&gt;0, C72/F72, 0)</f>
        <v>0</v>
      </c>
      <c r="D80" s="43">
        <f>IF(F72&gt;0, D72/F72, 0)</f>
        <v>0</v>
      </c>
      <c r="E80" s="43">
        <f>IF(F72&gt;0, E72/F72, 0)</f>
        <v>0</v>
      </c>
      <c r="F80" s="44" t="s">
        <v>23</v>
      </c>
    </row>
    <row r="81" spans="2:6" x14ac:dyDescent="0.35">
      <c r="B81" s="41" t="s">
        <v>20</v>
      </c>
      <c r="C81" s="43">
        <f>IF(F73&gt;0, C73/F73, 0)</f>
        <v>0</v>
      </c>
      <c r="D81" s="43">
        <f>IF(F73&gt;0, D73/F73, 0)</f>
        <v>0</v>
      </c>
      <c r="E81" s="43">
        <f>IF(F73&gt;0, E73/F73, 0)</f>
        <v>1</v>
      </c>
      <c r="F81" s="44" t="s">
        <v>23</v>
      </c>
    </row>
    <row r="86" spans="2:6" ht="18.5" x14ac:dyDescent="0.45">
      <c r="B86" s="37" t="s">
        <v>336</v>
      </c>
    </row>
    <row r="88" spans="2:6" x14ac:dyDescent="0.35">
      <c r="B88" s="51" t="s">
        <v>317</v>
      </c>
    </row>
    <row r="89" spans="2:6" x14ac:dyDescent="0.35">
      <c r="B89" s="39" t="s">
        <v>337</v>
      </c>
      <c r="C89" s="39" t="s">
        <v>318</v>
      </c>
      <c r="D89" s="39" t="s">
        <v>319</v>
      </c>
      <c r="E89" s="39" t="s">
        <v>320</v>
      </c>
      <c r="F89" s="39" t="s">
        <v>321</v>
      </c>
    </row>
    <row r="90" spans="2:6" x14ac:dyDescent="0.35">
      <c r="B90" s="41" t="s">
        <v>338</v>
      </c>
      <c r="C90" s="42">
        <f>COUNTIFS('Recommendations'!F:F,"Low",'Recommendations'!O:O,"=Resolved")</f>
        <v>0</v>
      </c>
      <c r="D90" s="42">
        <f>COUNTIFS('Recommendations'!F:F,"=Low",'Recommendations'!O:O,"=Testing")</f>
        <v>0</v>
      </c>
      <c r="E90" s="42">
        <f>COUNTIFS('Recommendations'!F:F,"=Low",'Recommendations'!O:O,"=Outstanding")</f>
        <v>0</v>
      </c>
      <c r="F90" s="42">
        <f>SUM(C90:E90)</f>
        <v>0</v>
      </c>
    </row>
    <row r="91" spans="2:6" x14ac:dyDescent="0.35">
      <c r="B91" s="41" t="s">
        <v>339</v>
      </c>
      <c r="C91" s="42">
        <f>COUNTIFS('Recommendations'!F:F,"Medium",'Recommendations'!O:O,"=Resolved")</f>
        <v>0</v>
      </c>
      <c r="D91" s="42">
        <f>COUNTIFS('Recommendations'!F:F,"=Medium",'Recommendations'!O:O,"=Testing")</f>
        <v>0</v>
      </c>
      <c r="E91" s="42">
        <f>COUNTIFS('Recommendations'!F:F,"=Medium",'Recommendations'!O:O,"=Outstanding")</f>
        <v>0</v>
      </c>
      <c r="F91" s="42">
        <f>SUM(C91:E91)</f>
        <v>0</v>
      </c>
    </row>
    <row r="92" spans="2:6" x14ac:dyDescent="0.35">
      <c r="B92" s="41" t="s">
        <v>340</v>
      </c>
      <c r="C92" s="42">
        <f>COUNTIFS('Recommendations'!F:F,"High",'Recommendations'!O:O,"=Resolved")</f>
        <v>0</v>
      </c>
      <c r="D92" s="42">
        <f>COUNTIFS('Recommendations'!F:F,"=High",'Recommendations'!O:O,"=Testing")</f>
        <v>0</v>
      </c>
      <c r="E92" s="42">
        <f>COUNTIFS('Recommendations'!F:F,"=High",'Recommendations'!O:O,"=Outstanding")</f>
        <v>0</v>
      </c>
      <c r="F92" s="42">
        <f>SUM(C92:E92)</f>
        <v>0</v>
      </c>
    </row>
    <row r="93" spans="2:6" x14ac:dyDescent="0.35">
      <c r="B93" s="41" t="s">
        <v>21</v>
      </c>
      <c r="C93" s="42">
        <f>COUNTIFS('Recommendations'!F:F,"Unassessed",'Recommendations'!O:O,"=Resolved")</f>
        <v>0</v>
      </c>
      <c r="D93" s="42">
        <f>COUNTIFS('Recommendations'!F:F,"=Unassessed",'Recommendations'!O:O,"=Testing")</f>
        <v>0</v>
      </c>
      <c r="E93" s="42">
        <f>COUNTIFS('Recommendations'!F:F,"=Unassessed",'Recommendations'!O:O,"=Outstanding")</f>
        <v>42</v>
      </c>
      <c r="F93" s="42">
        <f>SUM(C93:E93)</f>
        <v>42</v>
      </c>
    </row>
    <row r="95" spans="2:6" x14ac:dyDescent="0.35">
      <c r="B95" s="51" t="s">
        <v>323</v>
      </c>
    </row>
    <row r="96" spans="2:6" x14ac:dyDescent="0.35">
      <c r="B96" s="52" t="s">
        <v>337</v>
      </c>
      <c r="C96" s="52" t="s">
        <v>318</v>
      </c>
      <c r="D96" s="52" t="s">
        <v>319</v>
      </c>
      <c r="E96" s="52" t="s">
        <v>320</v>
      </c>
      <c r="F96" s="52" t="s">
        <v>23</v>
      </c>
    </row>
    <row r="97" spans="2:15" x14ac:dyDescent="0.35">
      <c r="B97" s="41" t="s">
        <v>338</v>
      </c>
      <c r="C97" s="43">
        <f>IF(F90&gt;0, C90/F90, 0)</f>
        <v>0</v>
      </c>
      <c r="D97" s="43">
        <f>IF(F90&gt;0, D90/F90, 0)</f>
        <v>0</v>
      </c>
      <c r="E97" s="43">
        <f>IF(F90&gt;0, E90/F90, 0)</f>
        <v>0</v>
      </c>
      <c r="F97" s="44" t="s">
        <v>23</v>
      </c>
    </row>
    <row r="98" spans="2:15" x14ac:dyDescent="0.35">
      <c r="B98" s="41" t="s">
        <v>339</v>
      </c>
      <c r="C98" s="43">
        <f>IF(F91&gt;0, C91/F91, 0)</f>
        <v>0</v>
      </c>
      <c r="D98" s="43">
        <f>IF(F91&gt;0, D91/F91, 0)</f>
        <v>0</v>
      </c>
      <c r="E98" s="43">
        <f>IF(F91&gt;0, E91/F91, 0)</f>
        <v>0</v>
      </c>
      <c r="F98" s="44" t="s">
        <v>23</v>
      </c>
    </row>
    <row r="99" spans="2:15" x14ac:dyDescent="0.35">
      <c r="B99" s="41" t="s">
        <v>340</v>
      </c>
      <c r="C99" s="43">
        <f>IF(F92&gt;0, C92/F92, 0)</f>
        <v>0</v>
      </c>
      <c r="D99" s="43">
        <f>IF(F92&gt;0, D92/F92, 0)</f>
        <v>0</v>
      </c>
      <c r="E99" s="43">
        <f>IF(F92&gt;0, E92/F92, 0)</f>
        <v>0</v>
      </c>
      <c r="F99" s="44" t="s">
        <v>23</v>
      </c>
    </row>
    <row r="100" spans="2:15" x14ac:dyDescent="0.35">
      <c r="B100" s="41" t="s">
        <v>21</v>
      </c>
      <c r="C100" s="43">
        <f>IF(F93&gt;0, C93/F93, 0)</f>
        <v>0</v>
      </c>
      <c r="D100" s="43">
        <f>IF(F93&gt;0, D93/F93, 0)</f>
        <v>0</v>
      </c>
      <c r="E100" s="43">
        <f>IF(F93&gt;0, E93/F93, 0)</f>
        <v>1</v>
      </c>
      <c r="F100" s="44" t="s">
        <v>23</v>
      </c>
    </row>
    <row r="105" spans="2:15" ht="18.5" x14ac:dyDescent="0.45">
      <c r="B105" s="37" t="s">
        <v>341</v>
      </c>
      <c r="J105" s="37" t="s">
        <v>342</v>
      </c>
    </row>
    <row r="106" spans="2:15" x14ac:dyDescent="0.35">
      <c r="B106" s="39" t="s">
        <v>6</v>
      </c>
      <c r="C106" s="84" t="s">
        <v>343</v>
      </c>
      <c r="D106" s="84"/>
      <c r="E106" s="39" t="s">
        <v>310</v>
      </c>
      <c r="F106" s="39" t="s">
        <v>318</v>
      </c>
      <c r="G106" s="84" t="s">
        <v>344</v>
      </c>
      <c r="H106" s="84"/>
      <c r="J106" s="39" t="s">
        <v>6</v>
      </c>
      <c r="K106" s="39" t="s">
        <v>332</v>
      </c>
      <c r="L106" s="39" t="s">
        <v>333</v>
      </c>
      <c r="M106" s="39" t="s">
        <v>334</v>
      </c>
      <c r="N106" s="39" t="s">
        <v>335</v>
      </c>
      <c r="O106" s="39" t="s">
        <v>20</v>
      </c>
    </row>
    <row r="107" spans="2:15" x14ac:dyDescent="0.35">
      <c r="B107" s="45" t="s">
        <v>326</v>
      </c>
      <c r="C107" s="85" t="s">
        <v>23</v>
      </c>
      <c r="D107" s="85"/>
      <c r="E107" s="42">
        <f>COUNTIF('Recommendations'!G:G,"Phase1")-COUNTIFS('Recommendations'!G:G,"Phase1",'Recommendations'!H:H,"Risk Accepted")-COUNTIFS('Recommendations'!G:G,"Phase1",'Recommendations'!H:H,"N/A")</f>
        <v>0</v>
      </c>
      <c r="F107" s="42">
        <f>COUNTIFS('Recommendations'!G:G,"Phase1",'Recommendations'!O:O,"Resolved")</f>
        <v>0</v>
      </c>
      <c r="G107" s="86">
        <f t="shared" ref="G107:G112" si="4">IF(E107&gt;0,F107/E107,0)</f>
        <v>0</v>
      </c>
      <c r="H107" s="86"/>
      <c r="J107" s="45" t="s">
        <v>326</v>
      </c>
      <c r="K107" s="42">
        <f>COUNTIFS('Recommendations'!G:G,"Phase1",'Recommendations'!E:E,"Must")</f>
        <v>0</v>
      </c>
      <c r="L107" s="42">
        <f>COUNTIFS('Recommendations'!G:G,"Phase1",'Recommendations'!E:E,"Should")</f>
        <v>0</v>
      </c>
      <c r="M107" s="42">
        <f>COUNTIFS('Recommendations'!G:G,"Phase1",'Recommendations'!E:E,"Could")</f>
        <v>0</v>
      </c>
      <c r="N107" s="42">
        <f>COUNTIFS('Recommendations'!G:G,"Phase1",'Recommendations'!E:E,"Won't")</f>
        <v>0</v>
      </c>
      <c r="O107" s="42">
        <f>COUNTIFS('Recommendations'!G:G,"Phase1",'Recommendations'!E:E,"Unassigned")</f>
        <v>0</v>
      </c>
    </row>
    <row r="108" spans="2:15" x14ac:dyDescent="0.35">
      <c r="B108" s="45" t="s">
        <v>327</v>
      </c>
      <c r="C108" s="85" t="s">
        <v>23</v>
      </c>
      <c r="D108" s="85"/>
      <c r="E108" s="42">
        <f>COUNTIF('Recommendations'!G:G,"Phase2")-COUNTIFS('Recommendations'!G:G,"Phase2",'Recommendations'!H:H,"Risk Accepted")-COUNTIFS('Recommendations'!G:G,"Phase2",'Recommendations'!H:H,"N/A")</f>
        <v>0</v>
      </c>
      <c r="F108" s="42">
        <f>COUNTIFS('Recommendations'!G:G,"Phase2",'Recommendations'!O:O,"Resolved")</f>
        <v>0</v>
      </c>
      <c r="G108" s="86">
        <f t="shared" si="4"/>
        <v>0</v>
      </c>
      <c r="H108" s="86"/>
      <c r="J108" s="45" t="s">
        <v>327</v>
      </c>
      <c r="K108" s="42">
        <f>COUNTIFS('Recommendations'!G:G,"Phase2",'Recommendations'!E:E,"Must")</f>
        <v>0</v>
      </c>
      <c r="L108" s="42">
        <f>COUNTIFS('Recommendations'!G:G,"Phase2",'Recommendations'!E:E,"Should")</f>
        <v>0</v>
      </c>
      <c r="M108" s="42">
        <f>COUNTIFS('Recommendations'!G:G,"Phase2",'Recommendations'!E:E,"Could")</f>
        <v>0</v>
      </c>
      <c r="N108" s="42">
        <f>COUNTIFS('Recommendations'!G:G,"Phase2",'Recommendations'!E:E,"Won't")</f>
        <v>0</v>
      </c>
      <c r="O108" s="42">
        <f>COUNTIFS('Recommendations'!G:G,"Phase2",'Recommendations'!E:E,"Unassigned")</f>
        <v>0</v>
      </c>
    </row>
    <row r="109" spans="2:15" x14ac:dyDescent="0.35">
      <c r="B109" s="45" t="s">
        <v>328</v>
      </c>
      <c r="C109" s="85" t="s">
        <v>23</v>
      </c>
      <c r="D109" s="85"/>
      <c r="E109" s="42">
        <f>COUNTIF('Recommendations'!G:G,"Phase3")-COUNTIFS('Recommendations'!G:G,"Phase3",'Recommendations'!H:H,"Risk Accepted")-COUNTIFS('Recommendations'!G:G,"Phase3",'Recommendations'!H:H,"N/A")</f>
        <v>0</v>
      </c>
      <c r="F109" s="42">
        <f>COUNTIFS('Recommendations'!G:G,"Phase3",'Recommendations'!O:O,"Resolved")</f>
        <v>0</v>
      </c>
      <c r="G109" s="86">
        <f t="shared" si="4"/>
        <v>0</v>
      </c>
      <c r="H109" s="86"/>
      <c r="J109" s="45" t="s">
        <v>328</v>
      </c>
      <c r="K109" s="42">
        <f>COUNTIFS('Recommendations'!G:G,"Phase3",'Recommendations'!E:E,"Must")</f>
        <v>0</v>
      </c>
      <c r="L109" s="42">
        <f>COUNTIFS('Recommendations'!G:G,"Phase3",'Recommendations'!E:E,"Should")</f>
        <v>0</v>
      </c>
      <c r="M109" s="42">
        <f>COUNTIFS('Recommendations'!G:G,"Phase3",'Recommendations'!E:E,"Could")</f>
        <v>0</v>
      </c>
      <c r="N109" s="42">
        <f>COUNTIFS('Recommendations'!G:G,"Phase3",'Recommendations'!E:E,"Won't")</f>
        <v>0</v>
      </c>
      <c r="O109" s="42">
        <f>COUNTIFS('Recommendations'!G:G,"Phase3",'Recommendations'!E:E,"Unassigned")</f>
        <v>0</v>
      </c>
    </row>
    <row r="110" spans="2:15" x14ac:dyDescent="0.35">
      <c r="B110" s="45" t="s">
        <v>329</v>
      </c>
      <c r="C110" s="85" t="s">
        <v>23</v>
      </c>
      <c r="D110" s="85"/>
      <c r="E110" s="42">
        <f>COUNTIF('Recommendations'!G:G,"Phase4")-COUNTIFS('Recommendations'!G:G,"Phase4",'Recommendations'!H:H,"Risk Accepted")-COUNTIFS('Recommendations'!G:G,"Phase4",'Recommendations'!H:H,"N/A")</f>
        <v>0</v>
      </c>
      <c r="F110" s="42">
        <f>COUNTIFS('Recommendations'!G:G,"Phase4",'Recommendations'!O:O,"Resolved")</f>
        <v>0</v>
      </c>
      <c r="G110" s="86">
        <f t="shared" si="4"/>
        <v>0</v>
      </c>
      <c r="H110" s="86"/>
      <c r="J110" s="45" t="s">
        <v>329</v>
      </c>
      <c r="K110" s="42">
        <f>COUNTIFS('Recommendations'!G:G,"Phase4",'Recommendations'!E:E,"Must")</f>
        <v>0</v>
      </c>
      <c r="L110" s="42">
        <f>COUNTIFS('Recommendations'!G:G,"Phase4",'Recommendations'!E:E,"Should")</f>
        <v>0</v>
      </c>
      <c r="M110" s="42">
        <f>COUNTIFS('Recommendations'!G:G,"Phase4",'Recommendations'!E:E,"Could")</f>
        <v>0</v>
      </c>
      <c r="N110" s="42">
        <f>COUNTIFS('Recommendations'!G:G,"Phase4",'Recommendations'!E:E,"Won't")</f>
        <v>0</v>
      </c>
      <c r="O110" s="42">
        <f>COUNTIFS('Recommendations'!G:G,"Phase4",'Recommendations'!E:E,"Unassigned")</f>
        <v>0</v>
      </c>
    </row>
    <row r="111" spans="2:15" x14ac:dyDescent="0.35">
      <c r="B111" s="45" t="s">
        <v>330</v>
      </c>
      <c r="C111" s="85" t="s">
        <v>23</v>
      </c>
      <c r="D111" s="85"/>
      <c r="E111" s="42">
        <f>COUNTIF('Recommendations'!G:G,"Phase5")-COUNTIFS('Recommendations'!G:G,"Phase5",'Recommendations'!H:H,"Risk Accepted")-COUNTIFS('Recommendations'!G:G,"Phase5",'Recommendations'!H:H,"N/A")</f>
        <v>0</v>
      </c>
      <c r="F111" s="42">
        <f>COUNTIFS('Recommendations'!G:G,"Phase5",'Recommendations'!O:O,"Resolved")</f>
        <v>0</v>
      </c>
      <c r="G111" s="86">
        <f t="shared" si="4"/>
        <v>0</v>
      </c>
      <c r="H111" s="86"/>
      <c r="J111" s="45" t="s">
        <v>330</v>
      </c>
      <c r="K111" s="42">
        <f>COUNTIFS('Recommendations'!G:G,"Phase5",'Recommendations'!E:E,"Must")</f>
        <v>0</v>
      </c>
      <c r="L111" s="42">
        <f>COUNTIFS('Recommendations'!G:G,"Phase5",'Recommendations'!E:E,"Should")</f>
        <v>0</v>
      </c>
      <c r="M111" s="42">
        <f>COUNTIFS('Recommendations'!G:G,"Phase5",'Recommendations'!E:E,"Could")</f>
        <v>0</v>
      </c>
      <c r="N111" s="42">
        <f>COUNTIFS('Recommendations'!G:G,"Phase5",'Recommendations'!E:E,"Won't")</f>
        <v>0</v>
      </c>
      <c r="O111" s="42">
        <f>COUNTIFS('Recommendations'!G:G,"Phase5",'Recommendations'!E:E,"Unassigned")</f>
        <v>0</v>
      </c>
    </row>
    <row r="112" spans="2:15" x14ac:dyDescent="0.35">
      <c r="B112" s="45" t="s">
        <v>22</v>
      </c>
      <c r="C112" s="85" t="s">
        <v>23</v>
      </c>
      <c r="D112" s="85"/>
      <c r="E112" s="42">
        <f>COUNTIF('Recommendations'!G:G,"Pending")-COUNTIFS('Recommendations'!G:G,"Pending",'Recommendations'!H:H,"Risk Accepted")-COUNTIFS('Recommendations'!G:G,"Pending",'Recommendations'!H:H,"N/A")</f>
        <v>42</v>
      </c>
      <c r="F112" s="42">
        <f>COUNTIFS('Recommendations'!G:G,"Pending",'Recommendations'!O:O,"Resolved")</f>
        <v>0</v>
      </c>
      <c r="G112" s="86">
        <f t="shared" si="4"/>
        <v>0</v>
      </c>
      <c r="H112" s="86"/>
      <c r="J112" s="45" t="s">
        <v>22</v>
      </c>
      <c r="K112" s="42">
        <f>COUNTIFS('Recommendations'!G:G,"Pending",'Recommendations'!E:E,"Must")</f>
        <v>0</v>
      </c>
      <c r="L112" s="42">
        <f>COUNTIFS('Recommendations'!G:G,"Pending",'Recommendations'!E:E,"Should")</f>
        <v>0</v>
      </c>
      <c r="M112" s="42">
        <f>COUNTIFS('Recommendations'!G:G,"Pending",'Recommendations'!E:E,"Could")</f>
        <v>0</v>
      </c>
      <c r="N112" s="42">
        <f>COUNTIFS('Recommendations'!G:G,"Pending",'Recommendations'!E:E,"Won't")</f>
        <v>0</v>
      </c>
      <c r="O112" s="42">
        <f>COUNTIFS('Recommendations'!G:G,"Pending",'Recommendations'!E:E,"Unassigned")</f>
        <v>42</v>
      </c>
    </row>
    <row r="119" spans="2:24" ht="21" x14ac:dyDescent="0.5">
      <c r="B119" s="37" t="s">
        <v>345</v>
      </c>
      <c r="P119" s="54" t="s">
        <v>346</v>
      </c>
    </row>
    <row r="121" spans="2:24" ht="60" customHeight="1" x14ac:dyDescent="0.35">
      <c r="B121" s="87" t="s">
        <v>347</v>
      </c>
      <c r="C121" s="80"/>
      <c r="D121" s="80"/>
      <c r="E121" s="80"/>
      <c r="F121" s="80"/>
      <c r="P121" s="87" t="s">
        <v>348</v>
      </c>
      <c r="Q121" s="80"/>
      <c r="R121" s="80"/>
      <c r="S121" s="80"/>
      <c r="T121" s="80"/>
      <c r="U121" s="80"/>
      <c r="V121" s="80"/>
      <c r="W121" s="80"/>
    </row>
    <row r="123" spans="2:24" ht="30" customHeight="1" x14ac:dyDescent="0.35">
      <c r="P123" s="55" t="s">
        <v>349</v>
      </c>
      <c r="Q123" s="56">
        <f>C16</f>
        <v>0</v>
      </c>
      <c r="R123" s="57"/>
      <c r="S123" s="56">
        <f>C69</f>
        <v>0</v>
      </c>
      <c r="T123" s="57"/>
      <c r="U123" s="56">
        <f>C70</f>
        <v>0</v>
      </c>
      <c r="V123" s="57"/>
      <c r="W123" s="56">
        <f>C71</f>
        <v>0</v>
      </c>
      <c r="X123" s="57"/>
    </row>
    <row r="124" spans="2:24" ht="35" customHeight="1" x14ac:dyDescent="0.35">
      <c r="P124" s="58" t="s">
        <v>350</v>
      </c>
      <c r="Q124" s="58" t="s">
        <v>351</v>
      </c>
      <c r="R124" s="58" t="s">
        <v>352</v>
      </c>
      <c r="S124" s="58" t="s">
        <v>353</v>
      </c>
      <c r="T124" s="58" t="s">
        <v>354</v>
      </c>
      <c r="U124" s="58" t="s">
        <v>355</v>
      </c>
      <c r="V124" s="58" t="s">
        <v>356</v>
      </c>
      <c r="W124" s="58" t="s">
        <v>357</v>
      </c>
      <c r="X124" s="58" t="s">
        <v>358</v>
      </c>
    </row>
    <row r="125" spans="2:24" x14ac:dyDescent="0.35">
      <c r="O125" s="59" t="s">
        <v>359</v>
      </c>
      <c r="P125" s="60" t="s">
        <v>360</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361</v>
      </c>
      <c r="P160" s="54" t="s">
        <v>362</v>
      </c>
    </row>
    <row r="162" spans="2:22" ht="45" customHeight="1" x14ac:dyDescent="0.35">
      <c r="B162" s="87" t="s">
        <v>363</v>
      </c>
      <c r="C162" s="80"/>
      <c r="D162" s="80"/>
      <c r="E162" s="80"/>
      <c r="F162" s="80"/>
      <c r="P162" s="87" t="s">
        <v>364</v>
      </c>
      <c r="Q162" s="80"/>
      <c r="R162" s="80"/>
      <c r="S162" s="80"/>
      <c r="T162" s="80"/>
      <c r="U162" s="80"/>
    </row>
    <row r="163" spans="2:22" ht="35" customHeight="1" x14ac:dyDescent="0.35">
      <c r="P163" s="84" t="s">
        <v>365</v>
      </c>
      <c r="Q163" s="84"/>
      <c r="R163" s="84" t="s">
        <v>366</v>
      </c>
      <c r="S163" s="84"/>
      <c r="T163" s="84"/>
    </row>
    <row r="164" spans="2:22" ht="30" customHeight="1" x14ac:dyDescent="0.35">
      <c r="P164" s="88">
        <v>0</v>
      </c>
      <c r="Q164" s="89"/>
      <c r="R164" s="90" t="s">
        <v>367</v>
      </c>
      <c r="S164" s="91"/>
      <c r="T164" s="91"/>
    </row>
    <row r="167" spans="2:22" ht="25" customHeight="1" x14ac:dyDescent="0.35">
      <c r="P167" s="63" t="s">
        <v>350</v>
      </c>
      <c r="Q167" s="63" t="s">
        <v>368</v>
      </c>
      <c r="R167" s="63" t="s">
        <v>369</v>
      </c>
      <c r="S167" s="92" t="s">
        <v>8</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247</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7:H112">
    <cfRule type="expression" dxfId="29" priority="4">
      <formula>$G107&gt;=0.8</formula>
    </cfRule>
    <cfRule type="expression" dxfId="28" priority="5">
      <formula>AND($G107&gt;=0.5,$G107&lt;0.8)</formula>
    </cfRule>
    <cfRule type="expression" dxfId="27" priority="6">
      <formula>$G107&lt;0.5</formula>
    </cfRule>
  </conditionalFormatting>
  <conditionalFormatting sqref="K107:K112">
    <cfRule type="cellIs" dxfId="26" priority="7" operator="greaterThan">
      <formula>0</formula>
    </cfRule>
  </conditionalFormatting>
  <conditionalFormatting sqref="L107:L112">
    <cfRule type="cellIs" dxfId="25" priority="8" operator="greaterThan">
      <formula>0</formula>
    </cfRule>
  </conditionalFormatting>
  <conditionalFormatting sqref="M107:M112">
    <cfRule type="cellIs" dxfId="24" priority="9" operator="greaterThan">
      <formula>0</formula>
    </cfRule>
  </conditionalFormatting>
  <conditionalFormatting sqref="N107:N112">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43" si="0">IF(OR(H2="Implemented",H2="Compensated"),"Resolved",IF(OR(H2="Risk Accepted",H2="N/A"),"Excluded",IF(H2="Testing","Testing","Outstanding")))</f>
        <v>Outstanding</v>
      </c>
      <c r="P2" s="13" t="s">
        <v>23</v>
      </c>
    </row>
    <row r="3" spans="1:16" ht="60" customHeight="1" x14ac:dyDescent="0.35">
      <c r="A3" s="11" t="s">
        <v>16</v>
      </c>
      <c r="B3" s="2" t="s">
        <v>29</v>
      </c>
      <c r="C3" s="3" t="s">
        <v>30</v>
      </c>
      <c r="D3" s="4" t="s">
        <v>19</v>
      </c>
      <c r="E3" s="4" t="s">
        <v>20</v>
      </c>
      <c r="F3" s="4" t="s">
        <v>21</v>
      </c>
      <c r="G3" s="4" t="s">
        <v>22</v>
      </c>
      <c r="H3" s="4" t="s">
        <v>23</v>
      </c>
      <c r="I3" s="1" t="s">
        <v>23</v>
      </c>
      <c r="J3" s="3" t="s">
        <v>31</v>
      </c>
      <c r="K3" s="3" t="s">
        <v>32</v>
      </c>
      <c r="L3" s="3" t="s">
        <v>26</v>
      </c>
      <c r="M3" s="3" t="s">
        <v>27</v>
      </c>
      <c r="N3" s="3" t="s">
        <v>28</v>
      </c>
      <c r="O3" s="5" t="str">
        <f t="shared" si="0"/>
        <v>Outstanding</v>
      </c>
      <c r="P3" s="13" t="s">
        <v>23</v>
      </c>
    </row>
    <row r="4" spans="1:16" ht="60" customHeight="1" x14ac:dyDescent="0.35">
      <c r="A4" s="11" t="s">
        <v>16</v>
      </c>
      <c r="B4" s="2" t="s">
        <v>33</v>
      </c>
      <c r="C4" s="3" t="s">
        <v>34</v>
      </c>
      <c r="D4" s="4" t="s">
        <v>35</v>
      </c>
      <c r="E4" s="4" t="s">
        <v>20</v>
      </c>
      <c r="F4" s="4" t="s">
        <v>21</v>
      </c>
      <c r="G4" s="4" t="s">
        <v>22</v>
      </c>
      <c r="H4" s="4" t="s">
        <v>23</v>
      </c>
      <c r="I4" s="1" t="s">
        <v>23</v>
      </c>
      <c r="J4" s="3" t="s">
        <v>36</v>
      </c>
      <c r="K4" s="3" t="s">
        <v>37</v>
      </c>
      <c r="L4" s="3" t="s">
        <v>26</v>
      </c>
      <c r="M4" s="3" t="s">
        <v>27</v>
      </c>
      <c r="N4" s="3" t="s">
        <v>28</v>
      </c>
      <c r="O4" s="5" t="str">
        <f t="shared" si="0"/>
        <v>Outstanding</v>
      </c>
      <c r="P4" s="13" t="s">
        <v>23</v>
      </c>
    </row>
    <row r="5" spans="1:16" ht="60" customHeight="1" x14ac:dyDescent="0.35">
      <c r="A5" s="11" t="s">
        <v>16</v>
      </c>
      <c r="B5" s="2" t="s">
        <v>38</v>
      </c>
      <c r="C5" s="3" t="s">
        <v>39</v>
      </c>
      <c r="D5" s="4" t="s">
        <v>19</v>
      </c>
      <c r="E5" s="4" t="s">
        <v>20</v>
      </c>
      <c r="F5" s="4" t="s">
        <v>21</v>
      </c>
      <c r="G5" s="4" t="s">
        <v>22</v>
      </c>
      <c r="H5" s="4" t="s">
        <v>23</v>
      </c>
      <c r="I5" s="1" t="s">
        <v>23</v>
      </c>
      <c r="J5" s="3" t="s">
        <v>40</v>
      </c>
      <c r="K5" s="3" t="s">
        <v>41</v>
      </c>
      <c r="L5" s="3" t="s">
        <v>26</v>
      </c>
      <c r="M5" s="3" t="s">
        <v>27</v>
      </c>
      <c r="N5" s="3" t="s">
        <v>28</v>
      </c>
      <c r="O5" s="5" t="str">
        <f t="shared" si="0"/>
        <v>Outstanding</v>
      </c>
      <c r="P5" s="13" t="s">
        <v>23</v>
      </c>
    </row>
    <row r="6" spans="1:16" ht="60" customHeight="1" x14ac:dyDescent="0.35">
      <c r="A6" s="11" t="s">
        <v>16</v>
      </c>
      <c r="B6" s="2" t="s">
        <v>42</v>
      </c>
      <c r="C6" s="3" t="s">
        <v>43</v>
      </c>
      <c r="D6" s="4" t="s">
        <v>19</v>
      </c>
      <c r="E6" s="4" t="s">
        <v>20</v>
      </c>
      <c r="F6" s="4" t="s">
        <v>21</v>
      </c>
      <c r="G6" s="4" t="s">
        <v>22</v>
      </c>
      <c r="H6" s="4" t="s">
        <v>23</v>
      </c>
      <c r="I6" s="1" t="s">
        <v>23</v>
      </c>
      <c r="J6" s="3" t="s">
        <v>44</v>
      </c>
      <c r="K6" s="3" t="s">
        <v>45</v>
      </c>
      <c r="L6" s="3" t="s">
        <v>26</v>
      </c>
      <c r="M6" s="3" t="s">
        <v>27</v>
      </c>
      <c r="N6" s="3" t="s">
        <v>28</v>
      </c>
      <c r="O6" s="5" t="str">
        <f t="shared" si="0"/>
        <v>Outstanding</v>
      </c>
      <c r="P6" s="13" t="s">
        <v>23</v>
      </c>
    </row>
    <row r="7" spans="1:16" ht="60" customHeight="1" x14ac:dyDescent="0.35">
      <c r="A7" s="11" t="s">
        <v>46</v>
      </c>
      <c r="B7" s="2" t="s">
        <v>47</v>
      </c>
      <c r="C7" s="3" t="s">
        <v>48</v>
      </c>
      <c r="D7" s="4" t="s">
        <v>49</v>
      </c>
      <c r="E7" s="4" t="s">
        <v>20</v>
      </c>
      <c r="F7" s="4" t="s">
        <v>21</v>
      </c>
      <c r="G7" s="4" t="s">
        <v>22</v>
      </c>
      <c r="H7" s="4" t="s">
        <v>23</v>
      </c>
      <c r="I7" s="1" t="s">
        <v>23</v>
      </c>
      <c r="J7" s="3" t="s">
        <v>50</v>
      </c>
      <c r="K7" s="3" t="s">
        <v>51</v>
      </c>
      <c r="L7" s="3" t="s">
        <v>52</v>
      </c>
      <c r="M7" s="3" t="s">
        <v>53</v>
      </c>
      <c r="N7" s="3" t="s">
        <v>54</v>
      </c>
      <c r="O7" s="5" t="str">
        <f t="shared" si="0"/>
        <v>Outstanding</v>
      </c>
      <c r="P7" s="13" t="s">
        <v>23</v>
      </c>
    </row>
    <row r="8" spans="1:16" ht="60" customHeight="1" x14ac:dyDescent="0.35">
      <c r="A8" s="11" t="s">
        <v>55</v>
      </c>
      <c r="B8" s="2" t="s">
        <v>56</v>
      </c>
      <c r="C8" s="3" t="s">
        <v>57</v>
      </c>
      <c r="D8" s="4" t="s">
        <v>49</v>
      </c>
      <c r="E8" s="4" t="s">
        <v>20</v>
      </c>
      <c r="F8" s="4" t="s">
        <v>21</v>
      </c>
      <c r="G8" s="4" t="s">
        <v>22</v>
      </c>
      <c r="H8" s="4" t="s">
        <v>23</v>
      </c>
      <c r="I8" s="1" t="s">
        <v>23</v>
      </c>
      <c r="J8" s="3" t="s">
        <v>58</v>
      </c>
      <c r="K8" s="3" t="s">
        <v>59</v>
      </c>
      <c r="L8" s="3" t="s">
        <v>60</v>
      </c>
      <c r="M8" s="3" t="s">
        <v>61</v>
      </c>
      <c r="N8" s="3" t="s">
        <v>62</v>
      </c>
      <c r="O8" s="5" t="str">
        <f t="shared" si="0"/>
        <v>Outstanding</v>
      </c>
      <c r="P8" s="13" t="s">
        <v>23</v>
      </c>
    </row>
    <row r="9" spans="1:16" ht="60" customHeight="1" x14ac:dyDescent="0.35">
      <c r="A9" s="11" t="s">
        <v>55</v>
      </c>
      <c r="B9" s="2" t="s">
        <v>63</v>
      </c>
      <c r="C9" s="3" t="s">
        <v>64</v>
      </c>
      <c r="D9" s="4" t="s">
        <v>49</v>
      </c>
      <c r="E9" s="4" t="s">
        <v>20</v>
      </c>
      <c r="F9" s="4" t="s">
        <v>21</v>
      </c>
      <c r="G9" s="4" t="s">
        <v>22</v>
      </c>
      <c r="H9" s="4" t="s">
        <v>23</v>
      </c>
      <c r="I9" s="1" t="s">
        <v>23</v>
      </c>
      <c r="J9" s="3" t="s">
        <v>65</v>
      </c>
      <c r="K9" s="3" t="s">
        <v>66</v>
      </c>
      <c r="L9" s="3" t="s">
        <v>60</v>
      </c>
      <c r="M9" s="3" t="s">
        <v>61</v>
      </c>
      <c r="N9" s="3" t="s">
        <v>62</v>
      </c>
      <c r="O9" s="5" t="str">
        <f t="shared" si="0"/>
        <v>Outstanding</v>
      </c>
      <c r="P9" s="13" t="s">
        <v>23</v>
      </c>
    </row>
    <row r="10" spans="1:16" ht="60" customHeight="1" x14ac:dyDescent="0.35">
      <c r="A10" s="11" t="s">
        <v>67</v>
      </c>
      <c r="B10" s="2" t="s">
        <v>68</v>
      </c>
      <c r="C10" s="3" t="s">
        <v>69</v>
      </c>
      <c r="D10" s="4" t="s">
        <v>19</v>
      </c>
      <c r="E10" s="4" t="s">
        <v>20</v>
      </c>
      <c r="F10" s="4" t="s">
        <v>21</v>
      </c>
      <c r="G10" s="4" t="s">
        <v>22</v>
      </c>
      <c r="H10" s="4" t="s">
        <v>23</v>
      </c>
      <c r="I10" s="1" t="s">
        <v>23</v>
      </c>
      <c r="J10" s="3" t="s">
        <v>70</v>
      </c>
      <c r="K10" s="3" t="s">
        <v>71</v>
      </c>
      <c r="L10" s="3" t="s">
        <v>72</v>
      </c>
      <c r="M10" s="3" t="s">
        <v>61</v>
      </c>
      <c r="N10" s="3" t="s">
        <v>73</v>
      </c>
      <c r="O10" s="5" t="str">
        <f t="shared" si="0"/>
        <v>Outstanding</v>
      </c>
      <c r="P10" s="13" t="s">
        <v>23</v>
      </c>
    </row>
    <row r="11" spans="1:16" ht="60" customHeight="1" x14ac:dyDescent="0.35">
      <c r="A11" s="11" t="s">
        <v>74</v>
      </c>
      <c r="B11" s="2" t="s">
        <v>75</v>
      </c>
      <c r="C11" s="3" t="s">
        <v>76</v>
      </c>
      <c r="D11" s="4" t="s">
        <v>19</v>
      </c>
      <c r="E11" s="4" t="s">
        <v>20</v>
      </c>
      <c r="F11" s="4" t="s">
        <v>21</v>
      </c>
      <c r="G11" s="4" t="s">
        <v>22</v>
      </c>
      <c r="H11" s="4" t="s">
        <v>23</v>
      </c>
      <c r="I11" s="1" t="s">
        <v>23</v>
      </c>
      <c r="J11" s="3" t="s">
        <v>77</v>
      </c>
      <c r="K11" s="3" t="s">
        <v>78</v>
      </c>
      <c r="L11" s="3" t="s">
        <v>79</v>
      </c>
      <c r="M11" s="3" t="s">
        <v>61</v>
      </c>
      <c r="N11" s="3" t="s">
        <v>80</v>
      </c>
      <c r="O11" s="5" t="str">
        <f t="shared" si="0"/>
        <v>Outstanding</v>
      </c>
      <c r="P11" s="13" t="s">
        <v>23</v>
      </c>
    </row>
    <row r="12" spans="1:16" ht="60" customHeight="1" x14ac:dyDescent="0.35">
      <c r="A12" s="11" t="s">
        <v>74</v>
      </c>
      <c r="B12" s="2" t="s">
        <v>81</v>
      </c>
      <c r="C12" s="3" t="s">
        <v>82</v>
      </c>
      <c r="D12" s="4" t="s">
        <v>19</v>
      </c>
      <c r="E12" s="4" t="s">
        <v>20</v>
      </c>
      <c r="F12" s="4" t="s">
        <v>21</v>
      </c>
      <c r="G12" s="4" t="s">
        <v>22</v>
      </c>
      <c r="H12" s="4" t="s">
        <v>23</v>
      </c>
      <c r="I12" s="1" t="s">
        <v>23</v>
      </c>
      <c r="J12" s="3" t="s">
        <v>83</v>
      </c>
      <c r="K12" s="3" t="s">
        <v>84</v>
      </c>
      <c r="L12" s="3" t="s">
        <v>79</v>
      </c>
      <c r="M12" s="3" t="s">
        <v>61</v>
      </c>
      <c r="N12" s="3" t="s">
        <v>80</v>
      </c>
      <c r="O12" s="5" t="str">
        <f t="shared" si="0"/>
        <v>Outstanding</v>
      </c>
      <c r="P12" s="13" t="s">
        <v>23</v>
      </c>
    </row>
    <row r="13" spans="1:16" ht="60" customHeight="1" x14ac:dyDescent="0.35">
      <c r="A13" s="11" t="s">
        <v>74</v>
      </c>
      <c r="B13" s="2" t="s">
        <v>85</v>
      </c>
      <c r="C13" s="3" t="s">
        <v>86</v>
      </c>
      <c r="D13" s="4" t="s">
        <v>49</v>
      </c>
      <c r="E13" s="4" t="s">
        <v>20</v>
      </c>
      <c r="F13" s="4" t="s">
        <v>21</v>
      </c>
      <c r="G13" s="4" t="s">
        <v>22</v>
      </c>
      <c r="H13" s="4" t="s">
        <v>23</v>
      </c>
      <c r="I13" s="1" t="s">
        <v>23</v>
      </c>
      <c r="J13" s="3" t="s">
        <v>87</v>
      </c>
      <c r="K13" s="3" t="s">
        <v>84</v>
      </c>
      <c r="L13" s="3" t="s">
        <v>79</v>
      </c>
      <c r="M13" s="3" t="s">
        <v>61</v>
      </c>
      <c r="N13" s="3" t="s">
        <v>80</v>
      </c>
      <c r="O13" s="5" t="str">
        <f t="shared" si="0"/>
        <v>Outstanding</v>
      </c>
      <c r="P13" s="13" t="s">
        <v>23</v>
      </c>
    </row>
    <row r="14" spans="1:16" ht="60" customHeight="1" x14ac:dyDescent="0.35">
      <c r="A14" s="11" t="s">
        <v>74</v>
      </c>
      <c r="B14" s="2" t="s">
        <v>88</v>
      </c>
      <c r="C14" s="3" t="s">
        <v>89</v>
      </c>
      <c r="D14" s="4" t="s">
        <v>19</v>
      </c>
      <c r="E14" s="4" t="s">
        <v>20</v>
      </c>
      <c r="F14" s="4" t="s">
        <v>21</v>
      </c>
      <c r="G14" s="4" t="s">
        <v>22</v>
      </c>
      <c r="H14" s="4" t="s">
        <v>23</v>
      </c>
      <c r="I14" s="1" t="s">
        <v>23</v>
      </c>
      <c r="J14" s="3" t="s">
        <v>90</v>
      </c>
      <c r="K14" s="3" t="s">
        <v>91</v>
      </c>
      <c r="L14" s="3" t="s">
        <v>79</v>
      </c>
      <c r="M14" s="3" t="s">
        <v>61</v>
      </c>
      <c r="N14" s="3" t="s">
        <v>80</v>
      </c>
      <c r="O14" s="5" t="str">
        <f t="shared" si="0"/>
        <v>Outstanding</v>
      </c>
      <c r="P14" s="13" t="s">
        <v>23</v>
      </c>
    </row>
    <row r="15" spans="1:16" ht="60" customHeight="1" x14ac:dyDescent="0.35">
      <c r="A15" s="11" t="s">
        <v>74</v>
      </c>
      <c r="B15" s="2" t="s">
        <v>92</v>
      </c>
      <c r="C15" s="3" t="s">
        <v>93</v>
      </c>
      <c r="D15" s="4" t="s">
        <v>35</v>
      </c>
      <c r="E15" s="4" t="s">
        <v>20</v>
      </c>
      <c r="F15" s="4" t="s">
        <v>21</v>
      </c>
      <c r="G15" s="4" t="s">
        <v>22</v>
      </c>
      <c r="H15" s="4" t="s">
        <v>23</v>
      </c>
      <c r="I15" s="1" t="s">
        <v>23</v>
      </c>
      <c r="J15" s="3" t="s">
        <v>94</v>
      </c>
      <c r="K15" s="3" t="s">
        <v>95</v>
      </c>
      <c r="L15" s="3" t="s">
        <v>79</v>
      </c>
      <c r="M15" s="3" t="s">
        <v>61</v>
      </c>
      <c r="N15" s="3" t="s">
        <v>80</v>
      </c>
      <c r="O15" s="5" t="str">
        <f t="shared" si="0"/>
        <v>Outstanding</v>
      </c>
      <c r="P15" s="13" t="s">
        <v>23</v>
      </c>
    </row>
    <row r="16" spans="1:16" ht="60" customHeight="1" x14ac:dyDescent="0.35">
      <c r="A16" s="11" t="s">
        <v>74</v>
      </c>
      <c r="B16" s="2" t="s">
        <v>96</v>
      </c>
      <c r="C16" s="3" t="s">
        <v>97</v>
      </c>
      <c r="D16" s="4" t="s">
        <v>35</v>
      </c>
      <c r="E16" s="4" t="s">
        <v>20</v>
      </c>
      <c r="F16" s="4" t="s">
        <v>21</v>
      </c>
      <c r="G16" s="4" t="s">
        <v>22</v>
      </c>
      <c r="H16" s="4" t="s">
        <v>23</v>
      </c>
      <c r="I16" s="1" t="s">
        <v>23</v>
      </c>
      <c r="J16" s="3" t="s">
        <v>98</v>
      </c>
      <c r="K16" s="3" t="s">
        <v>99</v>
      </c>
      <c r="L16" s="3" t="s">
        <v>79</v>
      </c>
      <c r="M16" s="3" t="s">
        <v>61</v>
      </c>
      <c r="N16" s="3" t="s">
        <v>80</v>
      </c>
      <c r="O16" s="5" t="str">
        <f t="shared" si="0"/>
        <v>Outstanding</v>
      </c>
      <c r="P16" s="13" t="s">
        <v>23</v>
      </c>
    </row>
    <row r="17" spans="1:16" ht="60" customHeight="1" x14ac:dyDescent="0.35">
      <c r="A17" s="11" t="s">
        <v>100</v>
      </c>
      <c r="B17" s="2" t="s">
        <v>101</v>
      </c>
      <c r="C17" s="3" t="s">
        <v>102</v>
      </c>
      <c r="D17" s="4" t="s">
        <v>19</v>
      </c>
      <c r="E17" s="4" t="s">
        <v>20</v>
      </c>
      <c r="F17" s="4" t="s">
        <v>21</v>
      </c>
      <c r="G17" s="4" t="s">
        <v>22</v>
      </c>
      <c r="H17" s="4" t="s">
        <v>23</v>
      </c>
      <c r="I17" s="1" t="s">
        <v>23</v>
      </c>
      <c r="J17" s="3" t="s">
        <v>103</v>
      </c>
      <c r="K17" s="3" t="s">
        <v>104</v>
      </c>
      <c r="L17" s="3" t="s">
        <v>105</v>
      </c>
      <c r="M17" s="3" t="s">
        <v>106</v>
      </c>
      <c r="N17" s="3" t="s">
        <v>107</v>
      </c>
      <c r="O17" s="5" t="str">
        <f t="shared" si="0"/>
        <v>Outstanding</v>
      </c>
      <c r="P17" s="13" t="s">
        <v>23</v>
      </c>
    </row>
    <row r="18" spans="1:16" ht="60" customHeight="1" x14ac:dyDescent="0.35">
      <c r="A18" s="11" t="s">
        <v>100</v>
      </c>
      <c r="B18" s="2" t="s">
        <v>108</v>
      </c>
      <c r="C18" s="3" t="s">
        <v>109</v>
      </c>
      <c r="D18" s="4" t="s">
        <v>19</v>
      </c>
      <c r="E18" s="4" t="s">
        <v>20</v>
      </c>
      <c r="F18" s="4" t="s">
        <v>21</v>
      </c>
      <c r="G18" s="4" t="s">
        <v>22</v>
      </c>
      <c r="H18" s="4" t="s">
        <v>23</v>
      </c>
      <c r="I18" s="1" t="s">
        <v>23</v>
      </c>
      <c r="J18" s="3" t="s">
        <v>110</v>
      </c>
      <c r="K18" s="3" t="s">
        <v>111</v>
      </c>
      <c r="L18" s="3" t="s">
        <v>105</v>
      </c>
      <c r="M18" s="3" t="s">
        <v>106</v>
      </c>
      <c r="N18" s="3" t="s">
        <v>107</v>
      </c>
      <c r="O18" s="5" t="str">
        <f t="shared" si="0"/>
        <v>Outstanding</v>
      </c>
      <c r="P18" s="13" t="s">
        <v>23</v>
      </c>
    </row>
    <row r="19" spans="1:16" ht="60" customHeight="1" x14ac:dyDescent="0.35">
      <c r="A19" s="11" t="s">
        <v>112</v>
      </c>
      <c r="B19" s="2" t="s">
        <v>113</v>
      </c>
      <c r="C19" s="3" t="s">
        <v>114</v>
      </c>
      <c r="D19" s="4" t="s">
        <v>49</v>
      </c>
      <c r="E19" s="4" t="s">
        <v>20</v>
      </c>
      <c r="F19" s="4" t="s">
        <v>21</v>
      </c>
      <c r="G19" s="4" t="s">
        <v>22</v>
      </c>
      <c r="H19" s="4" t="s">
        <v>23</v>
      </c>
      <c r="I19" s="1" t="s">
        <v>23</v>
      </c>
      <c r="J19" s="3" t="s">
        <v>115</v>
      </c>
      <c r="K19" s="3" t="s">
        <v>116</v>
      </c>
      <c r="L19" s="3" t="s">
        <v>117</v>
      </c>
      <c r="M19" s="3" t="s">
        <v>118</v>
      </c>
      <c r="N19" s="3" t="s">
        <v>119</v>
      </c>
      <c r="O19" s="5" t="str">
        <f t="shared" si="0"/>
        <v>Outstanding</v>
      </c>
      <c r="P19" s="13" t="s">
        <v>23</v>
      </c>
    </row>
    <row r="20" spans="1:16" ht="60" customHeight="1" x14ac:dyDescent="0.35">
      <c r="A20" s="11" t="s">
        <v>120</v>
      </c>
      <c r="B20" s="2" t="s">
        <v>121</v>
      </c>
      <c r="C20" s="3" t="s">
        <v>122</v>
      </c>
      <c r="D20" s="4" t="s">
        <v>19</v>
      </c>
      <c r="E20" s="4" t="s">
        <v>20</v>
      </c>
      <c r="F20" s="4" t="s">
        <v>21</v>
      </c>
      <c r="G20" s="4" t="s">
        <v>22</v>
      </c>
      <c r="H20" s="4" t="s">
        <v>23</v>
      </c>
      <c r="I20" s="1" t="s">
        <v>23</v>
      </c>
      <c r="J20" s="3" t="s">
        <v>123</v>
      </c>
      <c r="K20" s="3" t="s">
        <v>124</v>
      </c>
      <c r="L20" s="3" t="s">
        <v>125</v>
      </c>
      <c r="M20" s="3" t="s">
        <v>61</v>
      </c>
      <c r="N20" s="3" t="s">
        <v>126</v>
      </c>
      <c r="O20" s="5" t="str">
        <f t="shared" si="0"/>
        <v>Outstanding</v>
      </c>
      <c r="P20" s="13" t="s">
        <v>23</v>
      </c>
    </row>
    <row r="21" spans="1:16" ht="60" customHeight="1" x14ac:dyDescent="0.35">
      <c r="A21" s="11" t="s">
        <v>120</v>
      </c>
      <c r="B21" s="2" t="s">
        <v>127</v>
      </c>
      <c r="C21" s="3" t="s">
        <v>128</v>
      </c>
      <c r="D21" s="4" t="s">
        <v>19</v>
      </c>
      <c r="E21" s="4" t="s">
        <v>20</v>
      </c>
      <c r="F21" s="4" t="s">
        <v>21</v>
      </c>
      <c r="G21" s="4" t="s">
        <v>22</v>
      </c>
      <c r="H21" s="4" t="s">
        <v>23</v>
      </c>
      <c r="I21" s="1" t="s">
        <v>23</v>
      </c>
      <c r="J21" s="3" t="s">
        <v>129</v>
      </c>
      <c r="K21" s="3" t="s">
        <v>130</v>
      </c>
      <c r="L21" s="3" t="s">
        <v>125</v>
      </c>
      <c r="M21" s="3" t="s">
        <v>61</v>
      </c>
      <c r="N21" s="3" t="s">
        <v>126</v>
      </c>
      <c r="O21" s="5" t="str">
        <f t="shared" si="0"/>
        <v>Outstanding</v>
      </c>
      <c r="P21" s="13" t="s">
        <v>23</v>
      </c>
    </row>
    <row r="22" spans="1:16" ht="60" customHeight="1" x14ac:dyDescent="0.35">
      <c r="A22" s="11" t="s">
        <v>120</v>
      </c>
      <c r="B22" s="2" t="s">
        <v>131</v>
      </c>
      <c r="C22" s="3" t="s">
        <v>132</v>
      </c>
      <c r="D22" s="4" t="s">
        <v>49</v>
      </c>
      <c r="E22" s="4" t="s">
        <v>20</v>
      </c>
      <c r="F22" s="4" t="s">
        <v>21</v>
      </c>
      <c r="G22" s="4" t="s">
        <v>22</v>
      </c>
      <c r="H22" s="4" t="s">
        <v>23</v>
      </c>
      <c r="I22" s="1" t="s">
        <v>23</v>
      </c>
      <c r="J22" s="3" t="s">
        <v>133</v>
      </c>
      <c r="K22" s="3" t="s">
        <v>134</v>
      </c>
      <c r="L22" s="3" t="s">
        <v>125</v>
      </c>
      <c r="M22" s="3" t="s">
        <v>61</v>
      </c>
      <c r="N22" s="3" t="s">
        <v>126</v>
      </c>
      <c r="O22" s="5" t="str">
        <f t="shared" si="0"/>
        <v>Outstanding</v>
      </c>
      <c r="P22" s="13" t="s">
        <v>23</v>
      </c>
    </row>
    <row r="23" spans="1:16" ht="60" customHeight="1" x14ac:dyDescent="0.35">
      <c r="A23" s="11" t="s">
        <v>135</v>
      </c>
      <c r="B23" s="2" t="s">
        <v>136</v>
      </c>
      <c r="C23" s="3" t="s">
        <v>137</v>
      </c>
      <c r="D23" s="4" t="s">
        <v>19</v>
      </c>
      <c r="E23" s="4" t="s">
        <v>20</v>
      </c>
      <c r="F23" s="4" t="s">
        <v>21</v>
      </c>
      <c r="G23" s="4" t="s">
        <v>22</v>
      </c>
      <c r="H23" s="4" t="s">
        <v>23</v>
      </c>
      <c r="I23" s="1" t="s">
        <v>23</v>
      </c>
      <c r="J23" s="3" t="s">
        <v>138</v>
      </c>
      <c r="K23" s="3" t="s">
        <v>139</v>
      </c>
      <c r="L23" s="3" t="s">
        <v>140</v>
      </c>
      <c r="M23" s="3" t="s">
        <v>141</v>
      </c>
      <c r="N23" s="3" t="s">
        <v>142</v>
      </c>
      <c r="O23" s="5" t="str">
        <f t="shared" si="0"/>
        <v>Outstanding</v>
      </c>
      <c r="P23" s="13" t="s">
        <v>23</v>
      </c>
    </row>
    <row r="24" spans="1:16" ht="60" customHeight="1" x14ac:dyDescent="0.35">
      <c r="A24" s="11" t="s">
        <v>135</v>
      </c>
      <c r="B24" s="2" t="s">
        <v>143</v>
      </c>
      <c r="C24" s="3" t="s">
        <v>144</v>
      </c>
      <c r="D24" s="4" t="s">
        <v>49</v>
      </c>
      <c r="E24" s="4" t="s">
        <v>20</v>
      </c>
      <c r="F24" s="4" t="s">
        <v>21</v>
      </c>
      <c r="G24" s="4" t="s">
        <v>22</v>
      </c>
      <c r="H24" s="4" t="s">
        <v>23</v>
      </c>
      <c r="I24" s="1" t="s">
        <v>23</v>
      </c>
      <c r="J24" s="3" t="s">
        <v>138</v>
      </c>
      <c r="K24" s="3" t="s">
        <v>139</v>
      </c>
      <c r="L24" s="3" t="s">
        <v>140</v>
      </c>
      <c r="M24" s="3" t="s">
        <v>141</v>
      </c>
      <c r="N24" s="3" t="s">
        <v>142</v>
      </c>
      <c r="O24" s="5" t="str">
        <f t="shared" si="0"/>
        <v>Outstanding</v>
      </c>
      <c r="P24" s="13" t="s">
        <v>23</v>
      </c>
    </row>
    <row r="25" spans="1:16" ht="60" customHeight="1" x14ac:dyDescent="0.35">
      <c r="A25" s="11" t="s">
        <v>145</v>
      </c>
      <c r="B25" s="2" t="s">
        <v>146</v>
      </c>
      <c r="C25" s="3" t="s">
        <v>147</v>
      </c>
      <c r="D25" s="4" t="s">
        <v>19</v>
      </c>
      <c r="E25" s="4" t="s">
        <v>20</v>
      </c>
      <c r="F25" s="4" t="s">
        <v>21</v>
      </c>
      <c r="G25" s="4" t="s">
        <v>22</v>
      </c>
      <c r="H25" s="4" t="s">
        <v>23</v>
      </c>
      <c r="I25" s="1" t="s">
        <v>23</v>
      </c>
      <c r="J25" s="3" t="s">
        <v>148</v>
      </c>
      <c r="K25" s="3" t="s">
        <v>149</v>
      </c>
      <c r="L25" s="3" t="s">
        <v>150</v>
      </c>
      <c r="M25" s="3" t="s">
        <v>61</v>
      </c>
      <c r="N25" s="3" t="s">
        <v>151</v>
      </c>
      <c r="O25" s="5" t="str">
        <f t="shared" si="0"/>
        <v>Outstanding</v>
      </c>
      <c r="P25" s="13" t="s">
        <v>23</v>
      </c>
    </row>
    <row r="26" spans="1:16" ht="60" customHeight="1" x14ac:dyDescent="0.35">
      <c r="A26" s="11" t="s">
        <v>145</v>
      </c>
      <c r="B26" s="2" t="s">
        <v>152</v>
      </c>
      <c r="C26" s="3" t="s">
        <v>153</v>
      </c>
      <c r="D26" s="4" t="s">
        <v>35</v>
      </c>
      <c r="E26" s="4" t="s">
        <v>20</v>
      </c>
      <c r="F26" s="4" t="s">
        <v>21</v>
      </c>
      <c r="G26" s="4" t="s">
        <v>22</v>
      </c>
      <c r="H26" s="4" t="s">
        <v>23</v>
      </c>
      <c r="I26" s="1" t="s">
        <v>23</v>
      </c>
      <c r="J26" s="3" t="s">
        <v>148</v>
      </c>
      <c r="K26" s="3" t="s">
        <v>154</v>
      </c>
      <c r="L26" s="3" t="s">
        <v>150</v>
      </c>
      <c r="M26" s="3" t="s">
        <v>61</v>
      </c>
      <c r="N26" s="3" t="s">
        <v>151</v>
      </c>
      <c r="O26" s="5" t="str">
        <f t="shared" si="0"/>
        <v>Outstanding</v>
      </c>
      <c r="P26" s="13" t="s">
        <v>23</v>
      </c>
    </row>
    <row r="27" spans="1:16" ht="60" customHeight="1" x14ac:dyDescent="0.35">
      <c r="A27" s="11" t="s">
        <v>145</v>
      </c>
      <c r="B27" s="2" t="s">
        <v>155</v>
      </c>
      <c r="C27" s="3" t="s">
        <v>156</v>
      </c>
      <c r="D27" s="4" t="s">
        <v>35</v>
      </c>
      <c r="E27" s="4" t="s">
        <v>20</v>
      </c>
      <c r="F27" s="4" t="s">
        <v>21</v>
      </c>
      <c r="G27" s="4" t="s">
        <v>22</v>
      </c>
      <c r="H27" s="4" t="s">
        <v>23</v>
      </c>
      <c r="I27" s="1" t="s">
        <v>23</v>
      </c>
      <c r="J27" s="3" t="s">
        <v>157</v>
      </c>
      <c r="K27" s="3" t="s">
        <v>158</v>
      </c>
      <c r="L27" s="3" t="s">
        <v>150</v>
      </c>
      <c r="M27" s="3" t="s">
        <v>61</v>
      </c>
      <c r="N27" s="3" t="s">
        <v>151</v>
      </c>
      <c r="O27" s="5" t="str">
        <f t="shared" si="0"/>
        <v>Outstanding</v>
      </c>
      <c r="P27" s="13" t="s">
        <v>23</v>
      </c>
    </row>
    <row r="28" spans="1:16" ht="60" customHeight="1" x14ac:dyDescent="0.35">
      <c r="A28" s="11" t="s">
        <v>145</v>
      </c>
      <c r="B28" s="2" t="s">
        <v>159</v>
      </c>
      <c r="C28" s="3" t="s">
        <v>160</v>
      </c>
      <c r="D28" s="4" t="s">
        <v>35</v>
      </c>
      <c r="E28" s="4" t="s">
        <v>20</v>
      </c>
      <c r="F28" s="4" t="s">
        <v>21</v>
      </c>
      <c r="G28" s="4" t="s">
        <v>22</v>
      </c>
      <c r="H28" s="4" t="s">
        <v>23</v>
      </c>
      <c r="I28" s="1" t="s">
        <v>23</v>
      </c>
      <c r="J28" s="3" t="s">
        <v>161</v>
      </c>
      <c r="K28" s="3" t="s">
        <v>162</v>
      </c>
      <c r="L28" s="3" t="s">
        <v>150</v>
      </c>
      <c r="M28" s="3" t="s">
        <v>61</v>
      </c>
      <c r="N28" s="3" t="s">
        <v>151</v>
      </c>
      <c r="O28" s="5" t="str">
        <f t="shared" si="0"/>
        <v>Outstanding</v>
      </c>
      <c r="P28" s="13" t="s">
        <v>23</v>
      </c>
    </row>
    <row r="29" spans="1:16" ht="60" customHeight="1" x14ac:dyDescent="0.35">
      <c r="A29" s="11" t="s">
        <v>145</v>
      </c>
      <c r="B29" s="2" t="s">
        <v>163</v>
      </c>
      <c r="C29" s="3" t="s">
        <v>164</v>
      </c>
      <c r="D29" s="4" t="s">
        <v>19</v>
      </c>
      <c r="E29" s="4" t="s">
        <v>20</v>
      </c>
      <c r="F29" s="4" t="s">
        <v>21</v>
      </c>
      <c r="G29" s="4" t="s">
        <v>22</v>
      </c>
      <c r="H29" s="4" t="s">
        <v>23</v>
      </c>
      <c r="I29" s="1" t="s">
        <v>23</v>
      </c>
      <c r="J29" s="3" t="s">
        <v>165</v>
      </c>
      <c r="K29" s="3" t="s">
        <v>166</v>
      </c>
      <c r="L29" s="3" t="s">
        <v>150</v>
      </c>
      <c r="M29" s="3" t="s">
        <v>61</v>
      </c>
      <c r="N29" s="3" t="s">
        <v>151</v>
      </c>
      <c r="O29" s="5" t="str">
        <f t="shared" si="0"/>
        <v>Outstanding</v>
      </c>
      <c r="P29" s="13" t="s">
        <v>23</v>
      </c>
    </row>
    <row r="30" spans="1:16" ht="60" customHeight="1" x14ac:dyDescent="0.35">
      <c r="A30" s="11" t="s">
        <v>167</v>
      </c>
      <c r="B30" s="2" t="s">
        <v>168</v>
      </c>
      <c r="C30" s="3" t="s">
        <v>169</v>
      </c>
      <c r="D30" s="4" t="s">
        <v>19</v>
      </c>
      <c r="E30" s="4" t="s">
        <v>20</v>
      </c>
      <c r="F30" s="4" t="s">
        <v>21</v>
      </c>
      <c r="G30" s="4" t="s">
        <v>22</v>
      </c>
      <c r="H30" s="4" t="s">
        <v>23</v>
      </c>
      <c r="I30" s="1" t="s">
        <v>23</v>
      </c>
      <c r="J30" s="3" t="s">
        <v>170</v>
      </c>
      <c r="K30" s="3" t="s">
        <v>171</v>
      </c>
      <c r="L30" s="3" t="s">
        <v>172</v>
      </c>
      <c r="M30" s="3" t="s">
        <v>61</v>
      </c>
      <c r="N30" s="3" t="s">
        <v>173</v>
      </c>
      <c r="O30" s="5" t="str">
        <f t="shared" si="0"/>
        <v>Outstanding</v>
      </c>
      <c r="P30" s="13" t="s">
        <v>23</v>
      </c>
    </row>
    <row r="31" spans="1:16" ht="60" customHeight="1" x14ac:dyDescent="0.35">
      <c r="A31" s="11" t="s">
        <v>174</v>
      </c>
      <c r="B31" s="2" t="s">
        <v>175</v>
      </c>
      <c r="C31" s="3" t="s">
        <v>176</v>
      </c>
      <c r="D31" s="4" t="s">
        <v>19</v>
      </c>
      <c r="E31" s="4" t="s">
        <v>20</v>
      </c>
      <c r="F31" s="4" t="s">
        <v>21</v>
      </c>
      <c r="G31" s="4" t="s">
        <v>22</v>
      </c>
      <c r="H31" s="4" t="s">
        <v>23</v>
      </c>
      <c r="I31" s="1" t="s">
        <v>23</v>
      </c>
      <c r="J31" s="3" t="s">
        <v>177</v>
      </c>
      <c r="K31" s="3" t="s">
        <v>178</v>
      </c>
      <c r="L31" s="3" t="s">
        <v>179</v>
      </c>
      <c r="M31" s="3" t="s">
        <v>180</v>
      </c>
      <c r="N31" s="3" t="s">
        <v>181</v>
      </c>
      <c r="O31" s="5" t="str">
        <f t="shared" si="0"/>
        <v>Outstanding</v>
      </c>
      <c r="P31" s="13" t="s">
        <v>23</v>
      </c>
    </row>
    <row r="32" spans="1:16" ht="60" customHeight="1" x14ac:dyDescent="0.35">
      <c r="A32" s="11" t="s">
        <v>182</v>
      </c>
      <c r="B32" s="2" t="s">
        <v>183</v>
      </c>
      <c r="C32" s="3" t="s">
        <v>184</v>
      </c>
      <c r="D32" s="4" t="s">
        <v>19</v>
      </c>
      <c r="E32" s="4" t="s">
        <v>20</v>
      </c>
      <c r="F32" s="4" t="s">
        <v>21</v>
      </c>
      <c r="G32" s="4" t="s">
        <v>22</v>
      </c>
      <c r="H32" s="4" t="s">
        <v>23</v>
      </c>
      <c r="I32" s="1" t="s">
        <v>23</v>
      </c>
      <c r="J32" s="3" t="s">
        <v>185</v>
      </c>
      <c r="K32" s="3" t="s">
        <v>186</v>
      </c>
      <c r="L32" s="3" t="s">
        <v>187</v>
      </c>
      <c r="M32" s="3" t="s">
        <v>61</v>
      </c>
      <c r="N32" s="3" t="s">
        <v>188</v>
      </c>
      <c r="O32" s="5" t="str">
        <f t="shared" si="0"/>
        <v>Outstanding</v>
      </c>
      <c r="P32" s="13" t="s">
        <v>23</v>
      </c>
    </row>
    <row r="33" spans="1:16" ht="60" customHeight="1" x14ac:dyDescent="0.35">
      <c r="A33" s="11" t="s">
        <v>189</v>
      </c>
      <c r="B33" s="2" t="s">
        <v>190</v>
      </c>
      <c r="C33" s="3" t="s">
        <v>191</v>
      </c>
      <c r="D33" s="4" t="s">
        <v>19</v>
      </c>
      <c r="E33" s="4" t="s">
        <v>20</v>
      </c>
      <c r="F33" s="4" t="s">
        <v>21</v>
      </c>
      <c r="G33" s="4" t="s">
        <v>22</v>
      </c>
      <c r="H33" s="4" t="s">
        <v>23</v>
      </c>
      <c r="I33" s="1" t="s">
        <v>23</v>
      </c>
      <c r="J33" s="3" t="s">
        <v>192</v>
      </c>
      <c r="K33" s="3" t="s">
        <v>193</v>
      </c>
      <c r="L33" s="3" t="s">
        <v>194</v>
      </c>
      <c r="M33" s="3" t="s">
        <v>61</v>
      </c>
      <c r="N33" s="3" t="s">
        <v>195</v>
      </c>
      <c r="O33" s="5" t="str">
        <f t="shared" si="0"/>
        <v>Outstanding</v>
      </c>
      <c r="P33" s="13" t="s">
        <v>23</v>
      </c>
    </row>
    <row r="34" spans="1:16" ht="60" customHeight="1" x14ac:dyDescent="0.35">
      <c r="A34" s="11" t="s">
        <v>189</v>
      </c>
      <c r="B34" s="2" t="s">
        <v>196</v>
      </c>
      <c r="C34" s="3" t="s">
        <v>197</v>
      </c>
      <c r="D34" s="4" t="s">
        <v>19</v>
      </c>
      <c r="E34" s="4" t="s">
        <v>20</v>
      </c>
      <c r="F34" s="4" t="s">
        <v>21</v>
      </c>
      <c r="G34" s="4" t="s">
        <v>22</v>
      </c>
      <c r="H34" s="4" t="s">
        <v>23</v>
      </c>
      <c r="I34" s="1" t="s">
        <v>23</v>
      </c>
      <c r="J34" s="3" t="s">
        <v>198</v>
      </c>
      <c r="K34" s="3" t="s">
        <v>199</v>
      </c>
      <c r="L34" s="3" t="s">
        <v>194</v>
      </c>
      <c r="M34" s="3" t="s">
        <v>61</v>
      </c>
      <c r="N34" s="3" t="s">
        <v>195</v>
      </c>
      <c r="O34" s="5" t="str">
        <f t="shared" si="0"/>
        <v>Outstanding</v>
      </c>
      <c r="P34" s="13" t="s">
        <v>23</v>
      </c>
    </row>
    <row r="35" spans="1:16" ht="60" customHeight="1" x14ac:dyDescent="0.35">
      <c r="A35" s="11" t="s">
        <v>200</v>
      </c>
      <c r="B35" s="2" t="s">
        <v>201</v>
      </c>
      <c r="C35" s="3" t="s">
        <v>202</v>
      </c>
      <c r="D35" s="4" t="s">
        <v>19</v>
      </c>
      <c r="E35" s="4" t="s">
        <v>20</v>
      </c>
      <c r="F35" s="4" t="s">
        <v>21</v>
      </c>
      <c r="G35" s="4" t="s">
        <v>22</v>
      </c>
      <c r="H35" s="4" t="s">
        <v>23</v>
      </c>
      <c r="I35" s="1" t="s">
        <v>23</v>
      </c>
      <c r="J35" s="3" t="s">
        <v>203</v>
      </c>
      <c r="K35" s="3" t="s">
        <v>204</v>
      </c>
      <c r="L35" s="3" t="s">
        <v>205</v>
      </c>
      <c r="M35" s="3" t="s">
        <v>206</v>
      </c>
      <c r="N35" s="3" t="s">
        <v>207</v>
      </c>
      <c r="O35" s="5" t="str">
        <f t="shared" si="0"/>
        <v>Outstanding</v>
      </c>
      <c r="P35" s="13" t="s">
        <v>23</v>
      </c>
    </row>
    <row r="36" spans="1:16" ht="60" customHeight="1" x14ac:dyDescent="0.35">
      <c r="A36" s="11" t="s">
        <v>200</v>
      </c>
      <c r="B36" s="2" t="s">
        <v>208</v>
      </c>
      <c r="C36" s="3" t="s">
        <v>209</v>
      </c>
      <c r="D36" s="4" t="s">
        <v>19</v>
      </c>
      <c r="E36" s="4" t="s">
        <v>20</v>
      </c>
      <c r="F36" s="4" t="s">
        <v>21</v>
      </c>
      <c r="G36" s="4" t="s">
        <v>22</v>
      </c>
      <c r="H36" s="4" t="s">
        <v>23</v>
      </c>
      <c r="I36" s="1" t="s">
        <v>23</v>
      </c>
      <c r="J36" s="3" t="s">
        <v>210</v>
      </c>
      <c r="K36" s="3" t="s">
        <v>211</v>
      </c>
      <c r="L36" s="3" t="s">
        <v>205</v>
      </c>
      <c r="M36" s="3" t="s">
        <v>206</v>
      </c>
      <c r="N36" s="3" t="s">
        <v>207</v>
      </c>
      <c r="O36" s="5" t="str">
        <f t="shared" si="0"/>
        <v>Outstanding</v>
      </c>
      <c r="P36" s="13" t="s">
        <v>23</v>
      </c>
    </row>
    <row r="37" spans="1:16" ht="60" customHeight="1" x14ac:dyDescent="0.35">
      <c r="A37" s="11" t="s">
        <v>212</v>
      </c>
      <c r="B37" s="2" t="s">
        <v>213</v>
      </c>
      <c r="C37" s="3" t="s">
        <v>214</v>
      </c>
      <c r="D37" s="4" t="s">
        <v>49</v>
      </c>
      <c r="E37" s="4" t="s">
        <v>20</v>
      </c>
      <c r="F37" s="4" t="s">
        <v>21</v>
      </c>
      <c r="G37" s="4" t="s">
        <v>22</v>
      </c>
      <c r="H37" s="4" t="s">
        <v>23</v>
      </c>
      <c r="I37" s="1" t="s">
        <v>23</v>
      </c>
      <c r="J37" s="3" t="s">
        <v>215</v>
      </c>
      <c r="K37" s="3" t="s">
        <v>216</v>
      </c>
      <c r="L37" s="3" t="s">
        <v>217</v>
      </c>
      <c r="M37" s="3" t="s">
        <v>206</v>
      </c>
      <c r="N37" s="3" t="s">
        <v>218</v>
      </c>
      <c r="O37" s="5" t="str">
        <f t="shared" si="0"/>
        <v>Outstanding</v>
      </c>
      <c r="P37" s="13" t="s">
        <v>23</v>
      </c>
    </row>
    <row r="38" spans="1:16" ht="60" customHeight="1" x14ac:dyDescent="0.35">
      <c r="A38" s="11" t="s">
        <v>212</v>
      </c>
      <c r="B38" s="2" t="s">
        <v>219</v>
      </c>
      <c r="C38" s="3" t="s">
        <v>220</v>
      </c>
      <c r="D38" s="4" t="s">
        <v>49</v>
      </c>
      <c r="E38" s="4" t="s">
        <v>20</v>
      </c>
      <c r="F38" s="4" t="s">
        <v>21</v>
      </c>
      <c r="G38" s="4" t="s">
        <v>22</v>
      </c>
      <c r="H38" s="4" t="s">
        <v>23</v>
      </c>
      <c r="I38" s="1" t="s">
        <v>23</v>
      </c>
      <c r="J38" s="3" t="s">
        <v>221</v>
      </c>
      <c r="K38" s="3" t="s">
        <v>222</v>
      </c>
      <c r="L38" s="3" t="s">
        <v>217</v>
      </c>
      <c r="M38" s="3" t="s">
        <v>206</v>
      </c>
      <c r="N38" s="3" t="s">
        <v>218</v>
      </c>
      <c r="O38" s="5" t="str">
        <f t="shared" si="0"/>
        <v>Outstanding</v>
      </c>
      <c r="P38" s="13" t="s">
        <v>23</v>
      </c>
    </row>
    <row r="39" spans="1:16" ht="60" customHeight="1" x14ac:dyDescent="0.35">
      <c r="A39" s="11" t="s">
        <v>223</v>
      </c>
      <c r="B39" s="2" t="s">
        <v>224</v>
      </c>
      <c r="C39" s="3" t="s">
        <v>225</v>
      </c>
      <c r="D39" s="4" t="s">
        <v>49</v>
      </c>
      <c r="E39" s="4" t="s">
        <v>20</v>
      </c>
      <c r="F39" s="4" t="s">
        <v>21</v>
      </c>
      <c r="G39" s="4" t="s">
        <v>22</v>
      </c>
      <c r="H39" s="4" t="s">
        <v>23</v>
      </c>
      <c r="I39" s="1" t="s">
        <v>23</v>
      </c>
      <c r="J39" s="3" t="s">
        <v>226</v>
      </c>
      <c r="K39" s="3" t="s">
        <v>227</v>
      </c>
      <c r="L39" s="3" t="s">
        <v>228</v>
      </c>
      <c r="M39" s="3" t="s">
        <v>206</v>
      </c>
      <c r="N39" s="3" t="s">
        <v>229</v>
      </c>
      <c r="O39" s="5" t="str">
        <f t="shared" si="0"/>
        <v>Outstanding</v>
      </c>
      <c r="P39" s="13" t="s">
        <v>23</v>
      </c>
    </row>
    <row r="40" spans="1:16" ht="60" customHeight="1" x14ac:dyDescent="0.35">
      <c r="A40" s="11" t="s">
        <v>230</v>
      </c>
      <c r="B40" s="2" t="s">
        <v>231</v>
      </c>
      <c r="C40" s="3" t="s">
        <v>232</v>
      </c>
      <c r="D40" s="4" t="s">
        <v>19</v>
      </c>
      <c r="E40" s="4" t="s">
        <v>20</v>
      </c>
      <c r="F40" s="4" t="s">
        <v>21</v>
      </c>
      <c r="G40" s="4" t="s">
        <v>22</v>
      </c>
      <c r="H40" s="4" t="s">
        <v>23</v>
      </c>
      <c r="I40" s="1" t="s">
        <v>23</v>
      </c>
      <c r="J40" s="3" t="s">
        <v>233</v>
      </c>
      <c r="K40" s="3" t="s">
        <v>234</v>
      </c>
      <c r="L40" s="3" t="s">
        <v>235</v>
      </c>
      <c r="M40" s="3" t="s">
        <v>236</v>
      </c>
      <c r="N40" s="3" t="s">
        <v>237</v>
      </c>
      <c r="O40" s="5" t="str">
        <f t="shared" si="0"/>
        <v>Outstanding</v>
      </c>
      <c r="P40" s="13" t="s">
        <v>23</v>
      </c>
    </row>
    <row r="41" spans="1:16" ht="60" customHeight="1" x14ac:dyDescent="0.35">
      <c r="A41" s="11" t="s">
        <v>230</v>
      </c>
      <c r="B41" s="2" t="s">
        <v>238</v>
      </c>
      <c r="C41" s="3" t="s">
        <v>239</v>
      </c>
      <c r="D41" s="4" t="s">
        <v>19</v>
      </c>
      <c r="E41" s="4" t="s">
        <v>20</v>
      </c>
      <c r="F41" s="4" t="s">
        <v>21</v>
      </c>
      <c r="G41" s="4" t="s">
        <v>22</v>
      </c>
      <c r="H41" s="4" t="s">
        <v>23</v>
      </c>
      <c r="I41" s="1" t="s">
        <v>23</v>
      </c>
      <c r="J41" s="3" t="s">
        <v>240</v>
      </c>
      <c r="K41" s="3" t="s">
        <v>234</v>
      </c>
      <c r="L41" s="3" t="s">
        <v>235</v>
      </c>
      <c r="M41" s="3" t="s">
        <v>236</v>
      </c>
      <c r="N41" s="3" t="s">
        <v>237</v>
      </c>
      <c r="O41" s="5" t="str">
        <f t="shared" si="0"/>
        <v>Outstanding</v>
      </c>
      <c r="P41" s="13" t="s">
        <v>23</v>
      </c>
    </row>
    <row r="42" spans="1:16" ht="60" customHeight="1" x14ac:dyDescent="0.35">
      <c r="A42" s="11" t="s">
        <v>230</v>
      </c>
      <c r="B42" s="2" t="s">
        <v>241</v>
      </c>
      <c r="C42" s="3" t="s">
        <v>242</v>
      </c>
      <c r="D42" s="4" t="s">
        <v>19</v>
      </c>
      <c r="E42" s="4" t="s">
        <v>20</v>
      </c>
      <c r="F42" s="4" t="s">
        <v>21</v>
      </c>
      <c r="G42" s="4" t="s">
        <v>22</v>
      </c>
      <c r="H42" s="4" t="s">
        <v>23</v>
      </c>
      <c r="I42" s="1" t="s">
        <v>23</v>
      </c>
      <c r="J42" s="3" t="s">
        <v>243</v>
      </c>
      <c r="K42" s="3" t="s">
        <v>234</v>
      </c>
      <c r="L42" s="3" t="s">
        <v>235</v>
      </c>
      <c r="M42" s="3" t="s">
        <v>236</v>
      </c>
      <c r="N42" s="3" t="s">
        <v>237</v>
      </c>
      <c r="O42" s="5" t="str">
        <f t="shared" si="0"/>
        <v>Outstanding</v>
      </c>
      <c r="P42" s="13" t="s">
        <v>23</v>
      </c>
    </row>
    <row r="43" spans="1:16" ht="60" customHeight="1" x14ac:dyDescent="0.35">
      <c r="A43" s="12" t="s">
        <v>230</v>
      </c>
      <c r="B43" s="6" t="s">
        <v>244</v>
      </c>
      <c r="C43" s="7" t="s">
        <v>245</v>
      </c>
      <c r="D43" s="8" t="s">
        <v>49</v>
      </c>
      <c r="E43" s="8" t="s">
        <v>20</v>
      </c>
      <c r="F43" s="8" t="s">
        <v>21</v>
      </c>
      <c r="G43" s="8" t="s">
        <v>22</v>
      </c>
      <c r="H43" s="8" t="s">
        <v>23</v>
      </c>
      <c r="I43" s="9" t="s">
        <v>23</v>
      </c>
      <c r="J43" s="7" t="s">
        <v>246</v>
      </c>
      <c r="K43" s="7" t="s">
        <v>234</v>
      </c>
      <c r="L43" s="7" t="s">
        <v>235</v>
      </c>
      <c r="M43" s="7" t="s">
        <v>236</v>
      </c>
      <c r="N43" s="7" t="s">
        <v>237</v>
      </c>
      <c r="O43" s="10" t="str">
        <f t="shared" si="0"/>
        <v>Outstanding</v>
      </c>
      <c r="P43" s="14" t="s">
        <v>23</v>
      </c>
    </row>
    <row r="47" spans="1:16" ht="32" customHeight="1" x14ac:dyDescent="0.35">
      <c r="A47" s="78" t="s">
        <v>247</v>
      </c>
      <c r="B47" s="78"/>
      <c r="C47" s="78"/>
      <c r="D47" s="78"/>
    </row>
  </sheetData>
  <mergeCells count="1">
    <mergeCell ref="A47:D47"/>
  </mergeCells>
  <conditionalFormatting sqref="E2:E4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4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4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43" xr:uid="{00000000-0002-0000-0200-000000000000}">
      <formula1>"Must,Should,Could,Won't,Unassigned"</formula1>
    </dataValidation>
    <dataValidation type="list" showErrorMessage="1" errorTitle="Invalid Value" error="Please select a value from the list: Low, Medium, High, Unassessed." sqref="F2:F43" xr:uid="{00000000-0002-0000-0200-000001000000}">
      <formula1>"Low,Medium,High,Unassessed"</formula1>
    </dataValidation>
    <dataValidation type="list" showErrorMessage="1" errorTitle="Invalid Value" error="Please select a value from the list: Phase1, Phase2, Phase3, Phase4, Phase5, Pending." sqref="G2:G4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43" xr:uid="{00000000-0002-0000-0200-000003000000}">
      <formula1>"Implemented,Testing,Failed,Compensated,Risk Accepted,N/A"</formula1>
    </dataValidation>
  </dataValidations>
  <hyperlinks>
    <hyperlink ref="A4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370</v>
      </c>
      <c r="C2" s="95" t="s">
        <v>370</v>
      </c>
      <c r="D2" s="95" t="s">
        <v>370</v>
      </c>
      <c r="E2" s="95" t="s">
        <v>370</v>
      </c>
      <c r="F2" s="95" t="s">
        <v>370</v>
      </c>
      <c r="G2" s="95" t="s">
        <v>370</v>
      </c>
      <c r="H2" s="99" t="s">
        <v>371</v>
      </c>
      <c r="I2" s="99" t="s">
        <v>371</v>
      </c>
      <c r="J2" s="99" t="s">
        <v>371</v>
      </c>
      <c r="K2" s="99" t="s">
        <v>371</v>
      </c>
      <c r="L2" s="99" t="s">
        <v>371</v>
      </c>
      <c r="M2" s="98" t="s">
        <v>372</v>
      </c>
      <c r="N2" s="98" t="s">
        <v>372</v>
      </c>
      <c r="O2" s="100" t="s">
        <v>373</v>
      </c>
      <c r="P2" s="100" t="s">
        <v>373</v>
      </c>
      <c r="Q2" s="96" t="s">
        <v>14</v>
      </c>
      <c r="R2" s="96" t="s">
        <v>14</v>
      </c>
      <c r="S2" s="96" t="s">
        <v>14</v>
      </c>
      <c r="T2" s="97" t="s">
        <v>374</v>
      </c>
    </row>
    <row r="3" spans="2:20" ht="35" customHeight="1" x14ac:dyDescent="0.35">
      <c r="B3" s="68" t="s">
        <v>375</v>
      </c>
      <c r="C3" s="68" t="s">
        <v>376</v>
      </c>
      <c r="D3" s="68" t="s">
        <v>377</v>
      </c>
      <c r="E3" s="68" t="s">
        <v>378</v>
      </c>
      <c r="F3" s="68" t="s">
        <v>379</v>
      </c>
      <c r="G3" s="68" t="s">
        <v>11</v>
      </c>
      <c r="H3" s="69" t="s">
        <v>380</v>
      </c>
      <c r="I3" s="69" t="s">
        <v>381</v>
      </c>
      <c r="J3" s="69" t="s">
        <v>382</v>
      </c>
      <c r="K3" s="69" t="s">
        <v>383</v>
      </c>
      <c r="L3" s="69" t="s">
        <v>315</v>
      </c>
      <c r="M3" s="70" t="s">
        <v>384</v>
      </c>
      <c r="N3" s="70" t="s">
        <v>385</v>
      </c>
      <c r="O3" s="71" t="s">
        <v>386</v>
      </c>
      <c r="P3" s="71" t="s">
        <v>387</v>
      </c>
      <c r="Q3" s="72" t="s">
        <v>14</v>
      </c>
      <c r="R3" s="72" t="s">
        <v>388</v>
      </c>
      <c r="S3" s="72" t="s">
        <v>389</v>
      </c>
      <c r="T3" s="73" t="s">
        <v>390</v>
      </c>
    </row>
    <row r="4" spans="2:20" ht="60" customHeight="1" x14ac:dyDescent="0.35">
      <c r="B4" s="74" t="s">
        <v>391</v>
      </c>
      <c r="C4" s="74" t="s">
        <v>392</v>
      </c>
      <c r="D4" s="74" t="s">
        <v>393</v>
      </c>
      <c r="E4" s="74" t="s">
        <v>394</v>
      </c>
      <c r="F4" s="74" t="s">
        <v>395</v>
      </c>
      <c r="G4" s="74" t="s">
        <v>396</v>
      </c>
      <c r="H4" s="74" t="s">
        <v>397</v>
      </c>
      <c r="I4" s="74" t="s">
        <v>398</v>
      </c>
      <c r="J4" s="74" t="s">
        <v>399</v>
      </c>
      <c r="K4" s="74" t="s">
        <v>400</v>
      </c>
      <c r="L4" s="74" t="s">
        <v>401</v>
      </c>
      <c r="M4" s="74" t="s">
        <v>402</v>
      </c>
      <c r="N4" s="74" t="s">
        <v>403</v>
      </c>
      <c r="O4" s="74" t="s">
        <v>404</v>
      </c>
      <c r="P4" s="74" t="s">
        <v>405</v>
      </c>
      <c r="Q4" s="74" t="s">
        <v>406</v>
      </c>
      <c r="R4" s="74" t="s">
        <v>407</v>
      </c>
      <c r="S4" s="74" t="s">
        <v>408</v>
      </c>
      <c r="T4" s="74" t="s">
        <v>409</v>
      </c>
    </row>
    <row r="5" spans="2:20" ht="60" customHeight="1" x14ac:dyDescent="0.35">
      <c r="B5" s="36" t="s">
        <v>410</v>
      </c>
      <c r="C5" s="75"/>
      <c r="D5" s="76"/>
      <c r="E5" s="76" t="s">
        <v>23</v>
      </c>
      <c r="F5" s="76" t="str">
        <f>IF(E5&lt;&gt;"", IFERROR(VLOOKUP(E5, Dashboard!$B46:$F51, 5, FALSE), ""), "")</f>
        <v/>
      </c>
      <c r="G5" s="77"/>
      <c r="H5" s="64"/>
      <c r="I5" s="64"/>
      <c r="J5" s="77"/>
      <c r="K5" s="77"/>
      <c r="L5" s="38"/>
      <c r="M5" s="38"/>
      <c r="N5" s="77"/>
      <c r="O5" s="77"/>
      <c r="P5" s="38"/>
      <c r="Q5" s="38" t="s">
        <v>23</v>
      </c>
      <c r="R5" s="77"/>
      <c r="S5" s="64"/>
      <c r="T5" s="77"/>
    </row>
    <row r="6" spans="2:20" ht="60" customHeight="1" x14ac:dyDescent="0.35">
      <c r="B6" s="36" t="s">
        <v>411</v>
      </c>
      <c r="C6" s="75"/>
      <c r="D6" s="76"/>
      <c r="E6" s="76" t="s">
        <v>23</v>
      </c>
      <c r="F6" s="76" t="str">
        <f>IF(E6&lt;&gt;"", IFERROR(VLOOKUP(E6, Dashboard!$B46:$F51, 5, FALSE), ""), "")</f>
        <v/>
      </c>
      <c r="G6" s="77"/>
      <c r="H6" s="64"/>
      <c r="I6" s="64"/>
      <c r="J6" s="77"/>
      <c r="K6" s="77"/>
      <c r="L6" s="38"/>
      <c r="M6" s="38"/>
      <c r="N6" s="77"/>
      <c r="O6" s="77"/>
      <c r="P6" s="38"/>
      <c r="Q6" s="38" t="s">
        <v>23</v>
      </c>
      <c r="R6" s="77"/>
      <c r="S6" s="64"/>
      <c r="T6" s="77"/>
    </row>
    <row r="7" spans="2:20" ht="60" customHeight="1" x14ac:dyDescent="0.35">
      <c r="B7" s="36" t="s">
        <v>412</v>
      </c>
      <c r="C7" s="75"/>
      <c r="D7" s="76"/>
      <c r="E7" s="76" t="s">
        <v>23</v>
      </c>
      <c r="F7" s="76" t="str">
        <f>IF(E7&lt;&gt;"", IFERROR(VLOOKUP(E7, Dashboard!$B46:$F51, 5, FALSE), ""), "")</f>
        <v/>
      </c>
      <c r="G7" s="77"/>
      <c r="H7" s="64"/>
      <c r="I7" s="64"/>
      <c r="J7" s="77"/>
      <c r="K7" s="77"/>
      <c r="L7" s="38"/>
      <c r="M7" s="38"/>
      <c r="N7" s="77"/>
      <c r="O7" s="77"/>
      <c r="P7" s="38"/>
      <c r="Q7" s="38" t="s">
        <v>23</v>
      </c>
      <c r="R7" s="77"/>
      <c r="S7" s="64"/>
      <c r="T7" s="77"/>
    </row>
    <row r="8" spans="2:20" ht="60" customHeight="1" x14ac:dyDescent="0.35">
      <c r="B8" s="36" t="s">
        <v>413</v>
      </c>
      <c r="C8" s="75"/>
      <c r="D8" s="76"/>
      <c r="E8" s="76" t="s">
        <v>23</v>
      </c>
      <c r="F8" s="76" t="str">
        <f>IF(E8&lt;&gt;"", IFERROR(VLOOKUP(E8, Dashboard!$B46:$F51, 5, FALSE), ""), "")</f>
        <v/>
      </c>
      <c r="G8" s="77"/>
      <c r="H8" s="64"/>
      <c r="I8" s="64"/>
      <c r="J8" s="77"/>
      <c r="K8" s="77"/>
      <c r="L8" s="38"/>
      <c r="M8" s="38"/>
      <c r="N8" s="77"/>
      <c r="O8" s="77"/>
      <c r="P8" s="38"/>
      <c r="Q8" s="38" t="s">
        <v>23</v>
      </c>
      <c r="R8" s="77"/>
      <c r="S8" s="64"/>
      <c r="T8" s="77"/>
    </row>
    <row r="9" spans="2:20" ht="60" customHeight="1" x14ac:dyDescent="0.35">
      <c r="B9" s="36" t="s">
        <v>414</v>
      </c>
      <c r="C9" s="75"/>
      <c r="D9" s="76"/>
      <c r="E9" s="76" t="s">
        <v>23</v>
      </c>
      <c r="F9" s="76" t="str">
        <f>IF(E9&lt;&gt;"", IFERROR(VLOOKUP(E9, Dashboard!$B46:$F51, 5, FALSE), ""), "")</f>
        <v/>
      </c>
      <c r="G9" s="77"/>
      <c r="H9" s="64"/>
      <c r="I9" s="64"/>
      <c r="J9" s="77"/>
      <c r="K9" s="77"/>
      <c r="L9" s="38"/>
      <c r="M9" s="38"/>
      <c r="N9" s="77"/>
      <c r="O9" s="77"/>
      <c r="P9" s="38"/>
      <c r="Q9" s="38" t="s">
        <v>23</v>
      </c>
      <c r="R9" s="77"/>
      <c r="S9" s="64"/>
      <c r="T9" s="77"/>
    </row>
    <row r="10" spans="2:20" ht="60" customHeight="1" x14ac:dyDescent="0.35">
      <c r="B10" s="36" t="s">
        <v>415</v>
      </c>
      <c r="C10" s="75"/>
      <c r="D10" s="76"/>
      <c r="E10" s="76" t="s">
        <v>23</v>
      </c>
      <c r="F10" s="76" t="str">
        <f>IF(E10&lt;&gt;"", IFERROR(VLOOKUP(E10, Dashboard!$B46:$F51, 5, FALSE), ""), "")</f>
        <v/>
      </c>
      <c r="G10" s="77"/>
      <c r="H10" s="64"/>
      <c r="I10" s="64"/>
      <c r="J10" s="77"/>
      <c r="K10" s="77"/>
      <c r="L10" s="38"/>
      <c r="M10" s="38"/>
      <c r="N10" s="77"/>
      <c r="O10" s="77"/>
      <c r="P10" s="38"/>
      <c r="Q10" s="38" t="s">
        <v>23</v>
      </c>
      <c r="R10" s="77"/>
      <c r="S10" s="64"/>
      <c r="T10" s="77"/>
    </row>
    <row r="11" spans="2:20" ht="60" customHeight="1" x14ac:dyDescent="0.35">
      <c r="B11" s="36" t="s">
        <v>416</v>
      </c>
      <c r="C11" s="75"/>
      <c r="D11" s="76"/>
      <c r="E11" s="76" t="s">
        <v>23</v>
      </c>
      <c r="F11" s="76" t="str">
        <f>IF(E11&lt;&gt;"", IFERROR(VLOOKUP(E11, Dashboard!$B46:$F51, 5, FALSE), ""), "")</f>
        <v/>
      </c>
      <c r="G11" s="77"/>
      <c r="H11" s="64"/>
      <c r="I11" s="64"/>
      <c r="J11" s="77"/>
      <c r="K11" s="77"/>
      <c r="L11" s="38"/>
      <c r="M11" s="38"/>
      <c r="N11" s="77"/>
      <c r="O11" s="77"/>
      <c r="P11" s="38"/>
      <c r="Q11" s="38" t="s">
        <v>23</v>
      </c>
      <c r="R11" s="77"/>
      <c r="S11" s="64"/>
      <c r="T11" s="77"/>
    </row>
    <row r="12" spans="2:20" ht="60" customHeight="1" x14ac:dyDescent="0.35">
      <c r="B12" s="36" t="s">
        <v>417</v>
      </c>
      <c r="C12" s="75"/>
      <c r="D12" s="76"/>
      <c r="E12" s="76" t="s">
        <v>23</v>
      </c>
      <c r="F12" s="76" t="str">
        <f>IF(E12&lt;&gt;"", IFERROR(VLOOKUP(E12, Dashboard!$B46:$F51, 5, FALSE), ""), "")</f>
        <v/>
      </c>
      <c r="G12" s="77"/>
      <c r="H12" s="64"/>
      <c r="I12" s="64"/>
      <c r="J12" s="77"/>
      <c r="K12" s="77"/>
      <c r="L12" s="38"/>
      <c r="M12" s="38"/>
      <c r="N12" s="77"/>
      <c r="O12" s="77"/>
      <c r="P12" s="38"/>
      <c r="Q12" s="38" t="s">
        <v>23</v>
      </c>
      <c r="R12" s="77"/>
      <c r="S12" s="64"/>
      <c r="T12" s="77"/>
    </row>
    <row r="13" spans="2:20" ht="60" customHeight="1" x14ac:dyDescent="0.35">
      <c r="B13" s="36" t="s">
        <v>418</v>
      </c>
      <c r="C13" s="75"/>
      <c r="D13" s="76"/>
      <c r="E13" s="76" t="s">
        <v>23</v>
      </c>
      <c r="F13" s="76" t="str">
        <f>IF(E13&lt;&gt;"", IFERROR(VLOOKUP(E13, Dashboard!$B46:$F51, 5, FALSE), ""), "")</f>
        <v/>
      </c>
      <c r="G13" s="77"/>
      <c r="H13" s="64"/>
      <c r="I13" s="64"/>
      <c r="J13" s="77"/>
      <c r="K13" s="77"/>
      <c r="L13" s="38"/>
      <c r="M13" s="38"/>
      <c r="N13" s="77"/>
      <c r="O13" s="77"/>
      <c r="P13" s="38"/>
      <c r="Q13" s="38" t="s">
        <v>23</v>
      </c>
      <c r="R13" s="77"/>
      <c r="S13" s="64"/>
      <c r="T13" s="77"/>
    </row>
    <row r="14" spans="2:20" ht="60" customHeight="1" x14ac:dyDescent="0.35">
      <c r="B14" s="36" t="s">
        <v>419</v>
      </c>
      <c r="C14" s="75"/>
      <c r="D14" s="76"/>
      <c r="E14" s="76" t="s">
        <v>23</v>
      </c>
      <c r="F14" s="76" t="str">
        <f>IF(E14&lt;&gt;"", IFERROR(VLOOKUP(E14, Dashboard!$B46:$F51, 5, FALSE), ""), "")</f>
        <v/>
      </c>
      <c r="G14" s="77"/>
      <c r="H14" s="64"/>
      <c r="I14" s="64"/>
      <c r="J14" s="77"/>
      <c r="K14" s="77"/>
      <c r="L14" s="38"/>
      <c r="M14" s="38"/>
      <c r="N14" s="77"/>
      <c r="O14" s="77"/>
      <c r="P14" s="38"/>
      <c r="Q14" s="38" t="s">
        <v>23</v>
      </c>
      <c r="R14" s="77"/>
      <c r="S14" s="64"/>
      <c r="T14" s="77"/>
    </row>
    <row r="15" spans="2:20" ht="60" customHeight="1" x14ac:dyDescent="0.35">
      <c r="B15" s="36" t="s">
        <v>420</v>
      </c>
      <c r="C15" s="75"/>
      <c r="D15" s="76"/>
      <c r="E15" s="76" t="s">
        <v>23</v>
      </c>
      <c r="F15" s="76" t="str">
        <f>IF(E15&lt;&gt;"", IFERROR(VLOOKUP(E15, Dashboard!$B46:$F51, 5, FALSE), ""), "")</f>
        <v/>
      </c>
      <c r="G15" s="77"/>
      <c r="H15" s="64"/>
      <c r="I15" s="64"/>
      <c r="J15" s="77"/>
      <c r="K15" s="77"/>
      <c r="L15" s="38"/>
      <c r="M15" s="38"/>
      <c r="N15" s="77"/>
      <c r="O15" s="77"/>
      <c r="P15" s="38"/>
      <c r="Q15" s="38" t="s">
        <v>23</v>
      </c>
      <c r="R15" s="77"/>
      <c r="S15" s="64"/>
      <c r="T15" s="77"/>
    </row>
    <row r="16" spans="2:20" ht="60" customHeight="1" x14ac:dyDescent="0.35">
      <c r="B16" s="36" t="s">
        <v>421</v>
      </c>
      <c r="C16" s="75"/>
      <c r="D16" s="76"/>
      <c r="E16" s="76" t="s">
        <v>23</v>
      </c>
      <c r="F16" s="76" t="str">
        <f>IF(E16&lt;&gt;"", IFERROR(VLOOKUP(E16, Dashboard!$B46:$F51, 5, FALSE), ""), "")</f>
        <v/>
      </c>
      <c r="G16" s="77"/>
      <c r="H16" s="64"/>
      <c r="I16" s="64"/>
      <c r="J16" s="77"/>
      <c r="K16" s="77"/>
      <c r="L16" s="38"/>
      <c r="M16" s="38"/>
      <c r="N16" s="77"/>
      <c r="O16" s="77"/>
      <c r="P16" s="38"/>
      <c r="Q16" s="38" t="s">
        <v>23</v>
      </c>
      <c r="R16" s="77"/>
      <c r="S16" s="64"/>
      <c r="T16" s="77"/>
    </row>
    <row r="17" spans="2:20" ht="60" customHeight="1" x14ac:dyDescent="0.35">
      <c r="B17" s="36" t="s">
        <v>422</v>
      </c>
      <c r="C17" s="75"/>
      <c r="D17" s="76"/>
      <c r="E17" s="76" t="s">
        <v>23</v>
      </c>
      <c r="F17" s="76" t="str">
        <f>IF(E17&lt;&gt;"", IFERROR(VLOOKUP(E17, Dashboard!$B46:$F51, 5, FALSE), ""), "")</f>
        <v/>
      </c>
      <c r="G17" s="77"/>
      <c r="H17" s="64"/>
      <c r="I17" s="64"/>
      <c r="J17" s="77"/>
      <c r="K17" s="77"/>
      <c r="L17" s="38"/>
      <c r="M17" s="38"/>
      <c r="N17" s="77"/>
      <c r="O17" s="77"/>
      <c r="P17" s="38"/>
      <c r="Q17" s="38" t="s">
        <v>23</v>
      </c>
      <c r="R17" s="77"/>
      <c r="S17" s="64"/>
      <c r="T17" s="77"/>
    </row>
    <row r="18" spans="2:20" ht="60" customHeight="1" x14ac:dyDescent="0.35">
      <c r="B18" s="36" t="s">
        <v>423</v>
      </c>
      <c r="C18" s="75"/>
      <c r="D18" s="76"/>
      <c r="E18" s="76" t="s">
        <v>23</v>
      </c>
      <c r="F18" s="76" t="str">
        <f>IF(E18&lt;&gt;"", IFERROR(VLOOKUP(E18, Dashboard!$B46:$F51, 5, FALSE), ""), "")</f>
        <v/>
      </c>
      <c r="G18" s="77"/>
      <c r="H18" s="64"/>
      <c r="I18" s="64"/>
      <c r="J18" s="77"/>
      <c r="K18" s="77"/>
      <c r="L18" s="38"/>
      <c r="M18" s="38"/>
      <c r="N18" s="77"/>
      <c r="O18" s="77"/>
      <c r="P18" s="38"/>
      <c r="Q18" s="38" t="s">
        <v>23</v>
      </c>
      <c r="R18" s="77"/>
      <c r="S18" s="64"/>
      <c r="T18" s="77"/>
    </row>
    <row r="19" spans="2:20" ht="60" customHeight="1" x14ac:dyDescent="0.35">
      <c r="B19" s="36" t="s">
        <v>424</v>
      </c>
      <c r="C19" s="75"/>
      <c r="D19" s="76"/>
      <c r="E19" s="76" t="s">
        <v>23</v>
      </c>
      <c r="F19" s="76" t="str">
        <f>IF(E19&lt;&gt;"", IFERROR(VLOOKUP(E19, Dashboard!$B46:$F51, 5, FALSE), ""), "")</f>
        <v/>
      </c>
      <c r="G19" s="77"/>
      <c r="H19" s="64"/>
      <c r="I19" s="64"/>
      <c r="J19" s="77"/>
      <c r="K19" s="77"/>
      <c r="L19" s="38"/>
      <c r="M19" s="38"/>
      <c r="N19" s="77"/>
      <c r="O19" s="77"/>
      <c r="P19" s="38"/>
      <c r="Q19" s="38" t="s">
        <v>23</v>
      </c>
      <c r="R19" s="77"/>
      <c r="S19" s="64"/>
      <c r="T19" s="77"/>
    </row>
    <row r="20" spans="2:20" ht="60" customHeight="1" x14ac:dyDescent="0.35">
      <c r="B20" s="36" t="s">
        <v>425</v>
      </c>
      <c r="C20" s="75"/>
      <c r="D20" s="76"/>
      <c r="E20" s="76" t="s">
        <v>23</v>
      </c>
      <c r="F20" s="76" t="str">
        <f>IF(E20&lt;&gt;"", IFERROR(VLOOKUP(E20, Dashboard!$B46:$F51, 5, FALSE), ""), "")</f>
        <v/>
      </c>
      <c r="G20" s="77"/>
      <c r="H20" s="64"/>
      <c r="I20" s="64"/>
      <c r="J20" s="77"/>
      <c r="K20" s="77"/>
      <c r="L20" s="38"/>
      <c r="M20" s="38"/>
      <c r="N20" s="77"/>
      <c r="O20" s="77"/>
      <c r="P20" s="38"/>
      <c r="Q20" s="38" t="s">
        <v>23</v>
      </c>
      <c r="R20" s="77"/>
      <c r="S20" s="64"/>
      <c r="T20" s="77"/>
    </row>
    <row r="21" spans="2:20" ht="60" customHeight="1" x14ac:dyDescent="0.35">
      <c r="B21" s="36" t="s">
        <v>426</v>
      </c>
      <c r="C21" s="75"/>
      <c r="D21" s="76"/>
      <c r="E21" s="76" t="s">
        <v>23</v>
      </c>
      <c r="F21" s="76" t="str">
        <f>IF(E21&lt;&gt;"", IFERROR(VLOOKUP(E21, Dashboard!$B46:$F51, 5, FALSE), ""), "")</f>
        <v/>
      </c>
      <c r="G21" s="77"/>
      <c r="H21" s="64"/>
      <c r="I21" s="64"/>
      <c r="J21" s="77"/>
      <c r="K21" s="77"/>
      <c r="L21" s="38"/>
      <c r="M21" s="38"/>
      <c r="N21" s="77"/>
      <c r="O21" s="77"/>
      <c r="P21" s="38"/>
      <c r="Q21" s="38" t="s">
        <v>23</v>
      </c>
      <c r="R21" s="77"/>
      <c r="S21" s="64"/>
      <c r="T21" s="77"/>
    </row>
    <row r="22" spans="2:20" ht="60" customHeight="1" x14ac:dyDescent="0.35">
      <c r="B22" s="36" t="s">
        <v>427</v>
      </c>
      <c r="C22" s="75"/>
      <c r="D22" s="76"/>
      <c r="E22" s="76" t="s">
        <v>23</v>
      </c>
      <c r="F22" s="76" t="str">
        <f>IF(E22&lt;&gt;"", IFERROR(VLOOKUP(E22, Dashboard!$B46:$F51, 5, FALSE), ""), "")</f>
        <v/>
      </c>
      <c r="G22" s="77"/>
      <c r="H22" s="64"/>
      <c r="I22" s="64"/>
      <c r="J22" s="77"/>
      <c r="K22" s="77"/>
      <c r="L22" s="38"/>
      <c r="M22" s="38"/>
      <c r="N22" s="77"/>
      <c r="O22" s="77"/>
      <c r="P22" s="38"/>
      <c r="Q22" s="38" t="s">
        <v>23</v>
      </c>
      <c r="R22" s="77"/>
      <c r="S22" s="64"/>
      <c r="T22" s="77"/>
    </row>
    <row r="23" spans="2:20" ht="60" customHeight="1" x14ac:dyDescent="0.35">
      <c r="B23" s="36" t="s">
        <v>428</v>
      </c>
      <c r="C23" s="75"/>
      <c r="D23" s="76"/>
      <c r="E23" s="76" t="s">
        <v>23</v>
      </c>
      <c r="F23" s="76" t="str">
        <f>IF(E23&lt;&gt;"", IFERROR(VLOOKUP(E23, Dashboard!$B46:$F51, 5, FALSE), ""), "")</f>
        <v/>
      </c>
      <c r="G23" s="77"/>
      <c r="H23" s="64"/>
      <c r="I23" s="64"/>
      <c r="J23" s="77"/>
      <c r="K23" s="77"/>
      <c r="L23" s="38"/>
      <c r="M23" s="38"/>
      <c r="N23" s="77"/>
      <c r="O23" s="77"/>
      <c r="P23" s="38"/>
      <c r="Q23" s="38" t="s">
        <v>23</v>
      </c>
      <c r="R23" s="77"/>
      <c r="S23" s="64"/>
      <c r="T23" s="77"/>
    </row>
    <row r="24" spans="2:20" ht="60" customHeight="1" x14ac:dyDescent="0.35">
      <c r="B24" s="36" t="s">
        <v>429</v>
      </c>
      <c r="C24" s="75"/>
      <c r="D24" s="76"/>
      <c r="E24" s="76" t="s">
        <v>23</v>
      </c>
      <c r="F24" s="76" t="str">
        <f>IF(E24&lt;&gt;"", IFERROR(VLOOKUP(E24, Dashboard!$B46:$F51, 5, FALSE), ""), "")</f>
        <v/>
      </c>
      <c r="G24" s="77"/>
      <c r="H24" s="64"/>
      <c r="I24" s="64"/>
      <c r="J24" s="77"/>
      <c r="K24" s="77"/>
      <c r="L24" s="38"/>
      <c r="M24" s="38"/>
      <c r="N24" s="77"/>
      <c r="O24" s="77"/>
      <c r="P24" s="38"/>
      <c r="Q24" s="38" t="s">
        <v>23</v>
      </c>
      <c r="R24" s="77"/>
      <c r="S24" s="64"/>
      <c r="T24" s="77"/>
    </row>
    <row r="25" spans="2:20" ht="60" customHeight="1" x14ac:dyDescent="0.35">
      <c r="B25" s="36" t="s">
        <v>430</v>
      </c>
      <c r="C25" s="75"/>
      <c r="D25" s="76"/>
      <c r="E25" s="76" t="s">
        <v>23</v>
      </c>
      <c r="F25" s="76" t="str">
        <f>IF(E25&lt;&gt;"", IFERROR(VLOOKUP(E25, Dashboard!$B46:$F51, 5, FALSE), ""), "")</f>
        <v/>
      </c>
      <c r="G25" s="77"/>
      <c r="H25" s="64"/>
      <c r="I25" s="64"/>
      <c r="J25" s="77"/>
      <c r="K25" s="77"/>
      <c r="L25" s="38"/>
      <c r="M25" s="38"/>
      <c r="N25" s="77"/>
      <c r="O25" s="77"/>
      <c r="P25" s="38"/>
      <c r="Q25" s="38" t="s">
        <v>23</v>
      </c>
      <c r="R25" s="77"/>
      <c r="S25" s="64"/>
      <c r="T25" s="77"/>
    </row>
    <row r="26" spans="2:20" ht="60" customHeight="1" x14ac:dyDescent="0.35">
      <c r="B26" s="36" t="s">
        <v>431</v>
      </c>
      <c r="C26" s="75"/>
      <c r="D26" s="76"/>
      <c r="E26" s="76" t="s">
        <v>23</v>
      </c>
      <c r="F26" s="76" t="str">
        <f>IF(E26&lt;&gt;"", IFERROR(VLOOKUP(E26, Dashboard!$B46:$F51, 5, FALSE), ""), "")</f>
        <v/>
      </c>
      <c r="G26" s="77"/>
      <c r="H26" s="64"/>
      <c r="I26" s="64"/>
      <c r="J26" s="77"/>
      <c r="K26" s="77"/>
      <c r="L26" s="38"/>
      <c r="M26" s="38"/>
      <c r="N26" s="77"/>
      <c r="O26" s="77"/>
      <c r="P26" s="38"/>
      <c r="Q26" s="38" t="s">
        <v>23</v>
      </c>
      <c r="R26" s="77"/>
      <c r="S26" s="64"/>
      <c r="T26" s="77"/>
    </row>
    <row r="27" spans="2:20" ht="60" customHeight="1" x14ac:dyDescent="0.35">
      <c r="B27" s="36" t="s">
        <v>432</v>
      </c>
      <c r="C27" s="75"/>
      <c r="D27" s="76"/>
      <c r="E27" s="76" t="s">
        <v>23</v>
      </c>
      <c r="F27" s="76" t="str">
        <f>IF(E27&lt;&gt;"", IFERROR(VLOOKUP(E27, Dashboard!$B46:$F51, 5, FALSE), ""), "")</f>
        <v/>
      </c>
      <c r="G27" s="77"/>
      <c r="H27" s="64"/>
      <c r="I27" s="64"/>
      <c r="J27" s="77"/>
      <c r="K27" s="77"/>
      <c r="L27" s="38"/>
      <c r="M27" s="38"/>
      <c r="N27" s="77"/>
      <c r="O27" s="77"/>
      <c r="P27" s="38"/>
      <c r="Q27" s="38" t="s">
        <v>23</v>
      </c>
      <c r="R27" s="77"/>
      <c r="S27" s="64"/>
      <c r="T27" s="77"/>
    </row>
    <row r="28" spans="2:20" ht="60" customHeight="1" x14ac:dyDescent="0.35">
      <c r="B28" s="36" t="s">
        <v>433</v>
      </c>
      <c r="C28" s="75"/>
      <c r="D28" s="76"/>
      <c r="E28" s="76" t="s">
        <v>23</v>
      </c>
      <c r="F28" s="76" t="str">
        <f>IF(E28&lt;&gt;"", IFERROR(VLOOKUP(E28, Dashboard!$B46:$F51, 5, FALSE), ""), "")</f>
        <v/>
      </c>
      <c r="G28" s="77"/>
      <c r="H28" s="64"/>
      <c r="I28" s="64"/>
      <c r="J28" s="77"/>
      <c r="K28" s="77"/>
      <c r="L28" s="38"/>
      <c r="M28" s="38"/>
      <c r="N28" s="77"/>
      <c r="O28" s="77"/>
      <c r="P28" s="38"/>
      <c r="Q28" s="38" t="s">
        <v>23</v>
      </c>
      <c r="R28" s="77"/>
      <c r="S28" s="64"/>
      <c r="T28" s="77"/>
    </row>
    <row r="29" spans="2:20" ht="60" customHeight="1" x14ac:dyDescent="0.35">
      <c r="B29" s="36" t="s">
        <v>434</v>
      </c>
      <c r="C29" s="75"/>
      <c r="D29" s="76"/>
      <c r="E29" s="76" t="s">
        <v>23</v>
      </c>
      <c r="F29" s="76" t="str">
        <f>IF(E29&lt;&gt;"", IFERROR(VLOOKUP(E29, Dashboard!$B46:$F51, 5, FALSE), ""), "")</f>
        <v/>
      </c>
      <c r="G29" s="77"/>
      <c r="H29" s="64"/>
      <c r="I29" s="64"/>
      <c r="J29" s="77"/>
      <c r="K29" s="77"/>
      <c r="L29" s="38"/>
      <c r="M29" s="38"/>
      <c r="N29" s="77"/>
      <c r="O29" s="77"/>
      <c r="P29" s="38"/>
      <c r="Q29" s="38" t="s">
        <v>23</v>
      </c>
      <c r="R29" s="77"/>
      <c r="S29" s="64"/>
      <c r="T29" s="77"/>
    </row>
    <row r="30" spans="2:20" ht="60" customHeight="1" x14ac:dyDescent="0.35">
      <c r="B30" s="36" t="s">
        <v>435</v>
      </c>
      <c r="C30" s="75"/>
      <c r="D30" s="76"/>
      <c r="E30" s="76" t="s">
        <v>23</v>
      </c>
      <c r="F30" s="76" t="str">
        <f>IF(E30&lt;&gt;"", IFERROR(VLOOKUP(E30, Dashboard!$B46:$F51, 5, FALSE), ""), "")</f>
        <v/>
      </c>
      <c r="G30" s="77"/>
      <c r="H30" s="64"/>
      <c r="I30" s="64"/>
      <c r="J30" s="77"/>
      <c r="K30" s="77"/>
      <c r="L30" s="38"/>
      <c r="M30" s="38"/>
      <c r="N30" s="77"/>
      <c r="O30" s="77"/>
      <c r="P30" s="38"/>
      <c r="Q30" s="38" t="s">
        <v>23</v>
      </c>
      <c r="R30" s="77"/>
      <c r="S30" s="64"/>
      <c r="T30" s="77"/>
    </row>
    <row r="31" spans="2:20" ht="60" customHeight="1" x14ac:dyDescent="0.35">
      <c r="B31" s="36" t="s">
        <v>436</v>
      </c>
      <c r="C31" s="75"/>
      <c r="D31" s="76"/>
      <c r="E31" s="76" t="s">
        <v>23</v>
      </c>
      <c r="F31" s="76" t="str">
        <f>IF(E31&lt;&gt;"", IFERROR(VLOOKUP(E31, Dashboard!$B46:$F51, 5, FALSE), ""), "")</f>
        <v/>
      </c>
      <c r="G31" s="77"/>
      <c r="H31" s="64"/>
      <c r="I31" s="64"/>
      <c r="J31" s="77"/>
      <c r="K31" s="77"/>
      <c r="L31" s="38"/>
      <c r="M31" s="38"/>
      <c r="N31" s="77"/>
      <c r="O31" s="77"/>
      <c r="P31" s="38"/>
      <c r="Q31" s="38" t="s">
        <v>23</v>
      </c>
      <c r="R31" s="77"/>
      <c r="S31" s="64"/>
      <c r="T31" s="77"/>
    </row>
    <row r="32" spans="2:20" ht="60" customHeight="1" x14ac:dyDescent="0.35">
      <c r="B32" s="36" t="s">
        <v>437</v>
      </c>
      <c r="C32" s="75"/>
      <c r="D32" s="76"/>
      <c r="E32" s="76" t="s">
        <v>23</v>
      </c>
      <c r="F32" s="76" t="str">
        <f>IF(E32&lt;&gt;"", IFERROR(VLOOKUP(E32, Dashboard!$B46:$F51, 5, FALSE), ""), "")</f>
        <v/>
      </c>
      <c r="G32" s="77"/>
      <c r="H32" s="64"/>
      <c r="I32" s="64"/>
      <c r="J32" s="77"/>
      <c r="K32" s="77"/>
      <c r="L32" s="38"/>
      <c r="M32" s="38"/>
      <c r="N32" s="77"/>
      <c r="O32" s="77"/>
      <c r="P32" s="38"/>
      <c r="Q32" s="38" t="s">
        <v>23</v>
      </c>
      <c r="R32" s="77"/>
      <c r="S32" s="64"/>
      <c r="T32" s="77"/>
    </row>
    <row r="33" spans="2:20" ht="60" customHeight="1" x14ac:dyDescent="0.35">
      <c r="B33" s="36" t="s">
        <v>438</v>
      </c>
      <c r="C33" s="75"/>
      <c r="D33" s="76"/>
      <c r="E33" s="76" t="s">
        <v>23</v>
      </c>
      <c r="F33" s="76" t="str">
        <f>IF(E33&lt;&gt;"", IFERROR(VLOOKUP(E33, Dashboard!$B46:$F51, 5, FALSE), ""), "")</f>
        <v/>
      </c>
      <c r="G33" s="77"/>
      <c r="H33" s="64"/>
      <c r="I33" s="64"/>
      <c r="J33" s="77"/>
      <c r="K33" s="77"/>
      <c r="L33" s="38"/>
      <c r="M33" s="38"/>
      <c r="N33" s="77"/>
      <c r="O33" s="77"/>
      <c r="P33" s="38"/>
      <c r="Q33" s="38" t="s">
        <v>23</v>
      </c>
      <c r="R33" s="77"/>
      <c r="S33" s="64"/>
      <c r="T33" s="77"/>
    </row>
    <row r="34" spans="2:20" ht="60" customHeight="1" x14ac:dyDescent="0.35">
      <c r="B34" s="36" t="s">
        <v>439</v>
      </c>
      <c r="C34" s="75"/>
      <c r="D34" s="76"/>
      <c r="E34" s="76" t="s">
        <v>23</v>
      </c>
      <c r="F34" s="76" t="str">
        <f>IF(E34&lt;&gt;"", IFERROR(VLOOKUP(E34, Dashboard!$B46:$F51, 5, FALSE), ""), "")</f>
        <v/>
      </c>
      <c r="G34" s="77"/>
      <c r="H34" s="64"/>
      <c r="I34" s="64"/>
      <c r="J34" s="77"/>
      <c r="K34" s="77"/>
      <c r="L34" s="38"/>
      <c r="M34" s="38"/>
      <c r="N34" s="77"/>
      <c r="O34" s="77"/>
      <c r="P34" s="38"/>
      <c r="Q34" s="38" t="s">
        <v>23</v>
      </c>
      <c r="R34" s="77"/>
      <c r="S34" s="64"/>
      <c r="T34" s="77"/>
    </row>
    <row r="35" spans="2:20" ht="60" customHeight="1" x14ac:dyDescent="0.35">
      <c r="B35" s="36" t="s">
        <v>440</v>
      </c>
      <c r="C35" s="75"/>
      <c r="D35" s="76"/>
      <c r="E35" s="76" t="s">
        <v>23</v>
      </c>
      <c r="F35" s="76" t="str">
        <f>IF(E35&lt;&gt;"", IFERROR(VLOOKUP(E35, Dashboard!$B46:$F51, 5, FALSE), ""), "")</f>
        <v/>
      </c>
      <c r="G35" s="77"/>
      <c r="H35" s="64"/>
      <c r="I35" s="64"/>
      <c r="J35" s="77"/>
      <c r="K35" s="77"/>
      <c r="L35" s="38"/>
      <c r="M35" s="38"/>
      <c r="N35" s="77"/>
      <c r="O35" s="77"/>
      <c r="P35" s="38"/>
      <c r="Q35" s="38" t="s">
        <v>23</v>
      </c>
      <c r="R35" s="77"/>
      <c r="S35" s="64"/>
      <c r="T35" s="77"/>
    </row>
    <row r="36" spans="2:20" ht="60" customHeight="1" x14ac:dyDescent="0.35">
      <c r="B36" s="36" t="s">
        <v>441</v>
      </c>
      <c r="C36" s="75"/>
      <c r="D36" s="76"/>
      <c r="E36" s="76" t="s">
        <v>23</v>
      </c>
      <c r="F36" s="76" t="str">
        <f>IF(E36&lt;&gt;"", IFERROR(VLOOKUP(E36, Dashboard!$B46:$F51, 5, FALSE), ""), "")</f>
        <v/>
      </c>
      <c r="G36" s="77"/>
      <c r="H36" s="64"/>
      <c r="I36" s="64"/>
      <c r="J36" s="77"/>
      <c r="K36" s="77"/>
      <c r="L36" s="38"/>
      <c r="M36" s="38"/>
      <c r="N36" s="77"/>
      <c r="O36" s="77"/>
      <c r="P36" s="38"/>
      <c r="Q36" s="38" t="s">
        <v>23</v>
      </c>
      <c r="R36" s="77"/>
      <c r="S36" s="64"/>
      <c r="T36" s="77"/>
    </row>
    <row r="37" spans="2:20" ht="60" customHeight="1" x14ac:dyDescent="0.35">
      <c r="B37" s="36" t="s">
        <v>442</v>
      </c>
      <c r="C37" s="75"/>
      <c r="D37" s="76"/>
      <c r="E37" s="76" t="s">
        <v>23</v>
      </c>
      <c r="F37" s="76" t="str">
        <f>IF(E37&lt;&gt;"", IFERROR(VLOOKUP(E37, Dashboard!$B46:$F51, 5, FALSE), ""), "")</f>
        <v/>
      </c>
      <c r="G37" s="77"/>
      <c r="H37" s="64"/>
      <c r="I37" s="64"/>
      <c r="J37" s="77"/>
      <c r="K37" s="77"/>
      <c r="L37" s="38"/>
      <c r="M37" s="38"/>
      <c r="N37" s="77"/>
      <c r="O37" s="77"/>
      <c r="P37" s="38"/>
      <c r="Q37" s="38" t="s">
        <v>23</v>
      </c>
      <c r="R37" s="77"/>
      <c r="S37" s="64"/>
      <c r="T37" s="77"/>
    </row>
    <row r="38" spans="2:20" ht="60" customHeight="1" x14ac:dyDescent="0.35">
      <c r="B38" s="36" t="s">
        <v>443</v>
      </c>
      <c r="C38" s="75"/>
      <c r="D38" s="76"/>
      <c r="E38" s="76" t="s">
        <v>23</v>
      </c>
      <c r="F38" s="76" t="str">
        <f>IF(E38&lt;&gt;"", IFERROR(VLOOKUP(E38, Dashboard!$B46:$F51, 5, FALSE), ""), "")</f>
        <v/>
      </c>
      <c r="G38" s="77"/>
      <c r="H38" s="64"/>
      <c r="I38" s="64"/>
      <c r="J38" s="77"/>
      <c r="K38" s="77"/>
      <c r="L38" s="38"/>
      <c r="M38" s="38"/>
      <c r="N38" s="77"/>
      <c r="O38" s="77"/>
      <c r="P38" s="38"/>
      <c r="Q38" s="38" t="s">
        <v>23</v>
      </c>
      <c r="R38" s="77"/>
      <c r="S38" s="64"/>
      <c r="T38" s="77"/>
    </row>
    <row r="39" spans="2:20" ht="60" customHeight="1" x14ac:dyDescent="0.35">
      <c r="B39" s="36" t="s">
        <v>444</v>
      </c>
      <c r="C39" s="75"/>
      <c r="D39" s="76"/>
      <c r="E39" s="76" t="s">
        <v>23</v>
      </c>
      <c r="F39" s="76" t="str">
        <f>IF(E39&lt;&gt;"", IFERROR(VLOOKUP(E39, Dashboard!$B46:$F51, 5, FALSE), ""), "")</f>
        <v/>
      </c>
      <c r="G39" s="77"/>
      <c r="H39" s="64"/>
      <c r="I39" s="64"/>
      <c r="J39" s="77"/>
      <c r="K39" s="77"/>
      <c r="L39" s="38"/>
      <c r="M39" s="38"/>
      <c r="N39" s="77"/>
      <c r="O39" s="77"/>
      <c r="P39" s="38"/>
      <c r="Q39" s="38" t="s">
        <v>23</v>
      </c>
      <c r="R39" s="77"/>
      <c r="S39" s="64"/>
      <c r="T39" s="77"/>
    </row>
    <row r="40" spans="2:20" ht="60" customHeight="1" x14ac:dyDescent="0.35">
      <c r="B40" s="36" t="s">
        <v>445</v>
      </c>
      <c r="C40" s="75"/>
      <c r="D40" s="76"/>
      <c r="E40" s="76" t="s">
        <v>23</v>
      </c>
      <c r="F40" s="76" t="str">
        <f>IF(E40&lt;&gt;"", IFERROR(VLOOKUP(E40, Dashboard!$B46:$F51, 5, FALSE), ""), "")</f>
        <v/>
      </c>
      <c r="G40" s="77"/>
      <c r="H40" s="64"/>
      <c r="I40" s="64"/>
      <c r="J40" s="77"/>
      <c r="K40" s="77"/>
      <c r="L40" s="38"/>
      <c r="M40" s="38"/>
      <c r="N40" s="77"/>
      <c r="O40" s="77"/>
      <c r="P40" s="38"/>
      <c r="Q40" s="38" t="s">
        <v>23</v>
      </c>
      <c r="R40" s="77"/>
      <c r="S40" s="64"/>
      <c r="T40" s="77"/>
    </row>
    <row r="41" spans="2:20" ht="60" customHeight="1" x14ac:dyDescent="0.35">
      <c r="B41" s="36" t="s">
        <v>446</v>
      </c>
      <c r="C41" s="75"/>
      <c r="D41" s="76"/>
      <c r="E41" s="76" t="s">
        <v>23</v>
      </c>
      <c r="F41" s="76" t="str">
        <f>IF(E41&lt;&gt;"", IFERROR(VLOOKUP(E41, Dashboard!$B46:$F51, 5, FALSE), ""), "")</f>
        <v/>
      </c>
      <c r="G41" s="77"/>
      <c r="H41" s="64"/>
      <c r="I41" s="64"/>
      <c r="J41" s="77"/>
      <c r="K41" s="77"/>
      <c r="L41" s="38"/>
      <c r="M41" s="38"/>
      <c r="N41" s="77"/>
      <c r="O41" s="77"/>
      <c r="P41" s="38"/>
      <c r="Q41" s="38" t="s">
        <v>23</v>
      </c>
      <c r="R41" s="77"/>
      <c r="S41" s="64"/>
      <c r="T41" s="77"/>
    </row>
    <row r="42" spans="2:20" ht="60" customHeight="1" x14ac:dyDescent="0.35">
      <c r="B42" s="36" t="s">
        <v>447</v>
      </c>
      <c r="C42" s="75"/>
      <c r="D42" s="76"/>
      <c r="E42" s="76" t="s">
        <v>23</v>
      </c>
      <c r="F42" s="76" t="str">
        <f>IF(E42&lt;&gt;"", IFERROR(VLOOKUP(E42, Dashboard!$B46:$F51, 5, FALSE), ""), "")</f>
        <v/>
      </c>
      <c r="G42" s="77"/>
      <c r="H42" s="64"/>
      <c r="I42" s="64"/>
      <c r="J42" s="77"/>
      <c r="K42" s="77"/>
      <c r="L42" s="38"/>
      <c r="M42" s="38"/>
      <c r="N42" s="77"/>
      <c r="O42" s="77"/>
      <c r="P42" s="38"/>
      <c r="Q42" s="38" t="s">
        <v>23</v>
      </c>
      <c r="R42" s="77"/>
      <c r="S42" s="64"/>
      <c r="T42" s="77"/>
    </row>
    <row r="43" spans="2:20" ht="60" customHeight="1" x14ac:dyDescent="0.35">
      <c r="B43" s="36" t="s">
        <v>448</v>
      </c>
      <c r="C43" s="75"/>
      <c r="D43" s="76"/>
      <c r="E43" s="76" t="s">
        <v>23</v>
      </c>
      <c r="F43" s="76" t="str">
        <f>IF(E43&lt;&gt;"", IFERROR(VLOOKUP(E43, Dashboard!$B46:$F51, 5, FALSE), ""), "")</f>
        <v/>
      </c>
      <c r="G43" s="77"/>
      <c r="H43" s="64"/>
      <c r="I43" s="64"/>
      <c r="J43" s="77"/>
      <c r="K43" s="77"/>
      <c r="L43" s="38"/>
      <c r="M43" s="38"/>
      <c r="N43" s="77"/>
      <c r="O43" s="77"/>
      <c r="P43" s="38"/>
      <c r="Q43" s="38" t="s">
        <v>23</v>
      </c>
      <c r="R43" s="77"/>
      <c r="S43" s="64"/>
      <c r="T43" s="77"/>
    </row>
    <row r="44" spans="2:20" ht="60" customHeight="1" x14ac:dyDescent="0.35">
      <c r="B44" s="36" t="s">
        <v>449</v>
      </c>
      <c r="C44" s="75"/>
      <c r="D44" s="76"/>
      <c r="E44" s="76" t="s">
        <v>23</v>
      </c>
      <c r="F44" s="76" t="str">
        <f>IF(E44&lt;&gt;"", IFERROR(VLOOKUP(E44, Dashboard!$B46:$F51, 5, FALSE), ""), "")</f>
        <v/>
      </c>
      <c r="G44" s="77"/>
      <c r="H44" s="64"/>
      <c r="I44" s="64"/>
      <c r="J44" s="77"/>
      <c r="K44" s="77"/>
      <c r="L44" s="38"/>
      <c r="M44" s="38"/>
      <c r="N44" s="77"/>
      <c r="O44" s="77"/>
      <c r="P44" s="38"/>
      <c r="Q44" s="38" t="s">
        <v>23</v>
      </c>
      <c r="R44" s="77"/>
      <c r="S44" s="64"/>
      <c r="T44" s="77"/>
    </row>
    <row r="45" spans="2:20" ht="60" customHeight="1" x14ac:dyDescent="0.35">
      <c r="B45" s="36" t="s">
        <v>450</v>
      </c>
      <c r="C45" s="75"/>
      <c r="D45" s="76"/>
      <c r="E45" s="76" t="s">
        <v>23</v>
      </c>
      <c r="F45" s="76" t="str">
        <f>IF(E45&lt;&gt;"", IFERROR(VLOOKUP(E45, Dashboard!$B46:$F51, 5, FALSE), ""), "")</f>
        <v/>
      </c>
      <c r="G45" s="77"/>
      <c r="H45" s="64"/>
      <c r="I45" s="64"/>
      <c r="J45" s="77"/>
      <c r="K45" s="77"/>
      <c r="L45" s="38"/>
      <c r="M45" s="38"/>
      <c r="N45" s="77"/>
      <c r="O45" s="77"/>
      <c r="P45" s="38"/>
      <c r="Q45" s="38" t="s">
        <v>23</v>
      </c>
      <c r="R45" s="77"/>
      <c r="S45" s="64"/>
      <c r="T45" s="77"/>
    </row>
    <row r="46" spans="2:20" ht="60" customHeight="1" x14ac:dyDescent="0.35">
      <c r="B46" s="36" t="s">
        <v>451</v>
      </c>
      <c r="C46" s="75"/>
      <c r="D46" s="76"/>
      <c r="E46" s="76" t="s">
        <v>23</v>
      </c>
      <c r="F46" s="76" t="str">
        <f>IF(E46&lt;&gt;"", IFERROR(VLOOKUP(E46, Dashboard!$B46:$F51, 5, FALSE), ""), "")</f>
        <v/>
      </c>
      <c r="G46" s="77"/>
      <c r="H46" s="64"/>
      <c r="I46" s="64"/>
      <c r="J46" s="77"/>
      <c r="K46" s="77"/>
      <c r="L46" s="38"/>
      <c r="M46" s="38"/>
      <c r="N46" s="77"/>
      <c r="O46" s="77"/>
      <c r="P46" s="38"/>
      <c r="Q46" s="38" t="s">
        <v>23</v>
      </c>
      <c r="R46" s="77"/>
      <c r="S46" s="64"/>
      <c r="T46" s="77"/>
    </row>
    <row r="47" spans="2:20" ht="60" customHeight="1" x14ac:dyDescent="0.35">
      <c r="B47" s="36" t="s">
        <v>452</v>
      </c>
      <c r="C47" s="75"/>
      <c r="D47" s="76"/>
      <c r="E47" s="76" t="s">
        <v>23</v>
      </c>
      <c r="F47" s="76" t="str">
        <f>IF(E47&lt;&gt;"", IFERROR(VLOOKUP(E47, Dashboard!$B46:$F51, 5, FALSE), ""), "")</f>
        <v/>
      </c>
      <c r="G47" s="77"/>
      <c r="H47" s="64"/>
      <c r="I47" s="64"/>
      <c r="J47" s="77"/>
      <c r="K47" s="77"/>
      <c r="L47" s="38"/>
      <c r="M47" s="38"/>
      <c r="N47" s="77"/>
      <c r="O47" s="77"/>
      <c r="P47" s="38"/>
      <c r="Q47" s="38" t="s">
        <v>23</v>
      </c>
      <c r="R47" s="77"/>
      <c r="S47" s="64"/>
      <c r="T47" s="77"/>
    </row>
    <row r="48" spans="2:20" ht="60" customHeight="1" x14ac:dyDescent="0.35">
      <c r="B48" s="36" t="s">
        <v>453</v>
      </c>
      <c r="C48" s="75"/>
      <c r="D48" s="76"/>
      <c r="E48" s="76" t="s">
        <v>23</v>
      </c>
      <c r="F48" s="76" t="str">
        <f>IF(E48&lt;&gt;"", IFERROR(VLOOKUP(E48, Dashboard!$B46:$F51, 5, FALSE), ""), "")</f>
        <v/>
      </c>
      <c r="G48" s="77"/>
      <c r="H48" s="64"/>
      <c r="I48" s="64"/>
      <c r="J48" s="77"/>
      <c r="K48" s="77"/>
      <c r="L48" s="38"/>
      <c r="M48" s="38"/>
      <c r="N48" s="77"/>
      <c r="O48" s="77"/>
      <c r="P48" s="38"/>
      <c r="Q48" s="38" t="s">
        <v>23</v>
      </c>
      <c r="R48" s="77"/>
      <c r="S48" s="64"/>
      <c r="T48" s="77"/>
    </row>
    <row r="49" spans="2:20" ht="60" customHeight="1" x14ac:dyDescent="0.35">
      <c r="B49" s="36" t="s">
        <v>454</v>
      </c>
      <c r="C49" s="75"/>
      <c r="D49" s="76"/>
      <c r="E49" s="76" t="s">
        <v>23</v>
      </c>
      <c r="F49" s="76" t="str">
        <f>IF(E49&lt;&gt;"", IFERROR(VLOOKUP(E49, Dashboard!$B46:$F51, 5, FALSE), ""), "")</f>
        <v/>
      </c>
      <c r="G49" s="77"/>
      <c r="H49" s="64"/>
      <c r="I49" s="64"/>
      <c r="J49" s="77"/>
      <c r="K49" s="77"/>
      <c r="L49" s="38"/>
      <c r="M49" s="38"/>
      <c r="N49" s="77"/>
      <c r="O49" s="77"/>
      <c r="P49" s="38"/>
      <c r="Q49" s="38" t="s">
        <v>23</v>
      </c>
      <c r="R49" s="77"/>
      <c r="S49" s="64"/>
      <c r="T49" s="77"/>
    </row>
    <row r="50" spans="2:20" ht="60" customHeight="1" x14ac:dyDescent="0.35">
      <c r="B50" s="36" t="s">
        <v>455</v>
      </c>
      <c r="C50" s="75"/>
      <c r="D50" s="76"/>
      <c r="E50" s="76" t="s">
        <v>23</v>
      </c>
      <c r="F50" s="76" t="str">
        <f>IF(E50&lt;&gt;"", IFERROR(VLOOKUP(E50, Dashboard!$B46:$F51, 5, FALSE), ""), "")</f>
        <v/>
      </c>
      <c r="G50" s="77"/>
      <c r="H50" s="64"/>
      <c r="I50" s="64"/>
      <c r="J50" s="77"/>
      <c r="K50" s="77"/>
      <c r="L50" s="38"/>
      <c r="M50" s="38"/>
      <c r="N50" s="77"/>
      <c r="O50" s="77"/>
      <c r="P50" s="38"/>
      <c r="Q50" s="38" t="s">
        <v>23</v>
      </c>
      <c r="R50" s="77"/>
      <c r="S50" s="64"/>
      <c r="T50" s="77"/>
    </row>
    <row r="51" spans="2:20" ht="60" customHeight="1" x14ac:dyDescent="0.35">
      <c r="B51" s="36" t="s">
        <v>456</v>
      </c>
      <c r="C51" s="75"/>
      <c r="D51" s="76"/>
      <c r="E51" s="76" t="s">
        <v>23</v>
      </c>
      <c r="F51" s="76" t="str">
        <f>IF(E51&lt;&gt;"", IFERROR(VLOOKUP(E51, Dashboard!$B46:$F51, 5, FALSE), ""), "")</f>
        <v/>
      </c>
      <c r="G51" s="77"/>
      <c r="H51" s="64"/>
      <c r="I51" s="64"/>
      <c r="J51" s="77"/>
      <c r="K51" s="77"/>
      <c r="L51" s="38"/>
      <c r="M51" s="38"/>
      <c r="N51" s="77"/>
      <c r="O51" s="77"/>
      <c r="P51" s="38"/>
      <c r="Q51" s="38" t="s">
        <v>23</v>
      </c>
      <c r="R51" s="77"/>
      <c r="S51" s="64"/>
      <c r="T51" s="77"/>
    </row>
    <row r="52" spans="2:20" ht="60" customHeight="1" x14ac:dyDescent="0.35">
      <c r="B52" s="36" t="s">
        <v>457</v>
      </c>
      <c r="C52" s="75"/>
      <c r="D52" s="76"/>
      <c r="E52" s="76" t="s">
        <v>23</v>
      </c>
      <c r="F52" s="76" t="str">
        <f>IF(E52&lt;&gt;"", IFERROR(VLOOKUP(E52, Dashboard!$B46:$F51, 5, FALSE), ""), "")</f>
        <v/>
      </c>
      <c r="G52" s="77"/>
      <c r="H52" s="64"/>
      <c r="I52" s="64"/>
      <c r="J52" s="77"/>
      <c r="K52" s="77"/>
      <c r="L52" s="38"/>
      <c r="M52" s="38"/>
      <c r="N52" s="77"/>
      <c r="O52" s="77"/>
      <c r="P52" s="38"/>
      <c r="Q52" s="38" t="s">
        <v>23</v>
      </c>
      <c r="R52" s="77"/>
      <c r="S52" s="64"/>
      <c r="T52" s="77"/>
    </row>
    <row r="53" spans="2:20" ht="60" customHeight="1" x14ac:dyDescent="0.35">
      <c r="B53" s="36" t="s">
        <v>458</v>
      </c>
      <c r="C53" s="75"/>
      <c r="D53" s="76"/>
      <c r="E53" s="76" t="s">
        <v>23</v>
      </c>
      <c r="F53" s="76" t="str">
        <f>IF(E53&lt;&gt;"", IFERROR(VLOOKUP(E53, Dashboard!$B46:$F51, 5, FALSE), ""), "")</f>
        <v/>
      </c>
      <c r="G53" s="77"/>
      <c r="H53" s="64"/>
      <c r="I53" s="64"/>
      <c r="J53" s="77"/>
      <c r="K53" s="77"/>
      <c r="L53" s="38"/>
      <c r="M53" s="38"/>
      <c r="N53" s="77"/>
      <c r="O53" s="77"/>
      <c r="P53" s="38"/>
      <c r="Q53" s="38" t="s">
        <v>23</v>
      </c>
      <c r="R53" s="77"/>
      <c r="S53" s="64"/>
      <c r="T53" s="77"/>
    </row>
    <row r="54" spans="2:20" ht="60" customHeight="1" x14ac:dyDescent="0.35">
      <c r="B54" s="36" t="s">
        <v>459</v>
      </c>
      <c r="C54" s="75"/>
      <c r="D54" s="76"/>
      <c r="E54" s="76" t="s">
        <v>23</v>
      </c>
      <c r="F54" s="76" t="str">
        <f>IF(E54&lt;&gt;"", IFERROR(VLOOKUP(E54, Dashboard!$B46:$F51,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247</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Google Workspace Secure Configuration Baseline for Common Controls - SHGIR</dc:title>
  <dc:subject>Generated on: 2026-06-09 11:36:51</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2026-06-09T10:36:59Z</dcterms:modified>
  <cp:category>CISA-SCuBA</cp:category>
  <cp:contentStatus>Draft</cp:contentStatus>
</cp:coreProperties>
</file>