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B9CAFFB63529AF95793DA5AABF8094DE9D29670A" xr6:coauthVersionLast="47" xr6:coauthVersionMax="47" xr10:uidLastSave="{EF5BBE28-C930-4B3B-84A6-5B200FD6989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434" i="1"/>
  <c r="P433" i="1"/>
  <c r="P432" i="1"/>
  <c r="P431" i="1"/>
  <c r="P430" i="1"/>
  <c r="P429" i="1"/>
  <c r="P428" i="1"/>
  <c r="P427" i="1"/>
  <c r="P426" i="1"/>
  <c r="P425" i="1"/>
  <c r="P424" i="1"/>
  <c r="P423" i="1"/>
  <c r="P422" i="1"/>
  <c r="P421" i="1"/>
  <c r="P420" i="1"/>
  <c r="P419" i="1"/>
  <c r="P418" i="1"/>
  <c r="P417" i="1"/>
  <c r="P416" i="1"/>
  <c r="P415" i="1"/>
  <c r="P414" i="1"/>
  <c r="P413" i="1"/>
  <c r="P412" i="1"/>
  <c r="P411" i="1"/>
  <c r="P410" i="1"/>
  <c r="P409" i="1"/>
  <c r="P408" i="1"/>
  <c r="P407" i="1"/>
  <c r="P406" i="1"/>
  <c r="P405" i="1"/>
  <c r="P404" i="1"/>
  <c r="P403" i="1"/>
  <c r="P402" i="1"/>
  <c r="P401" i="1"/>
  <c r="P400" i="1"/>
  <c r="P399" i="1"/>
  <c r="P398" i="1"/>
  <c r="P397" i="1"/>
  <c r="P396" i="1"/>
  <c r="P395" i="1"/>
  <c r="P394" i="1"/>
  <c r="P393" i="1"/>
  <c r="P392" i="1"/>
  <c r="P391" i="1"/>
  <c r="P390" i="1"/>
  <c r="P389" i="1"/>
  <c r="P388" i="1"/>
  <c r="P387" i="1"/>
  <c r="P386" i="1"/>
  <c r="P385" i="1"/>
  <c r="P384" i="1"/>
  <c r="P383" i="1"/>
  <c r="P382" i="1"/>
  <c r="P381" i="1"/>
  <c r="P380" i="1"/>
  <c r="P379" i="1"/>
  <c r="P378" i="1"/>
  <c r="P377" i="1"/>
  <c r="P376" i="1"/>
  <c r="P375" i="1"/>
  <c r="P374" i="1"/>
  <c r="P373" i="1"/>
  <c r="P372" i="1"/>
  <c r="P371" i="1"/>
  <c r="P370" i="1"/>
  <c r="P369" i="1"/>
  <c r="P368" i="1"/>
  <c r="P367" i="1"/>
  <c r="P366" i="1"/>
  <c r="P365" i="1"/>
  <c r="P364" i="1"/>
  <c r="P363" i="1"/>
  <c r="P362" i="1"/>
  <c r="P361" i="1"/>
  <c r="P360" i="1"/>
  <c r="P359" i="1"/>
  <c r="P358" i="1"/>
  <c r="P357" i="1"/>
  <c r="P356" i="1"/>
  <c r="P355" i="1"/>
  <c r="P354" i="1"/>
  <c r="P353" i="1"/>
  <c r="P352" i="1"/>
  <c r="P351" i="1"/>
  <c r="P350" i="1"/>
  <c r="P349" i="1"/>
  <c r="P348" i="1"/>
  <c r="P347" i="1"/>
  <c r="P346" i="1"/>
  <c r="P345" i="1"/>
  <c r="P344" i="1"/>
  <c r="P343" i="1"/>
  <c r="P342" i="1"/>
  <c r="P341" i="1"/>
  <c r="P340" i="1"/>
  <c r="P339" i="1"/>
  <c r="P338"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F88" i="3" s="1"/>
  <c r="C88" i="3"/>
  <c r="E87" i="3"/>
  <c r="D87" i="3"/>
  <c r="C87" i="3"/>
  <c r="F87" i="3" s="1"/>
  <c r="E86" i="3"/>
  <c r="D86" i="3"/>
  <c r="C86" i="3"/>
  <c r="W138" i="3" s="1"/>
  <c r="E85" i="3"/>
  <c r="D85" i="3"/>
  <c r="C85" i="3"/>
  <c r="F85" i="3" s="1"/>
  <c r="F84" i="3"/>
  <c r="T166" i="3" s="1"/>
  <c r="E84" i="3"/>
  <c r="D84" i="3"/>
  <c r="C84" i="3"/>
  <c r="S138" i="3" s="1"/>
  <c r="E70" i="3"/>
  <c r="D70" i="3"/>
  <c r="C70" i="3"/>
  <c r="F70" i="3" s="1"/>
  <c r="E69" i="3"/>
  <c r="D69" i="3"/>
  <c r="C69" i="3"/>
  <c r="F69" i="3" s="1"/>
  <c r="E51" i="3"/>
  <c r="D51" i="3"/>
  <c r="C51" i="3"/>
  <c r="F51" i="3" s="1"/>
  <c r="F50" i="3"/>
  <c r="C59" i="3" s="1"/>
  <c r="E50" i="3"/>
  <c r="D50" i="3"/>
  <c r="C50" i="3"/>
  <c r="E49" i="3"/>
  <c r="D49" i="3"/>
  <c r="C49" i="3"/>
  <c r="F49" i="3" s="1"/>
  <c r="E48" i="3"/>
  <c r="D48" i="3"/>
  <c r="C48" i="3"/>
  <c r="F48" i="3" s="1"/>
  <c r="E47" i="3"/>
  <c r="D47" i="3"/>
  <c r="C47" i="3"/>
  <c r="F47" i="3" s="1"/>
  <c r="E46" i="3"/>
  <c r="D46" i="3"/>
  <c r="C46" i="3"/>
  <c r="F46" i="3" s="1"/>
  <c r="E31" i="3"/>
  <c r="D31" i="3"/>
  <c r="C31" i="3"/>
  <c r="F31" i="3" s="1"/>
  <c r="E30" i="3"/>
  <c r="D30" i="3"/>
  <c r="C30" i="3"/>
  <c r="F30" i="3" s="1"/>
  <c r="E29" i="3"/>
  <c r="D29" i="3"/>
  <c r="C29" i="3"/>
  <c r="F29" i="3" s="1"/>
  <c r="E16" i="3"/>
  <c r="D16" i="3"/>
  <c r="C16" i="3"/>
  <c r="F16" i="3" s="1"/>
  <c r="D9" i="3"/>
  <c r="C9" i="3"/>
  <c r="C8" i="3"/>
  <c r="D8" i="3" s="1"/>
  <c r="C7" i="3"/>
  <c r="D7" i="3" s="1"/>
  <c r="C60" i="3" l="1"/>
  <c r="E60" i="3"/>
  <c r="D60" i="3"/>
  <c r="E37" i="3"/>
  <c r="D37" i="3"/>
  <c r="C37" i="3"/>
  <c r="E96" i="3"/>
  <c r="D96" i="3"/>
  <c r="C96" i="3"/>
  <c r="E112" i="3"/>
  <c r="D112" i="3"/>
  <c r="C112" i="3"/>
  <c r="E74" i="3"/>
  <c r="C74" i="3"/>
  <c r="D74" i="3"/>
  <c r="C56" i="3"/>
  <c r="E56" i="3"/>
  <c r="D56" i="3"/>
  <c r="E113" i="3"/>
  <c r="D113" i="3"/>
  <c r="C113" i="3"/>
  <c r="E75" i="3"/>
  <c r="C75" i="3"/>
  <c r="D75" i="3"/>
  <c r="E58" i="3"/>
  <c r="C58" i="3"/>
  <c r="D58" i="3"/>
  <c r="V170" i="3"/>
  <c r="V165" i="3"/>
  <c r="V160" i="3"/>
  <c r="V155" i="3"/>
  <c r="V150" i="3"/>
  <c r="V145" i="3"/>
  <c r="V140" i="3"/>
  <c r="C93" i="3"/>
  <c r="V169" i="3"/>
  <c r="V164" i="3"/>
  <c r="V159" i="3"/>
  <c r="V154" i="3"/>
  <c r="V149" i="3"/>
  <c r="V144" i="3"/>
  <c r="V168" i="3"/>
  <c r="V163" i="3"/>
  <c r="V158" i="3"/>
  <c r="V153" i="3"/>
  <c r="V148" i="3"/>
  <c r="V143" i="3"/>
  <c r="V167" i="3"/>
  <c r="V162" i="3"/>
  <c r="V157" i="3"/>
  <c r="V152" i="3"/>
  <c r="V147" i="3"/>
  <c r="V142" i="3"/>
  <c r="E93" i="3"/>
  <c r="D93" i="3"/>
  <c r="V166" i="3"/>
  <c r="V161" i="3"/>
  <c r="V156" i="3"/>
  <c r="V151" i="3"/>
  <c r="V146" i="3"/>
  <c r="V141" i="3"/>
  <c r="D114" i="3"/>
  <c r="C114" i="3"/>
  <c r="E114" i="3"/>
  <c r="C115" i="3"/>
  <c r="E115" i="3"/>
  <c r="D115" i="3"/>
  <c r="D55" i="3"/>
  <c r="C55" i="3"/>
  <c r="E55" i="3"/>
  <c r="G127" i="3"/>
  <c r="D35" i="3"/>
  <c r="E35" i="3"/>
  <c r="C35" i="3"/>
  <c r="E57" i="3"/>
  <c r="C57" i="3"/>
  <c r="D57" i="3"/>
  <c r="R166" i="3"/>
  <c r="R161" i="3"/>
  <c r="R156" i="3"/>
  <c r="R151" i="3"/>
  <c r="R146" i="3"/>
  <c r="R141" i="3"/>
  <c r="R170" i="3"/>
  <c r="R165" i="3"/>
  <c r="R160" i="3"/>
  <c r="R155" i="3"/>
  <c r="R150" i="3"/>
  <c r="R145" i="3"/>
  <c r="R140" i="3"/>
  <c r="R169" i="3"/>
  <c r="R164" i="3"/>
  <c r="R159" i="3"/>
  <c r="R154" i="3"/>
  <c r="R149" i="3"/>
  <c r="R144" i="3"/>
  <c r="R168" i="3"/>
  <c r="R163" i="3"/>
  <c r="R158" i="3"/>
  <c r="R153" i="3"/>
  <c r="R148" i="3"/>
  <c r="R143" i="3"/>
  <c r="R167" i="3"/>
  <c r="R162" i="3"/>
  <c r="R157" i="3"/>
  <c r="R152" i="3"/>
  <c r="R147" i="3"/>
  <c r="R142" i="3"/>
  <c r="E20" i="3"/>
  <c r="D20" i="3"/>
  <c r="C20" i="3"/>
  <c r="D36" i="3"/>
  <c r="C36" i="3"/>
  <c r="E36" i="3"/>
  <c r="E95" i="3"/>
  <c r="D95" i="3"/>
  <c r="C95" i="3"/>
  <c r="D92" i="3"/>
  <c r="D59" i="3"/>
  <c r="E59" i="3"/>
  <c r="E92" i="3"/>
  <c r="T142" i="3"/>
  <c r="T147" i="3"/>
  <c r="T152" i="3"/>
  <c r="T157" i="3"/>
  <c r="T162" i="3"/>
  <c r="T167" i="3"/>
  <c r="T143" i="3"/>
  <c r="T148" i="3"/>
  <c r="T153" i="3"/>
  <c r="T158" i="3"/>
  <c r="T163" i="3"/>
  <c r="T168" i="3"/>
  <c r="F86" i="3"/>
  <c r="Q138" i="3"/>
  <c r="T144" i="3"/>
  <c r="T149" i="3"/>
  <c r="T154" i="3"/>
  <c r="T159" i="3"/>
  <c r="T164" i="3"/>
  <c r="T169" i="3"/>
  <c r="U138" i="3"/>
  <c r="T140" i="3"/>
  <c r="T145" i="3"/>
  <c r="T150" i="3"/>
  <c r="T155" i="3"/>
  <c r="T160" i="3"/>
  <c r="T165" i="3"/>
  <c r="T170" i="3"/>
  <c r="C92" i="3"/>
  <c r="T141" i="3"/>
  <c r="T146" i="3"/>
  <c r="T151" i="3"/>
  <c r="T156" i="3"/>
  <c r="T161" i="3"/>
  <c r="D94" i="3" l="1"/>
  <c r="X170" i="3"/>
  <c r="X165" i="3"/>
  <c r="X160" i="3"/>
  <c r="X155" i="3"/>
  <c r="X150" i="3"/>
  <c r="X145" i="3"/>
  <c r="X140" i="3"/>
  <c r="X169" i="3"/>
  <c r="X164" i="3"/>
  <c r="X159" i="3"/>
  <c r="X154" i="3"/>
  <c r="X149" i="3"/>
  <c r="X144" i="3"/>
  <c r="E94" i="3"/>
  <c r="X168" i="3"/>
  <c r="X163" i="3"/>
  <c r="X158" i="3"/>
  <c r="X153" i="3"/>
  <c r="X148" i="3"/>
  <c r="X143" i="3"/>
  <c r="X167" i="3"/>
  <c r="X162" i="3"/>
  <c r="X157" i="3"/>
  <c r="X152" i="3"/>
  <c r="X147" i="3"/>
  <c r="X142" i="3"/>
  <c r="C94" i="3"/>
  <c r="X166" i="3"/>
  <c r="X161" i="3"/>
  <c r="X156" i="3"/>
  <c r="X151" i="3"/>
  <c r="X146" i="3"/>
  <c r="X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04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400-000005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 authorId="0" shapeId="0" xr:uid="{00000000-0006-0000-0400-000006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 authorId="0" shapeId="0" xr:uid="{00000000-0006-0000-0400-000007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400-000008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400-000009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9" authorId="0" shapeId="0" xr:uid="{00000000-0006-0000-0400-00000C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9" authorId="0" shapeId="0" xr:uid="{00000000-0006-0000-0400-00000D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9" authorId="0" shapeId="0" xr:uid="{00000000-0006-0000-0400-00000E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9" authorId="0" shapeId="0" xr:uid="{00000000-0006-0000-0400-00000A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9" authorId="0" shapeId="0" xr:uid="{00000000-0006-0000-0400-00000B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400-00000F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 authorId="0" shapeId="0" xr:uid="{00000000-0006-0000-0400-000010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11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K26" authorId="0" shapeId="0" xr:uid="{00000000-0006-0000-0400-000034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L26" authorId="0" shapeId="0" xr:uid="{00000000-0006-0000-0400-000035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36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37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38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 authorId="0" shapeId="0" xr:uid="{00000000-0006-0000-0400-000012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13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6" authorId="0" shapeId="0" xr:uid="{00000000-0006-0000-0400-000014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6" authorId="0" shapeId="0" xr:uid="{00000000-0006-0000-0400-000015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6" authorId="0" shapeId="0" xr:uid="{00000000-0006-0000-0400-000016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6" authorId="0" shapeId="0" xr:uid="{00000000-0006-0000-0400-000017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6" authorId="0" shapeId="0" xr:uid="{00000000-0006-0000-0400-000018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W26" authorId="0" shapeId="0" xr:uid="{00000000-0006-0000-0400-000019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X26" authorId="0" shapeId="0" xr:uid="{00000000-0006-0000-0400-00001A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Y26" authorId="0" shapeId="0" xr:uid="{00000000-0006-0000-0400-00001B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Z26" authorId="0" shapeId="0" xr:uid="{00000000-0006-0000-0400-00001C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A26" authorId="0" shapeId="0" xr:uid="{00000000-0006-0000-0400-00001D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B26" authorId="0" shapeId="0" xr:uid="{00000000-0006-0000-0400-00001E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6" authorId="0" shapeId="0" xr:uid="{00000000-0006-0000-0400-00001F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6" authorId="0" shapeId="0" xr:uid="{00000000-0006-0000-0400-000020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E26" authorId="0" shapeId="0" xr:uid="{00000000-0006-0000-0400-000021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F26" authorId="0" shapeId="0" xr:uid="{00000000-0006-0000-0400-000022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G26" authorId="0" shapeId="0" xr:uid="{00000000-0006-0000-0400-000023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H26" authorId="0" shapeId="0" xr:uid="{00000000-0006-0000-0400-000024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I26" authorId="0" shapeId="0" xr:uid="{00000000-0006-0000-0400-000025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J26" authorId="0" shapeId="0" xr:uid="{00000000-0006-0000-0400-000026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6" authorId="0" shapeId="0" xr:uid="{00000000-0006-0000-0400-000027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L26" authorId="0" shapeId="0" xr:uid="{00000000-0006-0000-0400-000028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6" authorId="0" shapeId="0" xr:uid="{00000000-0006-0000-0400-000029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6" authorId="0" shapeId="0" xr:uid="{00000000-0006-0000-0400-00002A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O26" authorId="0" shapeId="0" xr:uid="{00000000-0006-0000-0400-00002B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AP26" authorId="0" shapeId="0" xr:uid="{00000000-0006-0000-0400-00002C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26" authorId="0" shapeId="0" xr:uid="{00000000-0006-0000-0400-00002D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R26" authorId="0" shapeId="0" xr:uid="{00000000-0006-0000-0400-00002E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26" authorId="0" shapeId="0" xr:uid="{00000000-0006-0000-0400-00002F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T26" authorId="0" shapeId="0" xr:uid="{00000000-0006-0000-0400-00003000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26" authorId="0" shapeId="0" xr:uid="{00000000-0006-0000-0400-000031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26" authorId="0" shapeId="0" xr:uid="{00000000-0006-0000-0400-000032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26" authorId="0" shapeId="0" xr:uid="{00000000-0006-0000-0400-000033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400-000039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400-00003A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7" authorId="0" shapeId="0" xr:uid="{00000000-0006-0000-0400-00003B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7" authorId="0" shapeId="0" xr:uid="{00000000-0006-0000-0400-00003C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7" authorId="0" shapeId="0" xr:uid="{00000000-0006-0000-0400-00003D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7" authorId="0" shapeId="0" xr:uid="{00000000-0006-0000-0400-00003E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7" authorId="0" shapeId="0" xr:uid="{00000000-0006-0000-0400-00003F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7" authorId="0" shapeId="0" xr:uid="{00000000-0006-0000-0400-000040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7" authorId="0" shapeId="0" xr:uid="{00000000-0006-0000-0400-000041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400-000042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32" authorId="0" shapeId="0" xr:uid="{00000000-0006-0000-0400-000043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L32" authorId="0" shapeId="0" xr:uid="{00000000-0006-0000-0400-000044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M32" authorId="0" shapeId="0" xr:uid="{00000000-0006-0000-0400-000045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N32" authorId="0" shapeId="0" xr:uid="{00000000-0006-0000-0400-000046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O32" authorId="0" shapeId="0" xr:uid="{00000000-0006-0000-0400-000047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P32" authorId="0" shapeId="0" xr:uid="{00000000-0006-0000-0400-000048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Q32" authorId="0" shapeId="0" xr:uid="{00000000-0006-0000-0400-000049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R32" authorId="0" shapeId="0" xr:uid="{00000000-0006-0000-0400-00004A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S32" authorId="0" shapeId="0" xr:uid="{00000000-0006-0000-0400-00004B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T32" authorId="0" shapeId="0" xr:uid="{00000000-0006-0000-0400-00004C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32" authorId="0" shapeId="0" xr:uid="{00000000-0006-0000-0400-00004D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V32" authorId="0" shapeId="0" xr:uid="{00000000-0006-0000-0400-00004E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2" authorId="0" shapeId="0" xr:uid="{00000000-0006-0000-0400-00004F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X32" authorId="0" shapeId="0" xr:uid="{00000000-0006-0000-0400-000050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32" authorId="0" shapeId="0" xr:uid="{00000000-0006-0000-0400-000051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Z32" authorId="0" shapeId="0" xr:uid="{00000000-0006-0000-0400-000052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A32" authorId="0" shapeId="0" xr:uid="{00000000-0006-0000-0400-000053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B32" authorId="0" shapeId="0" xr:uid="{00000000-0006-0000-0400-000054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2" authorId="0" shapeId="0" xr:uid="{00000000-0006-0000-0400-000055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D32" authorId="0" shapeId="0" xr:uid="{00000000-0006-0000-0400-000056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E32" authorId="0" shapeId="0" xr:uid="{00000000-0006-0000-0400-000057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F32" authorId="0" shapeId="0" xr:uid="{00000000-0006-0000-0400-000058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32" authorId="0" shapeId="0" xr:uid="{00000000-0006-0000-0400-000059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H32" authorId="0" shapeId="0" xr:uid="{00000000-0006-0000-0400-00005A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I32" authorId="0" shapeId="0" xr:uid="{00000000-0006-0000-0400-00005B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J32" authorId="0" shapeId="0" xr:uid="{00000000-0006-0000-0400-00005C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K32" authorId="0" shapeId="0" xr:uid="{00000000-0006-0000-0400-00005D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L32" authorId="0" shapeId="0" xr:uid="{00000000-0006-0000-0400-00005E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32" authorId="0" shapeId="0" xr:uid="{00000000-0006-0000-0400-00005F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N32" authorId="0" shapeId="0" xr:uid="{00000000-0006-0000-0400-000060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(MS only)</t>
        </r>
      </text>
    </comment>
    <comment ref="AO32" authorId="0" shapeId="0" xr:uid="{00000000-0006-0000-0400-000061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P32" authorId="0" shapeId="0" xr:uid="{00000000-0006-0000-0400-000062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32" authorId="0" shapeId="0" xr:uid="{00000000-0006-0000-0400-000063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R32" authorId="0" shapeId="0" xr:uid="{00000000-0006-0000-0400-000064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S32" authorId="0" shapeId="0" xr:uid="{00000000-0006-0000-0400-000065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T32" authorId="0" shapeId="0" xr:uid="{00000000-0006-0000-0400-000066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32" authorId="0" shapeId="0" xr:uid="{00000000-0006-0000-0400-000067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V32" authorId="0" shapeId="0" xr:uid="{00000000-0006-0000-0400-000068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W32" authorId="0" shapeId="0" xr:uid="{00000000-0006-0000-0400-000069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J33" authorId="0" shapeId="0" xr:uid="{00000000-0006-0000-0400-00006A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K33" authorId="0" shapeId="0" xr:uid="{00000000-0006-0000-0400-00006B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L33" authorId="0" shapeId="0" xr:uid="{00000000-0006-0000-0400-00006C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3" authorId="0" shapeId="0" xr:uid="{00000000-0006-0000-0400-00006D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N33" authorId="0" shapeId="0" xr:uid="{00000000-0006-0000-0400-00006E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O33" authorId="0" shapeId="0" xr:uid="{00000000-0006-0000-0400-00006F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3" authorId="0" shapeId="0" xr:uid="{00000000-0006-0000-0400-000070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4" authorId="0" shapeId="0" xr:uid="{00000000-0006-0000-0400-000071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K34" authorId="0" shapeId="0" xr:uid="{00000000-0006-0000-0400-000072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L34" authorId="0" shapeId="0" xr:uid="{00000000-0006-0000-0400-000073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M34" authorId="0" shapeId="0" xr:uid="{00000000-0006-0000-0400-000074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N34" authorId="0" shapeId="0" xr:uid="{00000000-0006-0000-0400-000075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 authorId="0" shapeId="0" xr:uid="{00000000-0006-0000-0400-000076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4" authorId="0" shapeId="0" xr:uid="{00000000-0006-0000-0400-000077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Q34" authorId="0" shapeId="0" xr:uid="{00000000-0006-0000-0400-000078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4" authorId="0" shapeId="0" xr:uid="{00000000-0006-0000-0400-000079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4" authorId="0" shapeId="0" xr:uid="{00000000-0006-0000-0400-00007A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4" authorId="0" shapeId="0" xr:uid="{00000000-0006-0000-0400-00007B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4" authorId="0" shapeId="0" xr:uid="{00000000-0006-0000-0400-00007C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V34" authorId="0" shapeId="0" xr:uid="{00000000-0006-0000-0400-00007D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W34" authorId="0" shapeId="0" xr:uid="{00000000-0006-0000-0400-00007E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6" authorId="0" shapeId="0" xr:uid="{00000000-0006-0000-0400-00007F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36" authorId="0" shapeId="0" xr:uid="{00000000-0006-0000-0400-000080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36" authorId="0" shapeId="0" xr:uid="{00000000-0006-0000-0400-000081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36" authorId="0" shapeId="0" xr:uid="{00000000-0006-0000-0400-000082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text>
    </comment>
    <comment ref="N36" authorId="0" shapeId="0" xr:uid="{00000000-0006-0000-0400-000083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O36" authorId="0" shapeId="0" xr:uid="{00000000-0006-0000-0400-000084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P36" authorId="0" shapeId="0" xr:uid="{00000000-0006-0000-0400-00008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Q36" authorId="0" shapeId="0" xr:uid="{00000000-0006-0000-0400-000086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36" authorId="0" shapeId="0" xr:uid="{00000000-0006-0000-0400-000087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S36" authorId="0" shapeId="0" xr:uid="{00000000-0006-0000-0400-000088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36" authorId="0" shapeId="0" xr:uid="{00000000-0006-0000-0400-000089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U36" authorId="0" shapeId="0" xr:uid="{00000000-0006-0000-0400-00008A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V36" authorId="0" shapeId="0" xr:uid="{00000000-0006-0000-0400-00008B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W36" authorId="0" shapeId="0" xr:uid="{00000000-0006-0000-0400-00008C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X36" authorId="0" shapeId="0" xr:uid="{00000000-0006-0000-0400-00008D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Y36" authorId="0" shapeId="0" xr:uid="{00000000-0006-0000-0400-00008E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Z36" authorId="0" shapeId="0" xr:uid="{00000000-0006-0000-0400-00008F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A36" authorId="0" shapeId="0" xr:uid="{00000000-0006-0000-0400-000090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B36" authorId="0" shapeId="0" xr:uid="{00000000-0006-0000-0400-000091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C36" authorId="0" shapeId="0" xr:uid="{00000000-0006-0000-0400-000092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6" authorId="0" shapeId="0" xr:uid="{00000000-0006-0000-0400-000093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AE36" authorId="0" shapeId="0" xr:uid="{00000000-0006-0000-0400-000094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6" authorId="0" shapeId="0" xr:uid="{00000000-0006-0000-0400-000095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6" authorId="0" shapeId="0" xr:uid="{00000000-0006-0000-0400-000096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H36" authorId="0" shapeId="0" xr:uid="{00000000-0006-0000-0400-000097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I36" authorId="0" shapeId="0" xr:uid="{00000000-0006-0000-0400-000098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6" authorId="0" shapeId="0" xr:uid="{00000000-0006-0000-0400-000099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6" authorId="0" shapeId="0" xr:uid="{00000000-0006-0000-0400-00009A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L36" authorId="0" shapeId="0" xr:uid="{00000000-0006-0000-0400-00009B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M36" authorId="0" shapeId="0" xr:uid="{00000000-0006-0000-0400-00009C00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6" authorId="0" shapeId="0" xr:uid="{00000000-0006-0000-0400-00009D00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7" authorId="0" shapeId="0" xr:uid="{00000000-0006-0000-0400-00009E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8" authorId="0" shapeId="0" xr:uid="{00000000-0006-0000-0400-00009F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K38" authorId="0" shapeId="0" xr:uid="{00000000-0006-0000-0400-0000A0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8" authorId="0" shapeId="0" xr:uid="{00000000-0006-0000-0400-0000A1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M38" authorId="0" shapeId="0" xr:uid="{00000000-0006-0000-0400-0000A2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39" authorId="0" shapeId="0" xr:uid="{00000000-0006-0000-0400-0000A3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K39" authorId="0" shapeId="0" xr:uid="{00000000-0006-0000-0400-0000A4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L39" authorId="0" shapeId="0" xr:uid="{00000000-0006-0000-0400-0000A5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9" authorId="0" shapeId="0" xr:uid="{00000000-0006-0000-0400-0000A6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9" authorId="0" shapeId="0" xr:uid="{00000000-0006-0000-0400-0000A7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O39" authorId="0" shapeId="0" xr:uid="{00000000-0006-0000-0400-0000A8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 authorId="0" shapeId="0" xr:uid="{00000000-0006-0000-0400-0000A9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9" authorId="0" shapeId="0" xr:uid="{00000000-0006-0000-0400-0000AA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AB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S39" authorId="0" shapeId="0" xr:uid="{00000000-0006-0000-0400-0000AC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9" authorId="0" shapeId="0" xr:uid="{00000000-0006-0000-0400-0000AD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9" authorId="0" shapeId="0" xr:uid="{00000000-0006-0000-0400-0000AE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9" authorId="0" shapeId="0" xr:uid="{00000000-0006-0000-0400-0000AF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W39" authorId="0" shapeId="0" xr:uid="{00000000-0006-0000-0400-0000B0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9" authorId="0" shapeId="0" xr:uid="{00000000-0006-0000-0400-0000B1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9" authorId="0" shapeId="0" xr:uid="{00000000-0006-0000-0400-0000B2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9" authorId="0" shapeId="0" xr:uid="{00000000-0006-0000-0400-0000B3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9" authorId="0" shapeId="0" xr:uid="{00000000-0006-0000-0400-0000B4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B39" authorId="0" shapeId="0" xr:uid="{00000000-0006-0000-0400-0000B5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9" authorId="0" shapeId="0" xr:uid="{00000000-0006-0000-0400-0000B6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9" authorId="0" shapeId="0" xr:uid="{00000000-0006-0000-0400-0000B7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9" authorId="0" shapeId="0" xr:uid="{00000000-0006-0000-0400-0000B8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AF39" authorId="0" shapeId="0" xr:uid="{00000000-0006-0000-0400-0000B9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9" authorId="0" shapeId="0" xr:uid="{00000000-0006-0000-0400-0000BA000000}">
      <text>
        <r>
          <rPr>
            <sz val="11"/>
            <rFont val="Calibri"/>
          </rPr>
          <t xml:space="preserve">Ensure </t>
        </r>
        <r>
          <rPr>
            <sz val="11"/>
            <color rgb="FF000000"/>
            <rFont val="Calibri"/>
          </rPr>
          <t>'</t>
        </r>
        <r>
          <rPr>
            <b/>
            <sz val="11"/>
            <color rgb="FF000000"/>
            <rFont val="Calibri"/>
          </rPr>
          <t>Prevent automatic download of applications associated with device metadata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9" authorId="0" shapeId="0" xr:uid="{00000000-0006-0000-0400-0000BB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9" authorId="0" shapeId="0" xr:uid="{00000000-0006-0000-0400-0000BC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9" authorId="0" shapeId="0" xr:uid="{00000000-0006-0000-0400-0000BD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9" authorId="0" shapeId="0" xr:uid="{00000000-0006-0000-0400-0000BE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9" authorId="0" shapeId="0" xr:uid="{00000000-0006-0000-0400-0000BF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9" authorId="0" shapeId="0" xr:uid="{00000000-0006-0000-0400-0000C0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9" authorId="0" shapeId="0" xr:uid="{00000000-0006-0000-0400-0000C1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9" authorId="0" shapeId="0" xr:uid="{00000000-0006-0000-0400-0000C2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9" authorId="0" shapeId="0" xr:uid="{00000000-0006-0000-0400-0000C3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9" authorId="0" shapeId="0" xr:uid="{00000000-0006-0000-0400-0000C4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9" authorId="0" shapeId="0" xr:uid="{00000000-0006-0000-0400-0000C5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9" authorId="0" shapeId="0" xr:uid="{00000000-0006-0000-0400-0000C6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9" authorId="0" shapeId="0" xr:uid="{00000000-0006-0000-0400-0000C7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39" authorId="0" shapeId="0" xr:uid="{00000000-0006-0000-0400-0000C8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39" authorId="0" shapeId="0" xr:uid="{00000000-0006-0000-0400-0000C9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39" authorId="0" shapeId="0" xr:uid="{00000000-0006-0000-0400-0000CA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1" authorId="0" shapeId="0" xr:uid="{00000000-0006-0000-0400-0000CB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1" authorId="0" shapeId="0" xr:uid="{00000000-0006-0000-0400-0000CC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1" authorId="0" shapeId="0" xr:uid="{00000000-0006-0000-0400-0000CD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M41" authorId="0" shapeId="0" xr:uid="{00000000-0006-0000-0400-0000CE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41" authorId="0" shapeId="0" xr:uid="{00000000-0006-0000-0400-0000CF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1" authorId="0" shapeId="0" xr:uid="{00000000-0006-0000-0400-0000D0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400-0000D1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6" authorId="0" shapeId="0" xr:uid="{00000000-0006-0000-0400-0000D2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6" authorId="0" shapeId="0" xr:uid="{00000000-0006-0000-0400-0000D3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6" authorId="0" shapeId="0" xr:uid="{00000000-0006-0000-0400-0000D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6" authorId="0" shapeId="0" xr:uid="{00000000-0006-0000-0400-0000D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6" authorId="0" shapeId="0" xr:uid="{00000000-0006-0000-0400-0000D6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6" authorId="0" shapeId="0" xr:uid="{00000000-0006-0000-0400-0000D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Q46" authorId="0" shapeId="0" xr:uid="{00000000-0006-0000-0400-0000D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R46" authorId="0" shapeId="0" xr:uid="{00000000-0006-0000-0400-0000D9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46" authorId="0" shapeId="0" xr:uid="{00000000-0006-0000-0400-0000DA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T46" authorId="0" shapeId="0" xr:uid="{00000000-0006-0000-0400-0000DB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6" authorId="0" shapeId="0" xr:uid="{00000000-0006-0000-0400-0000DC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V46" authorId="0" shapeId="0" xr:uid="{00000000-0006-0000-0400-0000DD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W46" authorId="0" shapeId="0" xr:uid="{00000000-0006-0000-0400-0000DE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X46" authorId="0" shapeId="0" xr:uid="{00000000-0006-0000-0400-0000DF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Y46" authorId="0" shapeId="0" xr:uid="{00000000-0006-0000-0400-0000E0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46" authorId="0" shapeId="0" xr:uid="{00000000-0006-0000-0400-0000E1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AA46" authorId="0" shapeId="0" xr:uid="{00000000-0006-0000-0400-0000E2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AB46" authorId="0" shapeId="0" xr:uid="{00000000-0006-0000-0400-0000E3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AC46" authorId="0" shapeId="0" xr:uid="{00000000-0006-0000-0400-0000E400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AD46" authorId="0" shapeId="0" xr:uid="{00000000-0006-0000-0400-0000E500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AE46" authorId="0" shapeId="0" xr:uid="{00000000-0006-0000-0400-0000E6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AF46" authorId="0" shapeId="0" xr:uid="{00000000-0006-0000-0400-0000E7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46" authorId="0" shapeId="0" xr:uid="{00000000-0006-0000-0400-0000E8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46" authorId="0" shapeId="0" xr:uid="{00000000-0006-0000-0400-0000E9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400-0000EA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EB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L48" authorId="0" shapeId="0" xr:uid="{00000000-0006-0000-0400-0000EC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ED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EE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EF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F0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F1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8" authorId="0" shapeId="0" xr:uid="{00000000-0006-0000-0400-0000F2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48" authorId="0" shapeId="0" xr:uid="{00000000-0006-0000-0400-0000F3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T48" authorId="0" shapeId="0" xr:uid="{00000000-0006-0000-0400-0000F4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0" authorId="0" shapeId="0" xr:uid="{00000000-0006-0000-0400-0000F5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0" authorId="0" shapeId="0" xr:uid="{00000000-0006-0000-0400-0000F6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0" authorId="0" shapeId="0" xr:uid="{00000000-0006-0000-0400-0000F7000000}">
      <text>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0" authorId="0" shapeId="0" xr:uid="{00000000-0006-0000-0400-0000F8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F9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K56" authorId="0" shapeId="0" xr:uid="{00000000-0006-0000-0400-0000FA000000}">
      <text>
        <r>
          <rPr>
            <sz val="11"/>
            <rFont val="Calibri"/>
          </rPr>
          <t xml:space="preserve">Ensure </t>
        </r>
        <r>
          <rPr>
            <sz val="11"/>
            <color rgb="FF000000"/>
            <rFont val="Calibri"/>
          </rPr>
          <t>'</t>
        </r>
        <r>
          <rPr>
            <b/>
            <sz val="11"/>
            <color rgb="FF000000"/>
            <rFont val="Calibri"/>
          </rPr>
          <t>Configure validation of ROCA-vulnerable WHfB keys during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r>
          <rPr>
            <sz val="11"/>
            <color rgb="FF000000"/>
            <rFont val="Calibri"/>
          </rPr>
          <t xml:space="preserve"> (DC only)</t>
        </r>
      </text>
    </comment>
    <comment ref="L56" authorId="0" shapeId="0" xr:uid="{00000000-0006-0000-0400-0000FB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6" authorId="0" shapeId="0" xr:uid="{00000000-0006-0000-0400-0000FC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6" authorId="0" shapeId="0" xr:uid="{00000000-0006-0000-0400-0000FD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9" authorId="0" shapeId="0" xr:uid="{00000000-0006-0000-0400-0000FE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59" authorId="0" shapeId="0" xr:uid="{00000000-0006-0000-0400-0000FF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L59" authorId="0" shapeId="0" xr:uid="{00000000-0006-0000-0400-000000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M59" authorId="0" shapeId="0" xr:uid="{00000000-0006-0000-0400-000001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N59" authorId="0" shapeId="0" xr:uid="{00000000-0006-0000-0400-00000201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O59" authorId="0" shapeId="0" xr:uid="{00000000-0006-0000-0400-000003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P59" authorId="0" shapeId="0" xr:uid="{00000000-0006-0000-0400-000004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Q59" authorId="0" shapeId="0" xr:uid="{00000000-0006-0000-0400-000005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R59" authorId="0" shapeId="0" xr:uid="{00000000-0006-0000-0400-000006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S59" authorId="0" shapeId="0" xr:uid="{00000000-0006-0000-0400-000007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T59" authorId="0" shapeId="0" xr:uid="{00000000-0006-0000-0400-000008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59" authorId="0" shapeId="0" xr:uid="{00000000-0006-0000-0400-000009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V59" authorId="0" shapeId="0" xr:uid="{00000000-0006-0000-0400-00000A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59" authorId="0" shapeId="0" xr:uid="{00000000-0006-0000-0400-00000B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X59" authorId="0" shapeId="0" xr:uid="{00000000-0006-0000-0400-00000C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59" authorId="0" shapeId="0" xr:uid="{00000000-0006-0000-0400-00000D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Z59" authorId="0" shapeId="0" xr:uid="{00000000-0006-0000-0400-00000E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A59" authorId="0" shapeId="0" xr:uid="{00000000-0006-0000-0400-00000F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B59" authorId="0" shapeId="0" xr:uid="{00000000-0006-0000-0400-000010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59" authorId="0" shapeId="0" xr:uid="{00000000-0006-0000-0400-000011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D59" authorId="0" shapeId="0" xr:uid="{00000000-0006-0000-0400-000012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E59" authorId="0" shapeId="0" xr:uid="{00000000-0006-0000-0400-000013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F59" authorId="0" shapeId="0" xr:uid="{00000000-0006-0000-0400-000014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59" authorId="0" shapeId="0" xr:uid="{00000000-0006-0000-0400-000015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H59" authorId="0" shapeId="0" xr:uid="{00000000-0006-0000-0400-000016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I59" authorId="0" shapeId="0" xr:uid="{00000000-0006-0000-0400-000017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J59" authorId="0" shapeId="0" xr:uid="{00000000-0006-0000-0400-000018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K59" authorId="0" shapeId="0" xr:uid="{00000000-0006-0000-0400-000019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L59" authorId="0" shapeId="0" xr:uid="{00000000-0006-0000-0400-00001A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59" authorId="0" shapeId="0" xr:uid="{00000000-0006-0000-0400-00001B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N59" authorId="0" shapeId="0" xr:uid="{00000000-0006-0000-0400-00001C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O59" authorId="0" shapeId="0" xr:uid="{00000000-0006-0000-0400-00001D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(MS only)</t>
        </r>
      </text>
    </comment>
    <comment ref="AP59" authorId="0" shapeId="0" xr:uid="{00000000-0006-0000-0400-00001E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Q59" authorId="0" shapeId="0" xr:uid="{00000000-0006-0000-0400-00001F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59" authorId="0" shapeId="0" xr:uid="{00000000-0006-0000-0400-000020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S59" authorId="0" shapeId="0" xr:uid="{00000000-0006-0000-0400-000021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T59" authorId="0" shapeId="0" xr:uid="{00000000-0006-0000-0400-000022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U59" authorId="0" shapeId="0" xr:uid="{00000000-0006-0000-0400-000023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V59" authorId="0" shapeId="0" xr:uid="{00000000-0006-0000-0400-000024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W59" authorId="0" shapeId="0" xr:uid="{00000000-0006-0000-0400-000025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63" authorId="0" shapeId="0" xr:uid="{00000000-0006-0000-0400-000026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3" authorId="0" shapeId="0" xr:uid="{00000000-0006-0000-0400-000027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63" authorId="0" shapeId="0" xr:uid="{00000000-0006-0000-0400-000028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63" authorId="0" shapeId="0" xr:uid="{00000000-0006-0000-0400-000029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N63" authorId="0" shapeId="0" xr:uid="{00000000-0006-0000-0400-00002A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J70" authorId="0" shapeId="0" xr:uid="{00000000-0006-0000-0400-00002B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K70" authorId="0" shapeId="0" xr:uid="{00000000-0006-0000-0400-00002C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L70" authorId="0" shapeId="0" xr:uid="{00000000-0006-0000-0400-00002D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70" authorId="0" shapeId="0" xr:uid="{00000000-0006-0000-0400-00002E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70" authorId="0" shapeId="0" xr:uid="{00000000-0006-0000-0400-00002F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O70" authorId="0" shapeId="0" xr:uid="{00000000-0006-0000-0400-00003001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P70" authorId="0" shapeId="0" xr:uid="{00000000-0006-0000-0400-000031010000}">
      <text>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32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71" authorId="0" shapeId="0" xr:uid="{00000000-0006-0000-0400-00003301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L71" authorId="0" shapeId="0" xr:uid="{00000000-0006-0000-0400-000034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M71" authorId="0" shapeId="0" xr:uid="{00000000-0006-0000-0400-000035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N71" authorId="0" shapeId="0" xr:uid="{00000000-0006-0000-0400-000036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O71" authorId="0" shapeId="0" xr:uid="{00000000-0006-0000-0400-00003701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71" authorId="0" shapeId="0" xr:uid="{00000000-0006-0000-0400-00003801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Q71" authorId="0" shapeId="0" xr:uid="{00000000-0006-0000-0400-00003901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71" authorId="0" shapeId="0" xr:uid="{00000000-0006-0000-0400-00003A01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S71" authorId="0" shapeId="0" xr:uid="{00000000-0006-0000-0400-00003B01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71" authorId="0" shapeId="0" xr:uid="{00000000-0006-0000-0400-00003C01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U71" authorId="0" shapeId="0" xr:uid="{00000000-0006-0000-0400-00003D01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71" authorId="0" shapeId="0" xr:uid="{00000000-0006-0000-0400-00003E01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72" authorId="0" shapeId="0" xr:uid="{00000000-0006-0000-0400-00003F01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2" authorId="0" shapeId="0" xr:uid="{00000000-0006-0000-0400-00004001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73" authorId="0" shapeId="0" xr:uid="{00000000-0006-0000-0400-000041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42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L73" authorId="0" shapeId="0" xr:uid="{00000000-0006-0000-0400-00004301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M73" authorId="0" shapeId="0" xr:uid="{00000000-0006-0000-0400-000044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N73" authorId="0" shapeId="0" xr:uid="{00000000-0006-0000-0400-00004501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text>
    </comment>
    <comment ref="O73" authorId="0" shapeId="0" xr:uid="{00000000-0006-0000-0400-00004601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73" authorId="0" shapeId="0" xr:uid="{00000000-0006-0000-0400-00004701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73" authorId="0" shapeId="0" xr:uid="{00000000-0006-0000-0400-000048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R73" authorId="0" shapeId="0" xr:uid="{00000000-0006-0000-0400-000049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73" authorId="0" shapeId="0" xr:uid="{00000000-0006-0000-0400-00004A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73" authorId="0" shapeId="0" xr:uid="{00000000-0006-0000-0400-00004B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U73" authorId="0" shapeId="0" xr:uid="{00000000-0006-0000-0400-00004C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73" authorId="0" shapeId="0" xr:uid="{00000000-0006-0000-0400-00004D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W73" authorId="0" shapeId="0" xr:uid="{00000000-0006-0000-0400-00004E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3" authorId="0" shapeId="0" xr:uid="{00000000-0006-0000-0400-00004F01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Y73" authorId="0" shapeId="0" xr:uid="{00000000-0006-0000-0400-00005001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Z73" authorId="0" shapeId="0" xr:uid="{00000000-0006-0000-0400-000051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73" authorId="0" shapeId="0" xr:uid="{00000000-0006-0000-0400-00005201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B73" authorId="0" shapeId="0" xr:uid="{00000000-0006-0000-0400-00005301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C73" authorId="0" shapeId="0" xr:uid="{00000000-0006-0000-0400-00005401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D73" authorId="0" shapeId="0" xr:uid="{00000000-0006-0000-0400-000055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E73" authorId="0" shapeId="0" xr:uid="{00000000-0006-0000-0400-000056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73" authorId="0" shapeId="0" xr:uid="{00000000-0006-0000-0400-000057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G73" authorId="0" shapeId="0" xr:uid="{00000000-0006-0000-0400-000058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73" authorId="0" shapeId="0" xr:uid="{00000000-0006-0000-0400-00005901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AI73" authorId="0" shapeId="0" xr:uid="{00000000-0006-0000-0400-00005A01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J73" authorId="0" shapeId="0" xr:uid="{00000000-0006-0000-0400-00005B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K73" authorId="0" shapeId="0" xr:uid="{00000000-0006-0000-0400-00005C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73" authorId="0" shapeId="0" xr:uid="{00000000-0006-0000-0400-00005D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73" authorId="0" shapeId="0" xr:uid="{00000000-0006-0000-0400-00005E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73" authorId="0" shapeId="0" xr:uid="{00000000-0006-0000-0400-00005F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73" authorId="0" shapeId="0" xr:uid="{00000000-0006-0000-0400-000060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P73" authorId="0" shapeId="0" xr:uid="{00000000-0006-0000-0400-000061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Q73" authorId="0" shapeId="0" xr:uid="{00000000-0006-0000-0400-000062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73" authorId="0" shapeId="0" xr:uid="{00000000-0006-0000-0400-000063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73" authorId="0" shapeId="0" xr:uid="{00000000-0006-0000-0400-000064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73" authorId="0" shapeId="0" xr:uid="{00000000-0006-0000-0400-000065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U73" authorId="0" shapeId="0" xr:uid="{00000000-0006-0000-0400-000066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V73" authorId="0" shapeId="0" xr:uid="{00000000-0006-0000-0400-000067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W73" authorId="0" shapeId="0" xr:uid="{00000000-0006-0000-0400-000068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76" authorId="0" shapeId="0" xr:uid="{00000000-0006-0000-0400-000069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K76" authorId="0" shapeId="0" xr:uid="{00000000-0006-0000-0400-00006A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6" authorId="0" shapeId="0" xr:uid="{00000000-0006-0000-0400-00006B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76" authorId="0" shapeId="0" xr:uid="{00000000-0006-0000-0400-00006C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4" authorId="0" shapeId="0" xr:uid="{00000000-0006-0000-0400-00006D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K84" authorId="0" shapeId="0" xr:uid="{00000000-0006-0000-0400-00006E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400-00006F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J85" authorId="0" shapeId="0" xr:uid="{00000000-0006-0000-0400-000070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5" authorId="0" shapeId="0" xr:uid="{00000000-0006-0000-0400-00007101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0" authorId="0" shapeId="0" xr:uid="{00000000-0006-0000-0400-000072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0" authorId="0" shapeId="0" xr:uid="{00000000-0006-0000-0400-00007301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0" authorId="0" shapeId="0" xr:uid="{00000000-0006-0000-0400-000074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400-000075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400-000076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0" authorId="0" shapeId="0" xr:uid="{00000000-0006-0000-0400-000077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78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0" authorId="0" shapeId="0" xr:uid="{00000000-0006-0000-0400-000079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0" authorId="0" shapeId="0" xr:uid="{00000000-0006-0000-0400-00007A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0" authorId="0" shapeId="0" xr:uid="{00000000-0006-0000-0400-00007B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T90" authorId="0" shapeId="0" xr:uid="{00000000-0006-0000-0400-00007C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U90" authorId="0" shapeId="0" xr:uid="{00000000-0006-0000-0400-00007D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V90" authorId="0" shapeId="0" xr:uid="{00000000-0006-0000-0400-00007E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W90" authorId="0" shapeId="0" xr:uid="{00000000-0006-0000-0400-00007F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0" authorId="0" shapeId="0" xr:uid="{00000000-0006-0000-0400-00008001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Y90" authorId="0" shapeId="0" xr:uid="{00000000-0006-0000-0400-000081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0" authorId="0" shapeId="0" xr:uid="{00000000-0006-0000-0400-000082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A90" authorId="0" shapeId="0" xr:uid="{00000000-0006-0000-0400-000083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0" authorId="0" shapeId="0" xr:uid="{00000000-0006-0000-0400-000084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8501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8601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L92" authorId="0" shapeId="0" xr:uid="{00000000-0006-0000-0400-00008701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M92" authorId="0" shapeId="0" xr:uid="{00000000-0006-0000-0400-000088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400-000089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400-00008A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4" authorId="0" shapeId="0" xr:uid="{00000000-0006-0000-0400-00008B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8C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L94" authorId="0" shapeId="0" xr:uid="{00000000-0006-0000-0400-00008D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4" authorId="0" shapeId="0" xr:uid="{00000000-0006-0000-0400-00008E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N94" authorId="0" shapeId="0" xr:uid="{00000000-0006-0000-0400-00008F01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O94" authorId="0" shapeId="0" xr:uid="{00000000-0006-0000-0400-000090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P94" authorId="0" shapeId="0" xr:uid="{00000000-0006-0000-0400-000091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4" authorId="0" shapeId="0" xr:uid="{00000000-0006-0000-0400-000092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R94" authorId="0" shapeId="0" xr:uid="{00000000-0006-0000-0400-000093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S94" authorId="0" shapeId="0" xr:uid="{00000000-0006-0000-0400-000094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T94" authorId="0" shapeId="0" xr:uid="{00000000-0006-0000-0400-000095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U94" authorId="0" shapeId="0" xr:uid="{00000000-0006-0000-0400-000096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V94" authorId="0" shapeId="0" xr:uid="{00000000-0006-0000-0400-000097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4" authorId="0" shapeId="0" xr:uid="{00000000-0006-0000-0400-000098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X94" authorId="0" shapeId="0" xr:uid="{00000000-0006-0000-0400-000099010000}">
      <text>
        <r>
          <rPr>
            <sz val="11"/>
            <rFont val="Calibri"/>
          </rPr>
          <t xml:space="preserve">Ensure </t>
        </r>
        <r>
          <rPr>
            <sz val="11"/>
            <color rgb="FF000000"/>
            <rFont val="Calibri"/>
          </rPr>
          <t>'</t>
        </r>
        <r>
          <rPr>
            <b/>
            <sz val="11"/>
            <color rgb="FF000000"/>
            <rFont val="Calibri"/>
          </rPr>
          <t>Enable / disable CLFS logfile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4" authorId="0" shapeId="0" xr:uid="{00000000-0006-0000-0400-00009A01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Z94" authorId="0" shapeId="0" xr:uid="{00000000-0006-0000-0400-00009B01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AA94" authorId="0" shapeId="0" xr:uid="{00000000-0006-0000-0400-00009C01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AB94" authorId="0" shapeId="0" xr:uid="{00000000-0006-0000-0400-00009D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94" authorId="0" shapeId="0" xr:uid="{00000000-0006-0000-0400-00009E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94" authorId="0" shapeId="0" xr:uid="{00000000-0006-0000-0400-00009F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94" authorId="0" shapeId="0" xr:uid="{00000000-0006-0000-0400-0000A0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94" authorId="0" shapeId="0" xr:uid="{00000000-0006-0000-0400-0000A1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94" authorId="0" shapeId="0" xr:uid="{00000000-0006-0000-0400-0000A2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H94" authorId="0" shapeId="0" xr:uid="{00000000-0006-0000-0400-0000A3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I94" authorId="0" shapeId="0" xr:uid="{00000000-0006-0000-0400-0000A4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94" authorId="0" shapeId="0" xr:uid="{00000000-0006-0000-0400-0000A5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5" authorId="0" shapeId="0" xr:uid="{00000000-0006-0000-0400-0000A6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96" authorId="0" shapeId="0" xr:uid="{00000000-0006-0000-0400-0000A7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6" authorId="0" shapeId="0" xr:uid="{00000000-0006-0000-0400-0000A8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6" authorId="0" shapeId="0" xr:uid="{00000000-0006-0000-0400-0000A9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6" authorId="0" shapeId="0" xr:uid="{00000000-0006-0000-0400-0000AA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N96" authorId="0" shapeId="0" xr:uid="{00000000-0006-0000-0400-0000AB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O96" authorId="0" shapeId="0" xr:uid="{00000000-0006-0000-0400-0000AC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J122" authorId="0" shapeId="0" xr:uid="{00000000-0006-0000-0400-0000AD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7" authorId="0" shapeId="0" xr:uid="{00000000-0006-0000-0400-0000AE01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 authorId="0" shapeId="0" xr:uid="{00000000-0006-0000-0500-000005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2" authorId="0" shapeId="0" xr:uid="{00000000-0006-0000-0500-00000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2" authorId="0" shapeId="0" xr:uid="{00000000-0006-0000-0500-000004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H3" authorId="0" shapeId="0" xr:uid="{00000000-0006-0000-0500-00000600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H4" authorId="0" shapeId="0" xr:uid="{00000000-0006-0000-0500-000007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4" authorId="0" shapeId="0" xr:uid="{00000000-0006-0000-0500-00001200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 authorId="0" shapeId="0" xr:uid="{00000000-0006-0000-0500-000013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14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15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500-000008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 authorId="0" shapeId="0" xr:uid="{00000000-0006-0000-0500-000009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500-00000A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 authorId="0" shapeId="0" xr:uid="{00000000-0006-0000-0500-00000B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Q4" authorId="0" shapeId="0" xr:uid="{00000000-0006-0000-0500-00000C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500-00000D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500-00000E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T4" authorId="0" shapeId="0" xr:uid="{00000000-0006-0000-0500-00000F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500-000010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V4" authorId="0" shapeId="0" xr:uid="{00000000-0006-0000-0500-000011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6" authorId="0" shapeId="0" xr:uid="{00000000-0006-0000-0500-000016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 authorId="0" shapeId="0" xr:uid="{00000000-0006-0000-0500-000017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J6" authorId="0" shapeId="0" xr:uid="{00000000-0006-0000-0500-000018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K6" authorId="0" shapeId="0" xr:uid="{00000000-0006-0000-0500-000019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L6" authorId="0" shapeId="0" xr:uid="{00000000-0006-0000-0500-00001A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 authorId="0" shapeId="0" xr:uid="{00000000-0006-0000-0500-00001B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 authorId="0" shapeId="0" xr:uid="{00000000-0006-0000-0500-00001C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H10" authorId="0" shapeId="0" xr:uid="{00000000-0006-0000-0500-00001D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1E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 authorId="0" shapeId="0" xr:uid="{00000000-0006-0000-0500-00001F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I11" authorId="0" shapeId="0" xr:uid="{00000000-0006-0000-0500-000020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J11" authorId="0" shapeId="0" xr:uid="{00000000-0006-0000-0500-000021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H14" authorId="0" shapeId="0" xr:uid="{00000000-0006-0000-0500-000022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I14" authorId="0" shapeId="0" xr:uid="{00000000-0006-0000-0500-000023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14" authorId="0" shapeId="0" xr:uid="{00000000-0006-0000-0500-000024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14" authorId="0" shapeId="0" xr:uid="{00000000-0006-0000-0500-00002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 authorId="0" shapeId="0" xr:uid="{00000000-0006-0000-0500-000026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M14" authorId="0" shapeId="0" xr:uid="{00000000-0006-0000-0500-000027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 authorId="0" shapeId="0" xr:uid="{00000000-0006-0000-0500-000028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O14" authorId="0" shapeId="0" xr:uid="{00000000-0006-0000-0500-000029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4" authorId="0" shapeId="0" xr:uid="{00000000-0006-0000-0500-00002A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Q14" authorId="0" shapeId="0" xr:uid="{00000000-0006-0000-0500-00002B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H16" authorId="0" shapeId="0" xr:uid="{00000000-0006-0000-0500-00002C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I16" authorId="0" shapeId="0" xr:uid="{00000000-0006-0000-0500-00002D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J16" authorId="0" shapeId="0" xr:uid="{00000000-0006-0000-0500-00002E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K16" authorId="0" shapeId="0" xr:uid="{00000000-0006-0000-0500-00002F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 authorId="0" shapeId="0" xr:uid="{00000000-0006-0000-0500-000030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M16" authorId="0" shapeId="0" xr:uid="{00000000-0006-0000-0500-000031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 authorId="0" shapeId="0" xr:uid="{00000000-0006-0000-0500-000032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O16" authorId="0" shapeId="0" xr:uid="{00000000-0006-0000-0500-000033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P16" authorId="0" shapeId="0" xr:uid="{00000000-0006-0000-0500-000034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6" authorId="0" shapeId="0" xr:uid="{00000000-0006-0000-0500-000035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9" authorId="0" shapeId="0" xr:uid="{00000000-0006-0000-0500-000036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9" authorId="0" shapeId="0" xr:uid="{00000000-0006-0000-0500-000037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500-000038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 authorId="0" shapeId="0" xr:uid="{00000000-0006-0000-0500-000039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I20" authorId="0" shapeId="0" xr:uid="{00000000-0006-0000-0500-00003D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J20" authorId="0" shapeId="0" xr:uid="{00000000-0006-0000-0500-00003E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3F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40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41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42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 authorId="0" shapeId="0" xr:uid="{00000000-0006-0000-0500-000043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0" authorId="0" shapeId="0" xr:uid="{00000000-0006-0000-0500-000044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0" authorId="0" shapeId="0" xr:uid="{00000000-0006-0000-0500-000045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 authorId="0" shapeId="0" xr:uid="{00000000-0006-0000-0500-000046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S20" authorId="0" shapeId="0" xr:uid="{00000000-0006-0000-0500-000047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T20" authorId="0" shapeId="0" xr:uid="{00000000-0006-0000-0500-000048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U20" authorId="0" shapeId="0" xr:uid="{00000000-0006-0000-0500-00004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V20" authorId="0" shapeId="0" xr:uid="{00000000-0006-0000-0500-00004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W20" authorId="0" shapeId="0" xr:uid="{00000000-0006-0000-0500-00003A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X20" authorId="0" shapeId="0" xr:uid="{00000000-0006-0000-0500-00003B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Y20" authorId="0" shapeId="0" xr:uid="{00000000-0006-0000-0500-00003C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H24" authorId="0" shapeId="0" xr:uid="{00000000-0006-0000-0500-00004B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I24" authorId="0" shapeId="0" xr:uid="{00000000-0006-0000-0500-00004C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 authorId="0" shapeId="0" xr:uid="{00000000-0006-0000-0500-00004D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 authorId="0" shapeId="0" xr:uid="{00000000-0006-0000-0500-00004F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 authorId="0" shapeId="0" xr:uid="{00000000-0006-0000-0500-000050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 authorId="0" shapeId="0" xr:uid="{00000000-0006-0000-0500-000051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 authorId="0" shapeId="0" xr:uid="{00000000-0006-0000-0500-000052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53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9" authorId="0" shapeId="0" xr:uid="{00000000-0006-0000-0500-000054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9" authorId="0" shapeId="0" xr:uid="{00000000-0006-0000-0500-000055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P29" authorId="0" shapeId="0" xr:uid="{00000000-0006-0000-0500-000056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text>
    </comment>
    <comment ref="Q29" authorId="0" shapeId="0" xr:uid="{00000000-0006-0000-0500-000057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9" authorId="0" shapeId="0" xr:uid="{00000000-0006-0000-0500-000058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 authorId="0" shapeId="0" xr:uid="{00000000-0006-0000-0500-000059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T29" authorId="0" shapeId="0" xr:uid="{00000000-0006-0000-0500-00005A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9" authorId="0" shapeId="0" xr:uid="{00000000-0006-0000-0500-00005B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9" authorId="0" shapeId="0" xr:uid="{00000000-0006-0000-0500-00005C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9" authorId="0" shapeId="0" xr:uid="{00000000-0006-0000-0500-00005D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9" authorId="0" shapeId="0" xr:uid="{00000000-0006-0000-0500-00005E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9" authorId="0" shapeId="0" xr:uid="{00000000-0006-0000-0500-00005F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9" authorId="0" shapeId="0" xr:uid="{00000000-0006-0000-0500-00004E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 authorId="0" shapeId="0" xr:uid="{00000000-0006-0000-0500-000060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61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31" authorId="0" shapeId="0" xr:uid="{00000000-0006-0000-0500-000062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K31" authorId="0" shapeId="0" xr:uid="{00000000-0006-0000-0500-000063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 authorId="0" shapeId="0" xr:uid="{00000000-0006-0000-0500-000064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M31" authorId="0" shapeId="0" xr:uid="{00000000-0006-0000-0500-000065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31" authorId="0" shapeId="0" xr:uid="{00000000-0006-0000-0500-000066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67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P31" authorId="0" shapeId="0" xr:uid="{00000000-0006-0000-0500-000068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Q31" authorId="0" shapeId="0" xr:uid="{00000000-0006-0000-0500-000069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R31" authorId="0" shapeId="0" xr:uid="{00000000-0006-0000-0500-00006A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 authorId="0" shapeId="0" xr:uid="{00000000-0006-0000-0500-00006B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4" authorId="0" shapeId="0" xr:uid="{00000000-0006-0000-0500-00006C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4" authorId="0" shapeId="0" xr:uid="{00000000-0006-0000-0500-00006D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4" authorId="0" shapeId="0" xr:uid="{00000000-0006-0000-0500-00006E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 authorId="0" shapeId="0" xr:uid="{00000000-0006-0000-0500-00006F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7" authorId="0" shapeId="0" xr:uid="{00000000-0006-0000-0500-000070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I37" authorId="0" shapeId="0" xr:uid="{00000000-0006-0000-0500-000071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500-000072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43" authorId="0" shapeId="0" xr:uid="{00000000-0006-0000-0500-000073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I43" authorId="0" shapeId="0" xr:uid="{00000000-0006-0000-0500-00007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43" authorId="0" shapeId="0" xr:uid="{00000000-0006-0000-0500-000075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43" authorId="0" shapeId="0" xr:uid="{00000000-0006-0000-0500-000076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3" authorId="0" shapeId="0" xr:uid="{00000000-0006-0000-0500-000077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M43" authorId="0" shapeId="0" xr:uid="{00000000-0006-0000-0500-000078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K3" authorId="0" shapeId="0" xr:uid="{00000000-0006-0000-0600-000028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L3" authorId="0" shapeId="0" xr:uid="{00000000-0006-0000-0600-000002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M3" authorId="0" shapeId="0" xr:uid="{00000000-0006-0000-0600-000003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N3" authorId="0" shapeId="0" xr:uid="{00000000-0006-0000-0600-000004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O3" authorId="0" shapeId="0" xr:uid="{00000000-0006-0000-0600-000005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P3" authorId="0" shapeId="0" xr:uid="{00000000-0006-0000-0600-000006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Q3" authorId="0" shapeId="0" xr:uid="{00000000-0006-0000-0600-000007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R3" authorId="0" shapeId="0" xr:uid="{00000000-0006-0000-0600-000008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S3" authorId="0" shapeId="0" xr:uid="{00000000-0006-0000-0600-000009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T3" authorId="0" shapeId="0" xr:uid="{00000000-0006-0000-0600-00000A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U3" authorId="0" shapeId="0" xr:uid="{00000000-0006-0000-0600-00000B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V3" authorId="0" shapeId="0" xr:uid="{00000000-0006-0000-0600-00000C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W3" authorId="0" shapeId="0" xr:uid="{00000000-0006-0000-0600-00000D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X3" authorId="0" shapeId="0" xr:uid="{00000000-0006-0000-0600-00000E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 authorId="0" shapeId="0" xr:uid="{00000000-0006-0000-0600-00000F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Z3" authorId="0" shapeId="0" xr:uid="{00000000-0006-0000-0600-000010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 authorId="0" shapeId="0" xr:uid="{00000000-0006-0000-0600-000011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 authorId="0" shapeId="0" xr:uid="{00000000-0006-0000-0600-000012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text>
    </comment>
    <comment ref="AC3" authorId="0" shapeId="0" xr:uid="{00000000-0006-0000-0600-000013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 authorId="0" shapeId="0" xr:uid="{00000000-0006-0000-0600-000014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E3" authorId="0" shapeId="0" xr:uid="{00000000-0006-0000-0600-000015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F3" authorId="0" shapeId="0" xr:uid="{00000000-0006-0000-0600-000016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 authorId="0" shapeId="0" xr:uid="{00000000-0006-0000-0600-000017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AH3" authorId="0" shapeId="0" xr:uid="{00000000-0006-0000-0600-000018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I3" authorId="0" shapeId="0" xr:uid="{00000000-0006-0000-0600-000019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 authorId="0" shapeId="0" xr:uid="{00000000-0006-0000-0600-00001A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K3" authorId="0" shapeId="0" xr:uid="{00000000-0006-0000-0600-00001B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L3" authorId="0" shapeId="0" xr:uid="{00000000-0006-0000-0600-00001C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M3" authorId="0" shapeId="0" xr:uid="{00000000-0006-0000-0600-00001D000000}">
      <text>
        <r>
          <rPr>
            <sz val="11"/>
            <rFont val="Calibri"/>
          </rPr>
          <t xml:space="preserve">Ensure </t>
        </r>
        <r>
          <rPr>
            <sz val="11"/>
            <color rgb="FF000000"/>
            <rFont val="Calibri"/>
          </rPr>
          <t>'</t>
        </r>
        <r>
          <rPr>
            <b/>
            <sz val="11"/>
            <color rgb="FF000000"/>
            <rFont val="Calibri"/>
          </rPr>
          <t>Shutdown: Allow system to be shut down without having to log 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 authorId="0" shapeId="0" xr:uid="{00000000-0006-0000-0600-00001E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 authorId="0" shapeId="0" xr:uid="{00000000-0006-0000-0600-00001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 authorId="0" shapeId="0" xr:uid="{00000000-0006-0000-0600-000020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 authorId="0" shapeId="0" xr:uid="{00000000-0006-0000-0600-000021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 authorId="0" shapeId="0" xr:uid="{00000000-0006-0000-0600-000022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 authorId="0" shapeId="0" xr:uid="{00000000-0006-0000-0600-000023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 authorId="0" shapeId="0" xr:uid="{00000000-0006-0000-0600-000024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 authorId="0" shapeId="0" xr:uid="{00000000-0006-0000-0600-000025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3" authorId="0" shapeId="0" xr:uid="{00000000-0006-0000-0600-00002600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AW3" authorId="0" shapeId="0" xr:uid="{00000000-0006-0000-0600-000027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 authorId="0" shapeId="0" xr:uid="{00000000-0006-0000-0600-000029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K4" authorId="0" shapeId="0" xr:uid="{00000000-0006-0000-0600-00002A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L4" authorId="0" shapeId="0" xr:uid="{00000000-0006-0000-0600-00002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M4" authorId="0" shapeId="0" xr:uid="{00000000-0006-0000-0600-00002C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N4" authorId="0" shapeId="0" xr:uid="{00000000-0006-0000-0600-00002D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O4" authorId="0" shapeId="0" xr:uid="{00000000-0006-0000-0600-00002E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P4" authorId="0" shapeId="0" xr:uid="{00000000-0006-0000-0600-00002F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Q4" authorId="0" shapeId="0" xr:uid="{00000000-0006-0000-0600-000030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R4" authorId="0" shapeId="0" xr:uid="{00000000-0006-0000-0600-000031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S4" authorId="0" shapeId="0" xr:uid="{00000000-0006-0000-0600-000032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T4" authorId="0" shapeId="0" xr:uid="{00000000-0006-0000-0600-000033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U4" authorId="0" shapeId="0" xr:uid="{00000000-0006-0000-0600-000034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600-000035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600-000036000000}">
      <text>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 authorId="0" shapeId="0" xr:uid="{00000000-0006-0000-0600-000037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 authorId="0" shapeId="0" xr:uid="{00000000-0006-0000-0600-000038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 authorId="0" shapeId="0" xr:uid="{00000000-0006-0000-0600-000039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 authorId="0" shapeId="0" xr:uid="{00000000-0006-0000-0600-00003A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 authorId="0" shapeId="0" xr:uid="{00000000-0006-0000-0600-00003B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5" authorId="0" shapeId="0" xr:uid="{00000000-0006-0000-0600-00003C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 authorId="0" shapeId="0" xr:uid="{00000000-0006-0000-0600-00003D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600-00003E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7" authorId="0" shapeId="0" xr:uid="{00000000-0006-0000-0600-00003F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7" authorId="0" shapeId="0" xr:uid="{00000000-0006-0000-0600-000040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7" authorId="0" shapeId="0" xr:uid="{00000000-0006-0000-0600-000041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7" authorId="0" shapeId="0" xr:uid="{00000000-0006-0000-0600-000042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7" authorId="0" shapeId="0" xr:uid="{00000000-0006-0000-0600-000043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7" authorId="0" shapeId="0" xr:uid="{00000000-0006-0000-0600-000044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7" authorId="0" shapeId="0" xr:uid="{00000000-0006-0000-0600-000045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R7" authorId="0" shapeId="0" xr:uid="{00000000-0006-0000-0600-000046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S7" authorId="0" shapeId="0" xr:uid="{00000000-0006-0000-0600-000047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7" authorId="0" shapeId="0" xr:uid="{00000000-0006-0000-0600-000048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U7" authorId="0" shapeId="0" xr:uid="{00000000-0006-0000-0600-000049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V7" authorId="0" shapeId="0" xr:uid="{00000000-0006-0000-0600-00004A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7" authorId="0" shapeId="0" xr:uid="{00000000-0006-0000-0600-00004B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X7" authorId="0" shapeId="0" xr:uid="{00000000-0006-0000-0600-00004C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Y7" authorId="0" shapeId="0" xr:uid="{00000000-0006-0000-0600-00004D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7" authorId="0" shapeId="0" xr:uid="{00000000-0006-0000-0600-00004E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A7" authorId="0" shapeId="0" xr:uid="{00000000-0006-0000-0600-00004F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(MS only)</t>
        </r>
      </text>
    </comment>
    <comment ref="AB7" authorId="0" shapeId="0" xr:uid="{00000000-0006-0000-0600-000050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C7" authorId="0" shapeId="0" xr:uid="{00000000-0006-0000-0600-000051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7" authorId="0" shapeId="0" xr:uid="{00000000-0006-0000-0600-000052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E7" authorId="0" shapeId="0" xr:uid="{00000000-0006-0000-0600-000053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F7" authorId="0" shapeId="0" xr:uid="{00000000-0006-0000-0600-000054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G7" authorId="0" shapeId="0" xr:uid="{00000000-0006-0000-0600-000055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7" authorId="0" shapeId="0" xr:uid="{00000000-0006-0000-0600-000056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57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7" authorId="0" shapeId="0" xr:uid="{00000000-0006-0000-0600-000058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K7" authorId="0" shapeId="0" xr:uid="{00000000-0006-0000-0600-000059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L7" authorId="0" shapeId="0" xr:uid="{00000000-0006-0000-0600-00005A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7" authorId="0" shapeId="0" xr:uid="{00000000-0006-0000-0600-00005B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7" authorId="0" shapeId="0" xr:uid="{00000000-0006-0000-0600-00005C000000}">
      <text>
        <r>
          <rPr>
            <sz val="11"/>
            <rFont val="Calibri"/>
          </rPr>
          <t xml:space="preserve">Ensure </t>
        </r>
        <r>
          <rPr>
            <sz val="11"/>
            <color rgb="FF000000"/>
            <rFont val="Calibri"/>
          </rPr>
          <t>'</t>
        </r>
        <r>
          <rPr>
            <b/>
            <sz val="11"/>
            <color rgb="FF000000"/>
            <rFont val="Calibri"/>
          </rPr>
          <t>Synchronize directory service data</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(DC only)</t>
        </r>
      </text>
    </comment>
    <comment ref="AO7" authorId="0" shapeId="0" xr:uid="{00000000-0006-0000-0600-00005D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7" authorId="0" shapeId="0" xr:uid="{00000000-0006-0000-0600-00005E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7" authorId="0" shapeId="0" xr:uid="{00000000-0006-0000-0600-00005F000000}">
      <text>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AR7" authorId="0" shapeId="0" xr:uid="{00000000-0006-0000-0600-000060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7" authorId="0" shapeId="0" xr:uid="{00000000-0006-0000-0600-000061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7" authorId="0" shapeId="0" xr:uid="{00000000-0006-0000-0600-000062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U7" authorId="0" shapeId="0" xr:uid="{00000000-0006-0000-0600-000063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V7" authorId="0" shapeId="0" xr:uid="{00000000-0006-0000-0600-000064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J8" authorId="0" shapeId="0" xr:uid="{00000000-0006-0000-0600-000065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 authorId="0" shapeId="0" xr:uid="{00000000-0006-0000-0600-000066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L8" authorId="0" shapeId="0" xr:uid="{00000000-0006-0000-0600-000067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8" authorId="0" shapeId="0" xr:uid="{00000000-0006-0000-0600-000068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 authorId="0" shapeId="0" xr:uid="{00000000-0006-0000-0600-000069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 authorId="0" shapeId="0" xr:uid="{00000000-0006-0000-0600-00006A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 authorId="0" shapeId="0" xr:uid="{00000000-0006-0000-0600-00006B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 authorId="0" shapeId="0" xr:uid="{00000000-0006-0000-0600-00006C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 authorId="0" shapeId="0" xr:uid="{00000000-0006-0000-0600-00006D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8" authorId="0" shapeId="0" xr:uid="{00000000-0006-0000-0600-00006E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T8" authorId="0" shapeId="0" xr:uid="{00000000-0006-0000-0600-00006F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 authorId="0" shapeId="0" xr:uid="{00000000-0006-0000-0600-000070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K11" authorId="0" shapeId="0" xr:uid="{00000000-0006-0000-0600-000071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J12" authorId="0" shapeId="0" xr:uid="{00000000-0006-0000-0600-000072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K12" authorId="0" shapeId="0" xr:uid="{00000000-0006-0000-0600-000073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L12" authorId="0" shapeId="0" xr:uid="{00000000-0006-0000-0600-000074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M12" authorId="0" shapeId="0" xr:uid="{00000000-0006-0000-0600-000075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N12" authorId="0" shapeId="0" xr:uid="{00000000-0006-0000-0600-000076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2" authorId="0" shapeId="0" xr:uid="{00000000-0006-0000-0600-000077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2" authorId="0" shapeId="0" xr:uid="{00000000-0006-0000-0600-000078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Q12" authorId="0" shapeId="0" xr:uid="{00000000-0006-0000-0600-000079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600-00007A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2" authorId="0" shapeId="0" xr:uid="{00000000-0006-0000-0600-00007B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2" authorId="0" shapeId="0" xr:uid="{00000000-0006-0000-0600-00007C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2" authorId="0" shapeId="0" xr:uid="{00000000-0006-0000-0600-00007D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V12" authorId="0" shapeId="0" xr:uid="{00000000-0006-0000-0600-00007E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W12" authorId="0" shapeId="0" xr:uid="{00000000-0006-0000-0600-00007F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600-000080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K23" authorId="0" shapeId="0" xr:uid="{00000000-0006-0000-0600-000081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L23" authorId="0" shapeId="0" xr:uid="{00000000-0006-0000-0600-000082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23" authorId="0" shapeId="0" xr:uid="{00000000-0006-0000-0600-000083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3" authorId="0" shapeId="0" xr:uid="{00000000-0006-0000-0600-000084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3" authorId="0" shapeId="0" xr:uid="{00000000-0006-0000-0600-000085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P23" authorId="0" shapeId="0" xr:uid="{00000000-0006-0000-0600-000086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Q23" authorId="0" shapeId="0" xr:uid="{00000000-0006-0000-0600-000087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text>
    </comment>
    <comment ref="R23" authorId="0" shapeId="0" xr:uid="{00000000-0006-0000-0600-000088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S23" authorId="0" shapeId="0" xr:uid="{00000000-0006-0000-0600-000089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23" authorId="0" shapeId="0" xr:uid="{00000000-0006-0000-0600-00008A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23" authorId="0" shapeId="0" xr:uid="{00000000-0006-0000-0600-00008B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V23" authorId="0" shapeId="0" xr:uid="{00000000-0006-0000-0600-00008C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W23" authorId="0" shapeId="0" xr:uid="{00000000-0006-0000-0600-00008D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X23" authorId="0" shapeId="0" xr:uid="{00000000-0006-0000-0600-00008E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Y23" authorId="0" shapeId="0" xr:uid="{00000000-0006-0000-0600-00008F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Z23" authorId="0" shapeId="0" xr:uid="{00000000-0006-0000-0600-000090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A23" authorId="0" shapeId="0" xr:uid="{00000000-0006-0000-0600-000091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B23" authorId="0" shapeId="0" xr:uid="{00000000-0006-0000-0600-000092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C23" authorId="0" shapeId="0" xr:uid="{00000000-0006-0000-0600-000093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3" authorId="0" shapeId="0" xr:uid="{00000000-0006-0000-0600-000094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E23" authorId="0" shapeId="0" xr:uid="{00000000-0006-0000-0600-000095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F23" authorId="0" shapeId="0" xr:uid="{00000000-0006-0000-0600-000096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23" authorId="0" shapeId="0" xr:uid="{00000000-0006-0000-0600-000097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H23" authorId="0" shapeId="0" xr:uid="{00000000-0006-0000-0600-000098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I23" authorId="0" shapeId="0" xr:uid="{00000000-0006-0000-0600-000099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J23" authorId="0" shapeId="0" xr:uid="{00000000-0006-0000-0600-00009A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23" authorId="0" shapeId="0" xr:uid="{00000000-0006-0000-0600-00009B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L23" authorId="0" shapeId="0" xr:uid="{00000000-0006-0000-0600-00009C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23" authorId="0" shapeId="0" xr:uid="{00000000-0006-0000-0600-00009D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N23" authorId="0" shapeId="0" xr:uid="{00000000-0006-0000-0600-00009E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AO23" authorId="0" shapeId="0" xr:uid="{00000000-0006-0000-0600-00009F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P23" authorId="0" shapeId="0" xr:uid="{00000000-0006-0000-0600-0000A0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Q23" authorId="0" shapeId="0" xr:uid="{00000000-0006-0000-0600-0000A1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R23" authorId="0" shapeId="0" xr:uid="{00000000-0006-0000-0600-0000A2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23" authorId="0" shapeId="0" xr:uid="{00000000-0006-0000-0600-0000A3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23" authorId="0" shapeId="0" xr:uid="{00000000-0006-0000-0600-0000A4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U23" authorId="0" shapeId="0" xr:uid="{00000000-0006-0000-0600-0000A5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V23" authorId="0" shapeId="0" xr:uid="{00000000-0006-0000-0600-0000A6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W23" authorId="0" shapeId="0" xr:uid="{00000000-0006-0000-0600-0000A7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24" authorId="0" shapeId="0" xr:uid="{00000000-0006-0000-0600-0000A8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K24" authorId="0" shapeId="0" xr:uid="{00000000-0006-0000-0600-0000A9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29" authorId="0" shapeId="0" xr:uid="{00000000-0006-0000-0600-0000AA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600-0000AB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K32" authorId="0" shapeId="0" xr:uid="{00000000-0006-0000-0600-0000AC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32" authorId="0" shapeId="0" xr:uid="{00000000-0006-0000-0600-0000AD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2" authorId="0" shapeId="0" xr:uid="{00000000-0006-0000-0600-0000AE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2" authorId="0" shapeId="0" xr:uid="{00000000-0006-0000-0600-0000AF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7" authorId="0" shapeId="0" xr:uid="{00000000-0006-0000-0600-0000B0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K37" authorId="0" shapeId="0" xr:uid="{00000000-0006-0000-0600-0000B1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L37" authorId="0" shapeId="0" xr:uid="{00000000-0006-0000-0600-0000B2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7" authorId="0" shapeId="0" xr:uid="{00000000-0006-0000-0600-0000B3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B4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O37" authorId="0" shapeId="0" xr:uid="{00000000-0006-0000-0600-0000B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600-0000B6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7" authorId="0" shapeId="0" xr:uid="{00000000-0006-0000-0600-0000B7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R37" authorId="0" shapeId="0" xr:uid="{00000000-0006-0000-0600-0000B8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7" authorId="0" shapeId="0" xr:uid="{00000000-0006-0000-0600-0000B9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7" authorId="0" shapeId="0" xr:uid="{00000000-0006-0000-0600-0000BA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7" authorId="0" shapeId="0" xr:uid="{00000000-0006-0000-0600-0000BB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V37" authorId="0" shapeId="0" xr:uid="{00000000-0006-0000-0600-0000BC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7" authorId="0" shapeId="0" xr:uid="{00000000-0006-0000-0600-0000BD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7" authorId="0" shapeId="0" xr:uid="{00000000-0006-0000-0600-0000BE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7" authorId="0" shapeId="0" xr:uid="{00000000-0006-0000-0600-0000BF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Z37" authorId="0" shapeId="0" xr:uid="{00000000-0006-0000-0600-0000C0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7" authorId="0" shapeId="0" xr:uid="{00000000-0006-0000-0600-0000C1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7" authorId="0" shapeId="0" xr:uid="{00000000-0006-0000-0600-0000C2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7" authorId="0" shapeId="0" xr:uid="{00000000-0006-0000-0600-0000C3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AD37" authorId="0" shapeId="0" xr:uid="{00000000-0006-0000-0600-0000C4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7" authorId="0" shapeId="0" xr:uid="{00000000-0006-0000-0600-0000C5000000}">
      <text>
        <r>
          <rPr>
            <sz val="11"/>
            <rFont val="Calibri"/>
          </rPr>
          <t xml:space="preserve">Ensure </t>
        </r>
        <r>
          <rPr>
            <sz val="11"/>
            <color rgb="FF000000"/>
            <rFont val="Calibri"/>
          </rPr>
          <t>'</t>
        </r>
        <r>
          <rPr>
            <b/>
            <sz val="11"/>
            <color rgb="FF000000"/>
            <rFont val="Calibri"/>
          </rPr>
          <t>Prevent automatic download of applications associated with device metadata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7" authorId="0" shapeId="0" xr:uid="{00000000-0006-0000-0600-0000C6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7" authorId="0" shapeId="0" xr:uid="{00000000-0006-0000-0600-0000C7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7" authorId="0" shapeId="0" xr:uid="{00000000-0006-0000-0600-0000C8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7" authorId="0" shapeId="0" xr:uid="{00000000-0006-0000-0600-0000C9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7" authorId="0" shapeId="0" xr:uid="{00000000-0006-0000-0600-0000CA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7" authorId="0" shapeId="0" xr:uid="{00000000-0006-0000-0600-0000CB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7" authorId="0" shapeId="0" xr:uid="{00000000-0006-0000-0600-0000CC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7" authorId="0" shapeId="0" xr:uid="{00000000-0006-0000-0600-0000CD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7" authorId="0" shapeId="0" xr:uid="{00000000-0006-0000-0600-0000CE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7" authorId="0" shapeId="0" xr:uid="{00000000-0006-0000-0600-0000CF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7" authorId="0" shapeId="0" xr:uid="{00000000-0006-0000-0600-0000D0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7" authorId="0" shapeId="0" xr:uid="{00000000-0006-0000-0600-0000D1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7" authorId="0" shapeId="0" xr:uid="{00000000-0006-0000-0600-0000D2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7" authorId="0" shapeId="0" xr:uid="{00000000-0006-0000-0600-0000D3000000}">
      <text>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7" authorId="0" shapeId="0" xr:uid="{00000000-0006-0000-0600-0000D400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7" authorId="0" shapeId="0" xr:uid="{00000000-0006-0000-0600-0000D5000000}">
      <text>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7" authorId="0" shapeId="0" xr:uid="{00000000-0006-0000-0600-0000D6000000}">
      <text>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37" authorId="0" shapeId="0" xr:uid="{00000000-0006-0000-0600-0000D700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43" authorId="0" shapeId="0" xr:uid="{00000000-0006-0000-0600-0000D8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3" authorId="0" shapeId="0" xr:uid="{00000000-0006-0000-0600-0000D9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3" authorId="0" shapeId="0" xr:uid="{00000000-0006-0000-0600-0000DA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M43" authorId="0" shapeId="0" xr:uid="{00000000-0006-0000-0600-0000DB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43" authorId="0" shapeId="0" xr:uid="{00000000-0006-0000-0600-0000DC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3" authorId="0" shapeId="0" xr:uid="{00000000-0006-0000-0600-0000DD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5" authorId="0" shapeId="0" xr:uid="{00000000-0006-0000-0600-0000DE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K45" authorId="0" shapeId="0" xr:uid="{00000000-0006-0000-0600-0000DF000000}">
      <text>
        <r>
          <rPr>
            <sz val="11"/>
            <rFont val="Calibri"/>
          </rPr>
          <t xml:space="preserve">Ensure </t>
        </r>
        <r>
          <rPr>
            <sz val="11"/>
            <color rgb="FF000000"/>
            <rFont val="Calibri"/>
          </rPr>
          <t>'</t>
        </r>
        <r>
          <rPr>
            <b/>
            <sz val="11"/>
            <color rgb="FF000000"/>
            <rFont val="Calibri"/>
          </rPr>
          <t>Configure validation of ROCA-vulnerable WHfB keys during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r>
          <rPr>
            <sz val="11"/>
            <color rgb="FF000000"/>
            <rFont val="Calibri"/>
          </rPr>
          <t xml:space="preserve"> (DC only)</t>
        </r>
      </text>
    </comment>
    <comment ref="L45" authorId="0" shapeId="0" xr:uid="{00000000-0006-0000-0600-0000E0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5" authorId="0" shapeId="0" xr:uid="{00000000-0006-0000-0600-0000E1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E2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8" authorId="0" shapeId="0" xr:uid="{00000000-0006-0000-0600-0000E3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8" authorId="0" shapeId="0" xr:uid="{00000000-0006-0000-0600-0000E4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8" authorId="0" shapeId="0" xr:uid="{00000000-0006-0000-0600-0000E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8" authorId="0" shapeId="0" xr:uid="{00000000-0006-0000-0600-0000E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600-0000E7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P48" authorId="0" shapeId="0" xr:uid="{00000000-0006-0000-0600-0000E8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Q48" authorId="0" shapeId="0" xr:uid="{00000000-0006-0000-0600-0000E9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8" authorId="0" shapeId="0" xr:uid="{00000000-0006-0000-0600-0000EA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S48" authorId="0" shapeId="0" xr:uid="{00000000-0006-0000-0600-0000EB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T48" authorId="0" shapeId="0" xr:uid="{00000000-0006-0000-0600-0000EC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U48" authorId="0" shapeId="0" xr:uid="{00000000-0006-0000-0600-0000ED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8" authorId="0" shapeId="0" xr:uid="{00000000-0006-0000-0600-0000EE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W48" authorId="0" shapeId="0" xr:uid="{00000000-0006-0000-0600-0000EF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X48" authorId="0" shapeId="0" xr:uid="{00000000-0006-0000-0600-0000F0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Y48" authorId="0" shapeId="0" xr:uid="{00000000-0006-0000-0600-0000F100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Z48" authorId="0" shapeId="0" xr:uid="{00000000-0006-0000-0600-0000F200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AA48" authorId="0" shapeId="0" xr:uid="{00000000-0006-0000-0600-0000F3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AB48" authorId="0" shapeId="0" xr:uid="{00000000-0006-0000-0600-0000F4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48" authorId="0" shapeId="0" xr:uid="{00000000-0006-0000-0600-0000F5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600-0000F6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90" authorId="0" shapeId="0" xr:uid="{00000000-0006-0000-0600-0000F7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90" authorId="0" shapeId="0" xr:uid="{00000000-0006-0000-0600-0000F8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90" authorId="0" shapeId="0" xr:uid="{00000000-0006-0000-0600-0000F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N90" authorId="0" shapeId="0" xr:uid="{00000000-0006-0000-0600-0000F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O90" authorId="0" shapeId="0" xr:uid="{00000000-0006-0000-0600-0000FB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P90" authorId="0" shapeId="0" xr:uid="{00000000-0006-0000-0600-0000FC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Q90" authorId="0" shapeId="0" xr:uid="{00000000-0006-0000-0600-0000FD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R90" authorId="0" shapeId="0" xr:uid="{00000000-0006-0000-0600-0000FE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90" authorId="0" shapeId="0" xr:uid="{00000000-0006-0000-0600-0000FF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90" authorId="0" shapeId="0" xr:uid="{00000000-0006-0000-0600-00000001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U90" authorId="0" shapeId="0" xr:uid="{00000000-0006-0000-0600-00000101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V90" authorId="0" shapeId="0" xr:uid="{00000000-0006-0000-0600-00000201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W90" authorId="0" shapeId="0" xr:uid="{00000000-0006-0000-0600-00000301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0" authorId="0" shapeId="0" xr:uid="{00000000-0006-0000-0600-00000401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Y90" authorId="0" shapeId="0" xr:uid="{00000000-0006-0000-0600-00000501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0" authorId="0" shapeId="0" xr:uid="{00000000-0006-0000-0600-00000601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90" authorId="0" shapeId="0" xr:uid="{00000000-0006-0000-0600-00000701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B90" authorId="0" shapeId="0" xr:uid="{00000000-0006-0000-0600-000008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C90" authorId="0" shapeId="0" xr:uid="{00000000-0006-0000-0600-000009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0" authorId="0" shapeId="0" xr:uid="{00000000-0006-0000-0600-00000A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0" authorId="0" shapeId="0" xr:uid="{00000000-0006-0000-0600-00000B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F90" authorId="0" shapeId="0" xr:uid="{00000000-0006-0000-0600-00000C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G90" authorId="0" shapeId="0" xr:uid="{00000000-0006-0000-0600-00000D01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H90" authorId="0" shapeId="0" xr:uid="{00000000-0006-0000-0600-00000E01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0" authorId="0" shapeId="0" xr:uid="{00000000-0006-0000-0600-00000F01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1001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K91" authorId="0" shapeId="0" xr:uid="{00000000-0006-0000-0600-00001101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L91" authorId="0" shapeId="0" xr:uid="{00000000-0006-0000-0600-00001201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M91" authorId="0" shapeId="0" xr:uid="{00000000-0006-0000-0600-00001301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1401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1501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1" authorId="0" shapeId="0" xr:uid="{00000000-0006-0000-0600-00001601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1701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1801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1" authorId="0" shapeId="0" xr:uid="{00000000-0006-0000-0600-00001901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1" authorId="0" shapeId="0" xr:uid="{00000000-0006-0000-0600-00001A01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1" authorId="0" shapeId="0" xr:uid="{00000000-0006-0000-0600-00001B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1" authorId="0" shapeId="0" xr:uid="{00000000-0006-0000-0600-00001C01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91" authorId="0" shapeId="0" xr:uid="{00000000-0006-0000-0600-00001D01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X91" authorId="0" shapeId="0" xr:uid="{00000000-0006-0000-0600-00001E01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Y91" authorId="0" shapeId="0" xr:uid="{00000000-0006-0000-0600-00001F01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Z91" authorId="0" shapeId="0" xr:uid="{00000000-0006-0000-0600-00002001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A91" authorId="0" shapeId="0" xr:uid="{00000000-0006-0000-0600-00002101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B91" authorId="0" shapeId="0" xr:uid="{00000000-0006-0000-0600-000022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C91" authorId="0" shapeId="0" xr:uid="{00000000-0006-0000-0600-00002301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1" authorId="0" shapeId="0" xr:uid="{00000000-0006-0000-0600-00002401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1" authorId="0" shapeId="0" xr:uid="{00000000-0006-0000-0600-00002501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F91" authorId="0" shapeId="0" xr:uid="{00000000-0006-0000-0600-00002601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G91" authorId="0" shapeId="0" xr:uid="{00000000-0006-0000-0600-00002701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H91" authorId="0" shapeId="0" xr:uid="{00000000-0006-0000-0600-00002801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I91" authorId="0" shapeId="0" xr:uid="{00000000-0006-0000-0600-00002901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J91" authorId="0" shapeId="0" xr:uid="{00000000-0006-0000-0600-00002A01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91" authorId="0" shapeId="0" xr:uid="{00000000-0006-0000-0600-00002B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L91" authorId="0" shapeId="0" xr:uid="{00000000-0006-0000-0600-00002C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91" authorId="0" shapeId="0" xr:uid="{00000000-0006-0000-0600-00002D01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N91" authorId="0" shapeId="0" xr:uid="{00000000-0006-0000-0600-00002E01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AO91" authorId="0" shapeId="0" xr:uid="{00000000-0006-0000-0600-00002F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91" authorId="0" shapeId="0" xr:uid="{00000000-0006-0000-0600-000030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Q91" authorId="0" shapeId="0" xr:uid="{00000000-0006-0000-0600-000031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R91" authorId="0" shapeId="0" xr:uid="{00000000-0006-0000-0600-00003201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91" authorId="0" shapeId="0" xr:uid="{00000000-0006-0000-0600-000033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91" authorId="0" shapeId="0" xr:uid="{00000000-0006-0000-0600-000034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91" authorId="0" shapeId="0" xr:uid="{00000000-0006-0000-0600-00003501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91" authorId="0" shapeId="0" xr:uid="{00000000-0006-0000-0600-000036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91" authorId="0" shapeId="0" xr:uid="{00000000-0006-0000-0600-000037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38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600-000039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3" authorId="0" shapeId="0" xr:uid="{00000000-0006-0000-0600-00003A01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600-00003B01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600-00003C01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600-00003D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3" authorId="0" shapeId="0" xr:uid="{00000000-0006-0000-0600-00003E01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3" authorId="0" shapeId="0" xr:uid="{00000000-0006-0000-0600-00003F01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3" authorId="0" shapeId="0" xr:uid="{00000000-0006-0000-0600-000040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9" authorId="0" shapeId="0" xr:uid="{00000000-0006-0000-0600-00004101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9" authorId="0" shapeId="0" xr:uid="{00000000-0006-0000-0600-000042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9" authorId="0" shapeId="0" xr:uid="{00000000-0006-0000-0600-000043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9" authorId="0" shapeId="0" xr:uid="{00000000-0006-0000-0600-000044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9" authorId="0" shapeId="0" xr:uid="{00000000-0006-0000-0600-000045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9" authorId="0" shapeId="0" xr:uid="{00000000-0006-0000-0600-000046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9" authorId="0" shapeId="0" xr:uid="{00000000-0006-0000-0600-000047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9" authorId="0" shapeId="0" xr:uid="{00000000-0006-0000-0600-000048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R99" authorId="0" shapeId="0" xr:uid="{00000000-0006-0000-0600-000049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9" authorId="0" shapeId="0" xr:uid="{00000000-0006-0000-0600-00004A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9" authorId="0" shapeId="0" xr:uid="{00000000-0006-0000-0600-00004B01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U99" authorId="0" shapeId="0" xr:uid="{00000000-0006-0000-0600-00004C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9" authorId="0" shapeId="0" xr:uid="{00000000-0006-0000-0600-00004D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9" authorId="0" shapeId="0" xr:uid="{00000000-0006-0000-0600-00004E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9" authorId="0" shapeId="0" xr:uid="{00000000-0006-0000-0600-00004F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9" authorId="0" shapeId="0" xr:uid="{00000000-0006-0000-0600-000050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9" authorId="0" shapeId="0" xr:uid="{00000000-0006-0000-0600-000051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AA99" authorId="0" shapeId="0" xr:uid="{00000000-0006-0000-0600-000052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AB99" authorId="0" shapeId="0" xr:uid="{00000000-0006-0000-0600-000053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54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600-000055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L100" authorId="0" shapeId="0" xr:uid="{00000000-0006-0000-0600-000056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0" authorId="0" shapeId="0" xr:uid="{00000000-0006-0000-0600-000057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N100" authorId="0" shapeId="0" xr:uid="{00000000-0006-0000-0600-000058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0" authorId="0" shapeId="0" xr:uid="{00000000-0006-0000-0600-000059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P100" authorId="0" shapeId="0" xr:uid="{00000000-0006-0000-0600-00005A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Q100" authorId="0" shapeId="0" xr:uid="{00000000-0006-0000-0600-00005B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R100" authorId="0" shapeId="0" xr:uid="{00000000-0006-0000-0600-00005C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S100" authorId="0" shapeId="0" xr:uid="{00000000-0006-0000-0600-00005D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T100" authorId="0" shapeId="0" xr:uid="{00000000-0006-0000-0600-00005E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5F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V100" authorId="0" shapeId="0" xr:uid="{00000000-0006-0000-0600-000060010000}">
      <text>
        <r>
          <rPr>
            <sz val="11"/>
            <rFont val="Calibri"/>
          </rPr>
          <t xml:space="preserve">Ensure </t>
        </r>
        <r>
          <rPr>
            <sz val="11"/>
            <color rgb="FF000000"/>
            <rFont val="Calibri"/>
          </rPr>
          <t>'</t>
        </r>
        <r>
          <rPr>
            <b/>
            <sz val="11"/>
            <color rgb="FF000000"/>
            <rFont val="Calibri"/>
          </rPr>
          <t>Enable / disable CLFS logfile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0" authorId="0" shapeId="0" xr:uid="{00000000-0006-0000-0600-00006101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X100" authorId="0" shapeId="0" xr:uid="{00000000-0006-0000-0600-00006201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Y100" authorId="0" shapeId="0" xr:uid="{00000000-0006-0000-0600-000063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00" authorId="0" shapeId="0" xr:uid="{00000000-0006-0000-0600-000064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00" authorId="0" shapeId="0" xr:uid="{00000000-0006-0000-0600-000065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00" authorId="0" shapeId="0" xr:uid="{00000000-0006-0000-0600-000066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00" authorId="0" shapeId="0" xr:uid="{00000000-0006-0000-0600-000067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00" authorId="0" shapeId="0" xr:uid="{00000000-0006-0000-0600-000068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00" authorId="0" shapeId="0" xr:uid="{00000000-0006-0000-0600-000069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F100" authorId="0" shapeId="0" xr:uid="{00000000-0006-0000-0600-00006A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G100" authorId="0" shapeId="0" xr:uid="{00000000-0006-0000-0600-00006B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00" authorId="0" shapeId="0" xr:uid="{00000000-0006-0000-0600-00006C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I100" authorId="0" shapeId="0" xr:uid="{00000000-0006-0000-0600-00006D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AJ100" authorId="0" shapeId="0" xr:uid="{00000000-0006-0000-0600-00006E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K100" authorId="0" shapeId="0" xr:uid="{00000000-0006-0000-0600-00006F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L100" authorId="0" shapeId="0" xr:uid="{00000000-0006-0000-0600-000070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M100" authorId="0" shapeId="0" xr:uid="{00000000-0006-0000-0600-000071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 authorId="0" shapeId="0" xr:uid="{00000000-0006-0000-0700-000001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I14" authorId="0" shapeId="0" xr:uid="{00000000-0006-0000-0700-000002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H89" authorId="0" shapeId="0" xr:uid="{00000000-0006-0000-0700-00000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89" authorId="0" shapeId="0" xr:uid="{00000000-0006-0000-0700-00001D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89" authorId="0" shapeId="0" xr:uid="{00000000-0006-0000-0700-000004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89" authorId="0" shapeId="0" xr:uid="{00000000-0006-0000-07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89" authorId="0" shapeId="0" xr:uid="{00000000-0006-0000-07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9" authorId="0" shapeId="0" xr:uid="{00000000-0006-0000-0700-00000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89" authorId="0" shapeId="0" xr:uid="{00000000-0006-0000-0700-00000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O89" authorId="0" shapeId="0" xr:uid="{00000000-0006-0000-0700-000009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P89" authorId="0" shapeId="0" xr:uid="{00000000-0006-0000-0700-00000A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Q89" authorId="0" shapeId="0" xr:uid="{00000000-0006-0000-0700-00000B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R89" authorId="0" shapeId="0" xr:uid="{00000000-0006-0000-0700-00000C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S89" authorId="0" shapeId="0" xr:uid="{00000000-0006-0000-0700-00000D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9" authorId="0" shapeId="0" xr:uid="{00000000-0006-0000-0700-00000E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U89" authorId="0" shapeId="0" xr:uid="{00000000-0006-0000-0700-00000F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V89" authorId="0" shapeId="0" xr:uid="{00000000-0006-0000-0700-000010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W89" authorId="0" shapeId="0" xr:uid="{00000000-0006-0000-0700-000011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89" authorId="0" shapeId="0" xr:uid="{00000000-0006-0000-0700-000012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Y89" authorId="0" shapeId="0" xr:uid="{00000000-0006-0000-0700-000013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9" authorId="0" shapeId="0" xr:uid="{00000000-0006-0000-0700-000014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AA89" authorId="0" shapeId="0" xr:uid="{00000000-0006-0000-0700-000015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AB89" authorId="0" shapeId="0" xr:uid="{00000000-0006-0000-0700-000016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AC89" authorId="0" shapeId="0" xr:uid="{00000000-0006-0000-0700-00001700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AD89" authorId="0" shapeId="0" xr:uid="{00000000-0006-0000-0700-00001800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AE89" authorId="0" shapeId="0" xr:uid="{00000000-0006-0000-0700-000019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AF89" authorId="0" shapeId="0" xr:uid="{00000000-0006-0000-0700-00001A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89" authorId="0" shapeId="0" xr:uid="{00000000-0006-0000-0700-00001B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89" authorId="0" shapeId="0" xr:uid="{00000000-0006-0000-0700-00001C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0" authorId="0" shapeId="0" xr:uid="{00000000-0006-0000-0700-00001E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I90" authorId="0" shapeId="0" xr:uid="{00000000-0006-0000-0700-00001F000000}">
      <text>
        <r>
          <rPr>
            <sz val="11"/>
            <rFont val="Calibri"/>
          </rPr>
          <t xml:space="preserve">Ensure </t>
        </r>
        <r>
          <rPr>
            <sz val="11"/>
            <color rgb="FF000000"/>
            <rFont val="Calibri"/>
          </rPr>
          <t>'</t>
        </r>
        <r>
          <rPr>
            <b/>
            <sz val="11"/>
            <color rgb="FF000000"/>
            <rFont val="Calibri"/>
          </rPr>
          <t>Configure validation of ROCA-vulnerable WHfB keys during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r>
          <rPr>
            <sz val="11"/>
            <color rgb="FF000000"/>
            <rFont val="Calibri"/>
          </rPr>
          <t xml:space="preserve"> (DC only)</t>
        </r>
      </text>
    </comment>
    <comment ref="J90" authorId="0" shapeId="0" xr:uid="{00000000-0006-0000-0700-000020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0" authorId="0" shapeId="0" xr:uid="{00000000-0006-0000-0700-000021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22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93" authorId="0" shapeId="0" xr:uid="{00000000-0006-0000-0700-000030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J93" authorId="0" shapeId="0" xr:uid="{00000000-0006-0000-0700-00003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K93" authorId="0" shapeId="0" xr:uid="{00000000-0006-0000-0700-000032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93" authorId="0" shapeId="0" xr:uid="{00000000-0006-0000-0700-000033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93" authorId="0" shapeId="0" xr:uid="{00000000-0006-0000-0700-000034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93" authorId="0" shapeId="0" xr:uid="{00000000-0006-0000-0700-000035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O93" authorId="0" shapeId="0" xr:uid="{00000000-0006-0000-0700-000036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P93" authorId="0" shapeId="0" xr:uid="{00000000-0006-0000-0700-000037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93" authorId="0" shapeId="0" xr:uid="{00000000-0006-0000-0700-000038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R93" authorId="0" shapeId="0" xr:uid="{00000000-0006-0000-0700-000039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93" authorId="0" shapeId="0" xr:uid="{00000000-0006-0000-0700-00003A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T93" authorId="0" shapeId="0" xr:uid="{00000000-0006-0000-0700-00003B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93" authorId="0" shapeId="0" xr:uid="{00000000-0006-0000-0700-00003C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V93" authorId="0" shapeId="0" xr:uid="{00000000-0006-0000-0700-00003D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W93" authorId="0" shapeId="0" xr:uid="{00000000-0006-0000-0700-00003E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X93" authorId="0" shapeId="0" xr:uid="{00000000-0006-0000-0700-00003F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Y93" authorId="0" shapeId="0" xr:uid="{00000000-0006-0000-0700-000040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Z93" authorId="0" shapeId="0" xr:uid="{00000000-0006-0000-0700-000041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93" authorId="0" shapeId="0" xr:uid="{00000000-0006-0000-0700-000042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B93" authorId="0" shapeId="0" xr:uid="{00000000-0006-0000-0700-000043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C93" authorId="0" shapeId="0" xr:uid="{00000000-0006-0000-0700-000044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D93" authorId="0" shapeId="0" xr:uid="{00000000-0006-0000-0700-000045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E93" authorId="0" shapeId="0" xr:uid="{00000000-0006-0000-0700-000046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F93" authorId="0" shapeId="0" xr:uid="{00000000-0006-0000-0700-000047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G93" authorId="0" shapeId="0" xr:uid="{00000000-0006-0000-0700-000048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H93" authorId="0" shapeId="0" xr:uid="{00000000-0006-0000-0700-000049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I93" authorId="0" shapeId="0" xr:uid="{00000000-0006-0000-0700-000023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J93" authorId="0" shapeId="0" xr:uid="{00000000-0006-0000-0700-00002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93" authorId="0" shapeId="0" xr:uid="{00000000-0006-0000-0700-000025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L93" authorId="0" shapeId="0" xr:uid="{00000000-0006-0000-0700-000026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(MS only)</t>
        </r>
      </text>
    </comment>
    <comment ref="AM93" authorId="0" shapeId="0" xr:uid="{00000000-0006-0000-0700-000027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N93" authorId="0" shapeId="0" xr:uid="{00000000-0006-0000-0700-000028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29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P93" authorId="0" shapeId="0" xr:uid="{00000000-0006-0000-0700-00002A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Q93" authorId="0" shapeId="0" xr:uid="{00000000-0006-0000-0700-00002B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R93" authorId="0" shapeId="0" xr:uid="{00000000-0006-0000-0700-00002C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S93" authorId="0" shapeId="0" xr:uid="{00000000-0006-0000-0700-00002D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T93" authorId="0" shapeId="0" xr:uid="{00000000-0006-0000-0700-00002E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93" authorId="0" shapeId="0" xr:uid="{00000000-0006-0000-0700-00002F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110" authorId="0" shapeId="0" xr:uid="{00000000-0006-0000-0700-00004A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0" authorId="0" shapeId="0" xr:uid="{00000000-0006-0000-0700-00004B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0" authorId="0" shapeId="0" xr:uid="{00000000-0006-0000-0700-00004C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0" authorId="0" shapeId="0" xr:uid="{00000000-0006-0000-0700-00004D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0" authorId="0" shapeId="0" xr:uid="{00000000-0006-0000-0700-00004E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0" authorId="0" shapeId="0" xr:uid="{00000000-0006-0000-0700-00004F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1" authorId="0" shapeId="0" xr:uid="{00000000-0006-0000-0700-000050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51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1" authorId="0" shapeId="0" xr:uid="{00000000-0006-0000-0700-000052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K111" authorId="0" shapeId="0" xr:uid="{00000000-0006-0000-0700-000053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L111" authorId="0" shapeId="0" xr:uid="{00000000-0006-0000-0700-000054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55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1" authorId="0" shapeId="0" xr:uid="{00000000-0006-0000-0700-000056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57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1" authorId="0" shapeId="0" xr:uid="{00000000-0006-0000-0700-000058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1" authorId="0" shapeId="0" xr:uid="{00000000-0006-0000-0700-000059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1" authorId="0" shapeId="0" xr:uid="{00000000-0006-0000-0700-00005A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11" authorId="0" shapeId="0" xr:uid="{00000000-0006-0000-0700-00005B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11" authorId="0" shapeId="0" xr:uid="{00000000-0006-0000-0700-00005C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1" authorId="0" shapeId="0" xr:uid="{00000000-0006-0000-0700-00005D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1" authorId="0" shapeId="0" xr:uid="{00000000-0006-0000-0700-00005E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11" authorId="0" shapeId="0" xr:uid="{00000000-0006-0000-0700-00005F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X111" authorId="0" shapeId="0" xr:uid="{00000000-0006-0000-0700-000060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11" authorId="0" shapeId="0" xr:uid="{00000000-0006-0000-0700-000061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Z111" authorId="0" shapeId="0" xr:uid="{00000000-0006-0000-0700-000062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A111" authorId="0" shapeId="0" xr:uid="{00000000-0006-0000-0700-000063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B111" authorId="0" shapeId="0" xr:uid="{00000000-0006-0000-0700-000064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C111" authorId="0" shapeId="0" xr:uid="{00000000-0006-0000-0700-000065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D111" authorId="0" shapeId="0" xr:uid="{00000000-0006-0000-0700-000066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11" authorId="0" shapeId="0" xr:uid="{00000000-0006-0000-0700-000067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11" authorId="0" shapeId="0" xr:uid="{00000000-0006-0000-0700-000068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G111" authorId="0" shapeId="0" xr:uid="{00000000-0006-0000-0700-000069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H111" authorId="0" shapeId="0" xr:uid="{00000000-0006-0000-0700-00006A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I111" authorId="0" shapeId="0" xr:uid="{00000000-0006-0000-0700-00006B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J111" authorId="0" shapeId="0" xr:uid="{00000000-0006-0000-0700-00006C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K111" authorId="0" shapeId="0" xr:uid="{00000000-0006-0000-0700-00006D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111" authorId="0" shapeId="0" xr:uid="{00000000-0006-0000-0700-00006E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M111" authorId="0" shapeId="0" xr:uid="{00000000-0006-0000-0700-00006F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11" authorId="0" shapeId="0" xr:uid="{00000000-0006-0000-0700-000070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11" authorId="0" shapeId="0" xr:uid="{00000000-0006-0000-0700-000071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P111" authorId="0" shapeId="0" xr:uid="{00000000-0006-0000-0700-000072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AQ111" authorId="0" shapeId="0" xr:uid="{00000000-0006-0000-0700-000073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11" authorId="0" shapeId="0" xr:uid="{00000000-0006-0000-0700-000074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11" authorId="0" shapeId="0" xr:uid="{00000000-0006-0000-0700-000075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T111" authorId="0" shapeId="0" xr:uid="{00000000-0006-0000-0700-000076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U111" authorId="0" shapeId="0" xr:uid="{00000000-0006-0000-0700-00007700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2" authorId="0" shapeId="0" xr:uid="{00000000-0006-0000-0700-000078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2" authorId="0" shapeId="0" xr:uid="{00000000-0006-0000-0700-000079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J142" authorId="0" shapeId="0" xr:uid="{00000000-0006-0000-0700-00007A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K142" authorId="0" shapeId="0" xr:uid="{00000000-0006-0000-0700-00007B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2" authorId="0" shapeId="0" xr:uid="{00000000-0006-0000-0700-00007C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2" authorId="0" shapeId="0" xr:uid="{00000000-0006-0000-0700-00007D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5" authorId="0" shapeId="0" xr:uid="{00000000-0006-0000-0700-00007E00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I145" authorId="0" shapeId="0" xr:uid="{00000000-0006-0000-0700-00007F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J145" authorId="0" shapeId="0" xr:uid="{00000000-0006-0000-0700-000080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K145" authorId="0" shapeId="0" xr:uid="{00000000-0006-0000-0700-00008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L145" authorId="0" shapeId="0" xr:uid="{00000000-0006-0000-0700-000082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M145" authorId="0" shapeId="0" xr:uid="{00000000-0006-0000-0700-000083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145" authorId="0" shapeId="0" xr:uid="{00000000-0006-0000-0700-000084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O145" authorId="0" shapeId="0" xr:uid="{00000000-0006-0000-0700-00008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P145" authorId="0" shapeId="0" xr:uid="{00000000-0006-0000-0700-000086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Q145" authorId="0" shapeId="0" xr:uid="{00000000-0006-0000-0700-000087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R145" authorId="0" shapeId="0" xr:uid="{00000000-0006-0000-0700-000088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S145" authorId="0" shapeId="0" xr:uid="{00000000-0006-0000-0700-000089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145" authorId="0" shapeId="0" xr:uid="{00000000-0006-0000-0700-00008A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U145" authorId="0" shapeId="0" xr:uid="{00000000-0006-0000-0700-00008B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V145" authorId="0" shapeId="0" xr:uid="{00000000-0006-0000-0700-00008C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5" authorId="0" shapeId="0" xr:uid="{00000000-0006-0000-0700-00008D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45" authorId="0" shapeId="0" xr:uid="{00000000-0006-0000-0700-00008E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Y145" authorId="0" shapeId="0" xr:uid="{00000000-0006-0000-0700-00008F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45" authorId="0" shapeId="0" xr:uid="{00000000-0006-0000-0700-000090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5" authorId="0" shapeId="0" xr:uid="{00000000-0006-0000-0700-000091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AB145" authorId="0" shapeId="0" xr:uid="{00000000-0006-0000-0700-000092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C145" authorId="0" shapeId="0" xr:uid="{00000000-0006-0000-0700-000093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D145" authorId="0" shapeId="0" xr:uid="{00000000-0006-0000-0700-000094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45" authorId="0" shapeId="0" xr:uid="{00000000-0006-0000-0700-000095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AF145" authorId="0" shapeId="0" xr:uid="{00000000-0006-0000-0700-000096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45" authorId="0" shapeId="0" xr:uid="{00000000-0006-0000-0700-000097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45" authorId="0" shapeId="0" xr:uid="{00000000-0006-0000-0700-000098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45" authorId="0" shapeId="0" xr:uid="{00000000-0006-0000-0700-000099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J145" authorId="0" shapeId="0" xr:uid="{00000000-0006-0000-0700-00009A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K145" authorId="0" shapeId="0" xr:uid="{00000000-0006-0000-0700-00009B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45" authorId="0" shapeId="0" xr:uid="{00000000-0006-0000-0700-00009C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M145" authorId="0" shapeId="0" xr:uid="{00000000-0006-0000-0700-00009D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45" authorId="0" shapeId="0" xr:uid="{00000000-0006-0000-0700-00009E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45" authorId="0" shapeId="0" xr:uid="{00000000-0006-0000-0700-00009F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45" authorId="0" shapeId="0" xr:uid="{00000000-0006-0000-0700-0000A0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AQ145" authorId="0" shapeId="0" xr:uid="{00000000-0006-0000-0700-0000A1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45" authorId="0" shapeId="0" xr:uid="{00000000-0006-0000-0700-0000A2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45" authorId="0" shapeId="0" xr:uid="{00000000-0006-0000-0700-0000A3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45" authorId="0" shapeId="0" xr:uid="{00000000-0006-0000-0700-0000A4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45" authorId="0" shapeId="0" xr:uid="{00000000-0006-0000-0700-0000A5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57" authorId="0" shapeId="0" xr:uid="{00000000-0006-0000-0700-0000A6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A7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J157" authorId="0" shapeId="0" xr:uid="{00000000-0006-0000-0700-0000A8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K157" authorId="0" shapeId="0" xr:uid="{00000000-0006-0000-0700-0000A9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L157" authorId="0" shapeId="0" xr:uid="{00000000-0006-0000-0700-0000AA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157" authorId="0" shapeId="0" xr:uid="{00000000-0006-0000-0700-0000AB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157" authorId="0" shapeId="0" xr:uid="{00000000-0006-0000-0700-0000AC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157" authorId="0" shapeId="0" xr:uid="{00000000-0006-0000-0700-0000AD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H158" authorId="0" shapeId="0" xr:uid="{00000000-0006-0000-0700-0000A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I158" authorId="0" shapeId="0" xr:uid="{00000000-0006-0000-0700-0000AF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J158" authorId="0" shapeId="0" xr:uid="{00000000-0006-0000-0700-0000B0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158" authorId="0" shapeId="0" xr:uid="{00000000-0006-0000-0700-0000B1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58" authorId="0" shapeId="0" xr:uid="{00000000-0006-0000-0700-0000B2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58" authorId="0" shapeId="0" xr:uid="{00000000-0006-0000-0700-0000B3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N158" authorId="0" shapeId="0" xr:uid="{00000000-0006-0000-0700-0000B4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O158" authorId="0" shapeId="0" xr:uid="{00000000-0006-0000-0700-0000B5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text>
    </comment>
    <comment ref="P158" authorId="0" shapeId="0" xr:uid="{00000000-0006-0000-0700-0000B6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Q158" authorId="0" shapeId="0" xr:uid="{00000000-0006-0000-0700-0000B7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158" authorId="0" shapeId="0" xr:uid="{00000000-0006-0000-0700-0000B8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158" authorId="0" shapeId="0" xr:uid="{00000000-0006-0000-0700-0000B9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T158" authorId="0" shapeId="0" xr:uid="{00000000-0006-0000-0700-0000BA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U158" authorId="0" shapeId="0" xr:uid="{00000000-0006-0000-0700-0000BB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158" authorId="0" shapeId="0" xr:uid="{00000000-0006-0000-0700-0000BC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W158" authorId="0" shapeId="0" xr:uid="{00000000-0006-0000-0700-0000BD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X158" authorId="0" shapeId="0" xr:uid="{00000000-0006-0000-0700-0000BE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Y158" authorId="0" shapeId="0" xr:uid="{00000000-0006-0000-0700-0000BF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Z158" authorId="0" shapeId="0" xr:uid="{00000000-0006-0000-0700-0000C0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A158" authorId="0" shapeId="0" xr:uid="{00000000-0006-0000-0700-0000C1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158" authorId="0" shapeId="0" xr:uid="{00000000-0006-0000-0700-0000C2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C158" authorId="0" shapeId="0" xr:uid="{00000000-0006-0000-0700-0000C3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D158" authorId="0" shapeId="0" xr:uid="{00000000-0006-0000-0700-0000C4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E158" authorId="0" shapeId="0" xr:uid="{00000000-0006-0000-0700-0000C5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158" authorId="0" shapeId="0" xr:uid="{00000000-0006-0000-0700-0000C6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158" authorId="0" shapeId="0" xr:uid="{00000000-0006-0000-0700-0000C7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158" authorId="0" shapeId="0" xr:uid="{00000000-0006-0000-0700-0000C8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158" authorId="0" shapeId="0" xr:uid="{00000000-0006-0000-0700-0000C9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AJ158" authorId="0" shapeId="0" xr:uid="{00000000-0006-0000-0700-0000CA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K158" authorId="0" shapeId="0" xr:uid="{00000000-0006-0000-0700-0000CB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158" authorId="0" shapeId="0" xr:uid="{00000000-0006-0000-0700-0000CC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M158" authorId="0" shapeId="0" xr:uid="{00000000-0006-0000-0700-0000CD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158" authorId="0" shapeId="0" xr:uid="{00000000-0006-0000-0700-0000CE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158" authorId="0" shapeId="0" xr:uid="{00000000-0006-0000-0700-0000CF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P158" authorId="0" shapeId="0" xr:uid="{00000000-0006-0000-0700-0000D0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Q158" authorId="0" shapeId="0" xr:uid="{00000000-0006-0000-0700-0000D1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R158" authorId="0" shapeId="0" xr:uid="{00000000-0006-0000-0700-0000D2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158" authorId="0" shapeId="0" xr:uid="{00000000-0006-0000-0700-0000D3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158" authorId="0" shapeId="0" xr:uid="{00000000-0006-0000-0700-0000D4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U158" authorId="0" shapeId="0" xr:uid="{00000000-0006-0000-0700-0000D5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H37" authorId="0" shapeId="0" xr:uid="{00000000-0006-0000-0800-000004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44" authorId="0" shapeId="0" xr:uid="{00000000-0006-0000-0800-000005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G46" authorId="0" shapeId="0" xr:uid="{00000000-0006-0000-0800-000006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H46" authorId="0" shapeId="0" xr:uid="{00000000-0006-0000-0800-000007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I46" authorId="0" shapeId="0" xr:uid="{00000000-0006-0000-0800-000008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G52" authorId="0" shapeId="0" xr:uid="{00000000-0006-0000-0800-000009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2" authorId="0" shapeId="0" xr:uid="{00000000-0006-0000-0800-00000D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I52" authorId="0" shapeId="0" xr:uid="{00000000-0006-0000-0800-00000E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52" authorId="0" shapeId="0" xr:uid="{00000000-0006-0000-0800-00000F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52" authorId="0" shapeId="0" xr:uid="{00000000-0006-0000-0800-00000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2" authorId="0" shapeId="0" xr:uid="{00000000-0006-0000-0800-00000B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2" authorId="0" shapeId="0" xr:uid="{00000000-0006-0000-0800-00000C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4" authorId="0" shapeId="0" xr:uid="{00000000-0006-0000-0800-000010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4" authorId="0" shapeId="0" xr:uid="{00000000-0006-0000-0800-000011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6" authorId="0" shapeId="0" xr:uid="{00000000-0006-0000-0800-000012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71" authorId="0" shapeId="0" xr:uid="{00000000-0006-0000-0800-000013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71" authorId="0" shapeId="0" xr:uid="{00000000-0006-0000-0800-000014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71" authorId="0" shapeId="0" xr:uid="{00000000-0006-0000-0800-000015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800-000016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K71" authorId="0" shapeId="0" xr:uid="{00000000-0006-0000-0800-000017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G80" authorId="0" shapeId="0" xr:uid="{00000000-0006-0000-0800-000018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80" authorId="0" shapeId="0" xr:uid="{00000000-0006-0000-0800-000019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0" authorId="0" shapeId="0" xr:uid="{00000000-0006-0000-0800-00001A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3" authorId="0" shapeId="0" xr:uid="{00000000-0006-0000-0800-00001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H83" authorId="0" shapeId="0" xr:uid="{00000000-0006-0000-0800-00001C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I83" authorId="0" shapeId="0" xr:uid="{00000000-0006-0000-0800-00001D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G86" authorId="0" shapeId="0" xr:uid="{00000000-0006-0000-0800-00001E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6" authorId="0" shapeId="0" xr:uid="{00000000-0006-0000-0800-00001F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I86" authorId="0" shapeId="0" xr:uid="{00000000-0006-0000-0800-000020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J86" authorId="0" shapeId="0" xr:uid="{00000000-0006-0000-0800-000021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91" authorId="0" shapeId="0" xr:uid="{00000000-0006-0000-0800-000022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H91" authorId="0" shapeId="0" xr:uid="{00000000-0006-0000-0800-000024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I91" authorId="0" shapeId="0" xr:uid="{00000000-0006-0000-0800-000025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J91" authorId="0" shapeId="0" xr:uid="{00000000-0006-0000-0800-000026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K91" authorId="0" shapeId="0" xr:uid="{00000000-0006-0000-0800-000027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800-000028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M91" authorId="0" shapeId="0" xr:uid="{00000000-0006-0000-0800-000029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N91" authorId="0" shapeId="0" xr:uid="{00000000-0006-0000-0800-00002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G100" authorId="0" shapeId="0" xr:uid="{00000000-0006-0000-0800-00002A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H100" authorId="0" shapeId="0" xr:uid="{00000000-0006-0000-0800-00002B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00" authorId="0" shapeId="0" xr:uid="{00000000-0006-0000-0800-00002C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100" authorId="0" shapeId="0" xr:uid="{00000000-0006-0000-0800-00002D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G102" authorId="0" shapeId="0" xr:uid="{00000000-0006-0000-0800-00002E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2" authorId="0" shapeId="0" xr:uid="{00000000-0006-0000-0A00-000001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2" authorId="0" shapeId="0" xr:uid="{00000000-0006-0000-0A00-000002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64" authorId="0" shapeId="0" xr:uid="{00000000-0006-0000-0A00-000003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M164" authorId="0" shapeId="0" xr:uid="{00000000-0006-0000-0A00-000006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N164" authorId="0" shapeId="0" xr:uid="{00000000-0006-0000-0A00-000004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O164" authorId="0" shapeId="0" xr:uid="{00000000-0006-0000-0A00-000005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166" authorId="0" shapeId="0" xr:uid="{00000000-0006-0000-0A00-000007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166" authorId="0" shapeId="0" xr:uid="{00000000-0006-0000-0A00-000009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166" authorId="0" shapeId="0" xr:uid="{00000000-0006-0000-0A00-00000A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6" authorId="0" shapeId="0" xr:uid="{00000000-0006-0000-0A00-00000B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P166" authorId="0" shapeId="0" xr:uid="{00000000-0006-0000-0A00-000008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L167" authorId="0" shapeId="0" xr:uid="{00000000-0006-0000-0A00-00000C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L169" authorId="0" shapeId="0" xr:uid="{00000000-0006-0000-0A00-00000D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M169" authorId="0" shapeId="0" xr:uid="{00000000-0006-0000-0A00-00000E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L182" authorId="0" shapeId="0" xr:uid="{00000000-0006-0000-0A00-00000F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3" authorId="0" shapeId="0" xr:uid="{00000000-0006-0000-0A00-000010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3" authorId="0" shapeId="0" xr:uid="{00000000-0006-0000-0A00-000011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N223" authorId="0" shapeId="0" xr:uid="{00000000-0006-0000-0A00-000012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24" authorId="0" shapeId="0" xr:uid="{00000000-0006-0000-0A00-000013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L225" authorId="0" shapeId="0" xr:uid="{00000000-0006-0000-0A00-000014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225" authorId="0" shapeId="0" xr:uid="{00000000-0006-0000-0A00-000015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5" authorId="0" shapeId="0" xr:uid="{00000000-0006-0000-0A00-000016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6" authorId="0" shapeId="0" xr:uid="{00000000-0006-0000-0A00-000017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6" authorId="0" shapeId="0" xr:uid="{00000000-0006-0000-0A00-00001A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N226" authorId="0" shapeId="0" xr:uid="{00000000-0006-0000-0A00-00001B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6" authorId="0" shapeId="0" xr:uid="{00000000-0006-0000-0A00-00001C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226" authorId="0" shapeId="0" xr:uid="{00000000-0006-0000-0A00-00001D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Q226" authorId="0" shapeId="0" xr:uid="{00000000-0006-0000-0A00-000018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226" authorId="0" shapeId="0" xr:uid="{00000000-0006-0000-0A00-000019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8" authorId="0" shapeId="0" xr:uid="{00000000-0006-0000-0A00-00001E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5" authorId="0" shapeId="0" xr:uid="{00000000-0006-0000-0B00-000002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5" authorId="0" shapeId="0" xr:uid="{00000000-0006-0000-0B00-00000B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5" authorId="0" shapeId="0" xr:uid="{00000000-0006-0000-0B00-000003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5" authorId="0" shapeId="0" xr:uid="{00000000-0006-0000-0B00-000004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5" authorId="0" shapeId="0" xr:uid="{00000000-0006-0000-0B00-000005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M205" authorId="0" shapeId="0" xr:uid="{00000000-0006-0000-0B00-000006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5" authorId="0" shapeId="0" xr:uid="{00000000-0006-0000-0B00-000007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O205" authorId="0" shapeId="0" xr:uid="{00000000-0006-0000-0B00-000008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5" authorId="0" shapeId="0" xr:uid="{00000000-0006-0000-0B00-000009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Q205" authorId="0" shapeId="0" xr:uid="{00000000-0006-0000-0B00-00000A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206" authorId="0" shapeId="0" xr:uid="{00000000-0006-0000-0B00-00000C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B00-00000D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9" authorId="0" shapeId="0" xr:uid="{00000000-0006-0000-0B00-00000E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9" authorId="0" shapeId="0" xr:uid="{00000000-0006-0000-0B00-000013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J209" authorId="0" shapeId="0" xr:uid="{00000000-0006-0000-0B00-000014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9" authorId="0" shapeId="0" xr:uid="{00000000-0006-0000-0B00-000015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L209" authorId="0" shapeId="0" xr:uid="{00000000-0006-0000-0B00-000016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M209" authorId="0" shapeId="0" xr:uid="{00000000-0006-0000-0B00-000017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N209" authorId="0" shapeId="0" xr:uid="{00000000-0006-0000-0B00-000018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O209" authorId="0" shapeId="0" xr:uid="{00000000-0006-0000-0B00-000019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9" authorId="0" shapeId="0" xr:uid="{00000000-0006-0000-0B00-00001A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Q209" authorId="0" shapeId="0" xr:uid="{00000000-0006-0000-0B00-00001B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9" authorId="0" shapeId="0" xr:uid="{00000000-0006-0000-0B00-00000F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S209" authorId="0" shapeId="0" xr:uid="{00000000-0006-0000-0B00-000010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T209" authorId="0" shapeId="0" xr:uid="{00000000-0006-0000-0B00-00001100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U209" authorId="0" shapeId="0" xr:uid="{00000000-0006-0000-0B00-00001200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H210" authorId="0" shapeId="0" xr:uid="{00000000-0006-0000-0B00-00001C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210" authorId="0" shapeId="0" xr:uid="{00000000-0006-0000-0B00-00001D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J210" authorId="0" shapeId="0" xr:uid="{00000000-0006-0000-0B00-00001E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210" authorId="0" shapeId="0" xr:uid="{00000000-0006-0000-0B00-00001F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L210" authorId="0" shapeId="0" xr:uid="{00000000-0006-0000-0B00-000020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M210" authorId="0" shapeId="0" xr:uid="{00000000-0006-0000-0B00-000021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210" authorId="0" shapeId="0" xr:uid="{00000000-0006-0000-0B00-000022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O210" authorId="0" shapeId="0" xr:uid="{00000000-0006-0000-0B00-000023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H211" authorId="0" shapeId="0" xr:uid="{00000000-0006-0000-0B00-000024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I211" authorId="0" shapeId="0" xr:uid="{00000000-0006-0000-0B00-00002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J211" authorId="0" shapeId="0" xr:uid="{00000000-0006-0000-0B00-00002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H229" authorId="0" shapeId="0" xr:uid="{00000000-0006-0000-0B00-000027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29" authorId="0" shapeId="0" xr:uid="{00000000-0006-0000-0B00-000028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29" authorId="0" shapeId="0" xr:uid="{00000000-0006-0000-0B00-000029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9" authorId="0" shapeId="0" xr:uid="{00000000-0006-0000-0B00-00002A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L229" authorId="0" shapeId="0" xr:uid="{00000000-0006-0000-0B00-00002B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H230" authorId="0" shapeId="0" xr:uid="{00000000-0006-0000-0B00-00002C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30" authorId="0" shapeId="0" xr:uid="{00000000-0006-0000-0B00-00002D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0" authorId="0" shapeId="0" xr:uid="{00000000-0006-0000-0B00-00002E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30" authorId="0" shapeId="0" xr:uid="{00000000-0006-0000-0B00-00002F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1" authorId="0" shapeId="0" xr:uid="{00000000-0006-0000-0B00-000030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I241" authorId="0" shapeId="0" xr:uid="{00000000-0006-0000-0B00-000031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241" authorId="0" shapeId="0" xr:uid="{00000000-0006-0000-0B00-000032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241" authorId="0" shapeId="0" xr:uid="{00000000-0006-0000-0B00-000033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1" authorId="0" shapeId="0" xr:uid="{00000000-0006-0000-0B00-000034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M241" authorId="0" shapeId="0" xr:uid="{00000000-0006-0000-0B00-000035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9" authorId="0" shapeId="0" xr:uid="{00000000-0006-0000-0B00-000036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I249" authorId="0" shapeId="0" xr:uid="{00000000-0006-0000-0B00-000037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J249" authorId="0" shapeId="0" xr:uid="{00000000-0006-0000-0B00-000038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49" authorId="0" shapeId="0" xr:uid="{00000000-0006-0000-0B00-000039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88" authorId="0" shapeId="0" xr:uid="{00000000-0006-0000-0B00-00003A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I288" authorId="0" shapeId="0" xr:uid="{00000000-0006-0000-0B00-00003B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88" authorId="0" shapeId="0" xr:uid="{00000000-0006-0000-0B00-00003C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88" authorId="0" shapeId="0" xr:uid="{00000000-0006-0000-0B00-00003D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88" authorId="0" shapeId="0" xr:uid="{00000000-0006-0000-0B00-00003E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88" authorId="0" shapeId="0" xr:uid="{00000000-0006-0000-0B00-00003F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4" authorId="0" shapeId="0" xr:uid="{00000000-0006-0000-0B00-000040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5" authorId="0" shapeId="0" xr:uid="{00000000-0006-0000-0B00-000041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5" authorId="0" shapeId="0" xr:uid="{00000000-0006-0000-0B00-000042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5" authorId="0" shapeId="0" xr:uid="{00000000-0006-0000-0B00-000043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5" authorId="0" shapeId="0" xr:uid="{00000000-0006-0000-0B00-00004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5" authorId="0" shapeId="0" xr:uid="{00000000-0006-0000-0B00-00004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5" authorId="0" shapeId="0" xr:uid="{00000000-0006-0000-0B00-000046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95" authorId="0" shapeId="0" xr:uid="{00000000-0006-0000-0B00-00004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95" authorId="0" shapeId="0" xr:uid="{00000000-0006-0000-0B00-000048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P295" authorId="0" shapeId="0" xr:uid="{00000000-0006-0000-0B00-000049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Q295" authorId="0" shapeId="0" xr:uid="{00000000-0006-0000-0B00-00004A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R295" authorId="0" shapeId="0" xr:uid="{00000000-0006-0000-0B00-00004B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5" authorId="0" shapeId="0" xr:uid="{00000000-0006-0000-0B00-00004C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95" authorId="0" shapeId="0" xr:uid="{00000000-0006-0000-0B00-00004D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6" authorId="0" shapeId="0" xr:uid="{00000000-0006-0000-0B00-00004E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96" authorId="0" shapeId="0" xr:uid="{00000000-0006-0000-0B00-00004F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96" authorId="0" shapeId="0" xr:uid="{00000000-0006-0000-0B00-000050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296" authorId="0" shapeId="0" xr:uid="{00000000-0006-0000-0B00-000051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H297" authorId="0" shapeId="0" xr:uid="{00000000-0006-0000-0B00-000052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I297" authorId="0" shapeId="0" xr:uid="{00000000-0006-0000-0B00-000053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J297" authorId="0" shapeId="0" xr:uid="{00000000-0006-0000-0B00-000054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K297" authorId="0" shapeId="0" xr:uid="{00000000-0006-0000-0B00-000055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7" authorId="0" shapeId="0" xr:uid="{00000000-0006-0000-0B00-000056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7" authorId="0" shapeId="0" xr:uid="{00000000-0006-0000-0B00-000057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N297" authorId="0" shapeId="0" xr:uid="{00000000-0006-0000-0B00-000058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H308" authorId="0" shapeId="0" xr:uid="{00000000-0006-0000-0B00-000059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8" authorId="0" shapeId="0" xr:uid="{00000000-0006-0000-0B00-00005A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J308" authorId="0" shapeId="0" xr:uid="{00000000-0006-0000-0B00-00005B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8" authorId="0" shapeId="0" xr:uid="{00000000-0006-0000-0B00-00005C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8" authorId="0" shapeId="0" xr:uid="{00000000-0006-0000-0B00-00005D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8" authorId="0" shapeId="0" xr:uid="{00000000-0006-0000-0B00-00005E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08" authorId="0" shapeId="0" xr:uid="{00000000-0006-0000-0B00-00005F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08" authorId="0" shapeId="0" xr:uid="{00000000-0006-0000-0B00-000060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08" authorId="0" shapeId="0" xr:uid="{00000000-0006-0000-0B00-000061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Q308" authorId="0" shapeId="0" xr:uid="{00000000-0006-0000-0B00-000062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R308" authorId="0" shapeId="0" xr:uid="{00000000-0006-0000-0B00-00006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09" authorId="0" shapeId="0" xr:uid="{00000000-0006-0000-0B00-000064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09" authorId="0" shapeId="0" xr:uid="{00000000-0006-0000-0B00-00006E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309" authorId="0" shapeId="0" xr:uid="{00000000-0006-0000-0B00-00006F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K309" authorId="0" shapeId="0" xr:uid="{00000000-0006-0000-0B00-000070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309" authorId="0" shapeId="0" xr:uid="{00000000-0006-0000-0B00-000071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M309" authorId="0" shapeId="0" xr:uid="{00000000-0006-0000-0B00-000072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N309" authorId="0" shapeId="0" xr:uid="{00000000-0006-0000-0B00-000073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309" authorId="0" shapeId="0" xr:uid="{00000000-0006-0000-0B00-000074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P309" authorId="0" shapeId="0" xr:uid="{00000000-0006-0000-0B00-000075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Q309" authorId="0" shapeId="0" xr:uid="{00000000-0006-0000-0B00-000076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09" authorId="0" shapeId="0" xr:uid="{00000000-0006-0000-0B00-000077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(MS only)</t>
        </r>
      </text>
    </comment>
    <comment ref="S309" authorId="0" shapeId="0" xr:uid="{00000000-0006-0000-0B00-000078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T309" authorId="0" shapeId="0" xr:uid="{00000000-0006-0000-0B00-000079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309" authorId="0" shapeId="0" xr:uid="{00000000-0006-0000-0B00-00007A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V309" authorId="0" shapeId="0" xr:uid="{00000000-0006-0000-0B00-000065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09" authorId="0" shapeId="0" xr:uid="{00000000-0006-0000-0B00-000066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09" authorId="0" shapeId="0" xr:uid="{00000000-0006-0000-0B00-000067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09" authorId="0" shapeId="0" xr:uid="{00000000-0006-0000-0B00-000068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09" authorId="0" shapeId="0" xr:uid="{00000000-0006-0000-0B00-000069000000}">
      <text>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AA309" authorId="0" shapeId="0" xr:uid="{00000000-0006-0000-0B00-00006A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B309" authorId="0" shapeId="0" xr:uid="{00000000-0006-0000-0B00-00006B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09" authorId="0" shapeId="0" xr:uid="{00000000-0006-0000-0B00-00006C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D309" authorId="0" shapeId="0" xr:uid="{00000000-0006-0000-0B00-00006D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H312" authorId="0" shapeId="0" xr:uid="{00000000-0006-0000-0B00-00007B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2" authorId="0" shapeId="0" xr:uid="{00000000-0006-0000-0B00-00007C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H314" authorId="0" shapeId="0" xr:uid="{00000000-0006-0000-0B00-00007D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5" authorId="0" shapeId="0" xr:uid="{00000000-0006-0000-0B00-00007E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I315" authorId="0" shapeId="0" xr:uid="{00000000-0006-0000-0B00-00007F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15" authorId="0" shapeId="0" xr:uid="{00000000-0006-0000-0B00-000080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15" authorId="0" shapeId="0" xr:uid="{00000000-0006-0000-0B00-000081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L315" authorId="0" shapeId="0" xr:uid="{00000000-0006-0000-0B00-000082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M315" authorId="0" shapeId="0" xr:uid="{00000000-0006-0000-0B00-000083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N315" authorId="0" shapeId="0" xr:uid="{00000000-0006-0000-0B00-00008400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O315" authorId="0" shapeId="0" xr:uid="{00000000-0006-0000-0B00-00008500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H345" authorId="0" shapeId="0" xr:uid="{00000000-0006-0000-0B00-000086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I345" authorId="0" shapeId="0" xr:uid="{00000000-0006-0000-0B00-000087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J345" authorId="0" shapeId="0" xr:uid="{00000000-0006-0000-0B00-000088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K345" authorId="0" shapeId="0" xr:uid="{00000000-0006-0000-0B00-000089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L345" authorId="0" shapeId="0" xr:uid="{00000000-0006-0000-0B00-00008A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345" authorId="0" shapeId="0" xr:uid="{00000000-0006-0000-0B00-00008B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N345" authorId="0" shapeId="0" xr:uid="{00000000-0006-0000-0B00-00008C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O345" authorId="0" shapeId="0" xr:uid="{00000000-0006-0000-0B00-00008D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P345" authorId="0" shapeId="0" xr:uid="{00000000-0006-0000-0B00-00008E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Q345" authorId="0" shapeId="0" xr:uid="{00000000-0006-0000-0B00-00008F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R345" authorId="0" shapeId="0" xr:uid="{00000000-0006-0000-0B00-000090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S345" authorId="0" shapeId="0" xr:uid="{00000000-0006-0000-0B00-000091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T345" authorId="0" shapeId="0" xr:uid="{00000000-0006-0000-0B00-000092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U345" authorId="0" shapeId="0" xr:uid="{00000000-0006-0000-0B00-000093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45" authorId="0" shapeId="0" xr:uid="{00000000-0006-0000-0B00-000094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W345" authorId="0" shapeId="0" xr:uid="{00000000-0006-0000-0B00-000095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X345" authorId="0" shapeId="0" xr:uid="{00000000-0006-0000-0B00-000096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45" authorId="0" shapeId="0" xr:uid="{00000000-0006-0000-0B00-000097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Z345" authorId="0" shapeId="0" xr:uid="{00000000-0006-0000-0B00-000098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A345" authorId="0" shapeId="0" xr:uid="{00000000-0006-0000-0B00-000099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45" authorId="0" shapeId="0" xr:uid="{00000000-0006-0000-0B00-00009A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C345" authorId="0" shapeId="0" xr:uid="{00000000-0006-0000-0B00-00009B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D345" authorId="0" shapeId="0" xr:uid="{00000000-0006-0000-0B00-00009C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5" authorId="0" shapeId="0" xr:uid="{00000000-0006-0000-0B00-00009D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6" authorId="0" shapeId="0" xr:uid="{00000000-0006-0000-0B00-00009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I356" authorId="0" shapeId="0" xr:uid="{00000000-0006-0000-0B00-0000B0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6" authorId="0" shapeId="0" xr:uid="{00000000-0006-0000-0B00-0000B1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56" authorId="0" shapeId="0" xr:uid="{00000000-0006-0000-0B00-0000B2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L356" authorId="0" shapeId="0" xr:uid="{00000000-0006-0000-0B00-0000B3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M356" authorId="0" shapeId="0" xr:uid="{00000000-0006-0000-0B00-0000B4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56" authorId="0" shapeId="0" xr:uid="{00000000-0006-0000-0B00-0000B5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O356" authorId="0" shapeId="0" xr:uid="{00000000-0006-0000-0B00-0000B6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P356" authorId="0" shapeId="0" xr:uid="{00000000-0006-0000-0B00-0000B7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B00-0000B8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R356" authorId="0" shapeId="0" xr:uid="{00000000-0006-0000-0B00-0000B9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S356" authorId="0" shapeId="0" xr:uid="{00000000-0006-0000-0B00-0000BA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T356" authorId="0" shapeId="0" xr:uid="{00000000-0006-0000-0B00-0000BB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U356" authorId="0" shapeId="0" xr:uid="{00000000-0006-0000-0B00-0000BC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356" authorId="0" shapeId="0" xr:uid="{00000000-0006-0000-0B00-0000BD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W356" authorId="0" shapeId="0" xr:uid="{00000000-0006-0000-0B00-0000BE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356" authorId="0" shapeId="0" xr:uid="{00000000-0006-0000-0B00-0000BF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Y356" authorId="0" shapeId="0" xr:uid="{00000000-0006-0000-0B00-0000C0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Z356" authorId="0" shapeId="0" xr:uid="{00000000-0006-0000-0B00-0000C1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A356" authorId="0" shapeId="0" xr:uid="{00000000-0006-0000-0B00-0000C2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356" authorId="0" shapeId="0" xr:uid="{00000000-0006-0000-0B00-0000C3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356" authorId="0" shapeId="0" xr:uid="{00000000-0006-0000-0B00-0000C4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356" authorId="0" shapeId="0" xr:uid="{00000000-0006-0000-0B00-0000C5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356" authorId="0" shapeId="0" xr:uid="{00000000-0006-0000-0B00-00009F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356" authorId="0" shapeId="0" xr:uid="{00000000-0006-0000-0B00-0000A0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G356" authorId="0" shapeId="0" xr:uid="{00000000-0006-0000-0B00-0000A1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356" authorId="0" shapeId="0" xr:uid="{00000000-0006-0000-0B00-0000A2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356" authorId="0" shapeId="0" xr:uid="{00000000-0006-0000-0B00-0000A3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356" authorId="0" shapeId="0" xr:uid="{00000000-0006-0000-0B00-0000A4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356" authorId="0" shapeId="0" xr:uid="{00000000-0006-0000-0B00-0000A5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356" authorId="0" shapeId="0" xr:uid="{00000000-0006-0000-0B00-0000A6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356" authorId="0" shapeId="0" xr:uid="{00000000-0006-0000-0B00-0000A7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356" authorId="0" shapeId="0" xr:uid="{00000000-0006-0000-0B00-0000A8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O356" authorId="0" shapeId="0" xr:uid="{00000000-0006-0000-0B00-0000A9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P356" authorId="0" shapeId="0" xr:uid="{00000000-0006-0000-0B00-0000AA00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Q356" authorId="0" shapeId="0" xr:uid="{00000000-0006-0000-0B00-0000AB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356" authorId="0" shapeId="0" xr:uid="{00000000-0006-0000-0B00-0000AC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356" authorId="0" shapeId="0" xr:uid="{00000000-0006-0000-0B00-0000AD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T356" authorId="0" shapeId="0" xr:uid="{00000000-0006-0000-0B00-0000AE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U356" authorId="0" shapeId="0" xr:uid="{00000000-0006-0000-0B00-0000AF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7" authorId="0" shapeId="0" xr:uid="{00000000-0006-0000-0B00-0000C6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text>
    </comment>
    <comment ref="I357" authorId="0" shapeId="0" xr:uid="{00000000-0006-0000-0B00-0000C7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J357" authorId="0" shapeId="0" xr:uid="{00000000-0006-0000-0B00-0000C8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K357" authorId="0" shapeId="0" xr:uid="{00000000-0006-0000-0B00-0000C9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357" authorId="0" shapeId="0" xr:uid="{00000000-0006-0000-0B00-0000CA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M357" authorId="0" shapeId="0" xr:uid="{00000000-0006-0000-0B00-0000CB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N357" authorId="0" shapeId="0" xr:uid="{00000000-0006-0000-0B00-0000CC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357" authorId="0" shapeId="0" xr:uid="{00000000-0006-0000-0B00-0000CD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357" authorId="0" shapeId="0" xr:uid="{00000000-0006-0000-0B00-0000CE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Q357" authorId="0" shapeId="0" xr:uid="{00000000-0006-0000-0B00-0000CF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R357" authorId="0" shapeId="0" xr:uid="{00000000-0006-0000-0B00-0000D0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357" authorId="0" shapeId="0" xr:uid="{00000000-0006-0000-0B00-0000D1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H361" authorId="0" shapeId="0" xr:uid="{00000000-0006-0000-0B00-0000D2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I361" authorId="0" shapeId="0" xr:uid="{00000000-0006-0000-0B00-0000D3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H368" authorId="0" shapeId="0" xr:uid="{00000000-0006-0000-0B00-0000D400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68" authorId="0" shapeId="0" xr:uid="{00000000-0006-0000-0B00-0000D500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368" authorId="0" shapeId="0" xr:uid="{00000000-0006-0000-0B00-0000D600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68" authorId="0" shapeId="0" xr:uid="{00000000-0006-0000-0B00-0000D700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L368" authorId="0" shapeId="0" xr:uid="{00000000-0006-0000-0B00-0000D800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68" authorId="0" shapeId="0" xr:uid="{00000000-0006-0000-0B00-0000D900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N368" authorId="0" shapeId="0" xr:uid="{00000000-0006-0000-0B00-0000DA00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68" authorId="0" shapeId="0" xr:uid="{00000000-0006-0000-0B00-0000DB00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H414" authorId="0" shapeId="0" xr:uid="{00000000-0006-0000-0B00-0000DC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I414" authorId="0" shapeId="0" xr:uid="{00000000-0006-0000-0B00-0000DD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J414" authorId="0" shapeId="0" xr:uid="{00000000-0006-0000-0B00-0000DE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14" authorId="0" shapeId="0" xr:uid="{00000000-0006-0000-0B00-0000DF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14" authorId="0" shapeId="0" xr:uid="{00000000-0006-0000-0B00-0000E0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14" authorId="0" shapeId="0" xr:uid="{00000000-0006-0000-0B00-0000E1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14" authorId="0" shapeId="0" xr:uid="{00000000-0006-0000-0B00-0000E2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14" authorId="0" shapeId="0" xr:uid="{00000000-0006-0000-0B00-0000E3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14" authorId="0" shapeId="0" xr:uid="{00000000-0006-0000-0B00-0000E4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14" authorId="0" shapeId="0" xr:uid="{00000000-0006-0000-0B00-0000E5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14" authorId="0" shapeId="0" xr:uid="{00000000-0006-0000-0B00-0000E6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S414" authorId="0" shapeId="0" xr:uid="{00000000-0006-0000-0B00-0000E7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T414" authorId="0" shapeId="0" xr:uid="{00000000-0006-0000-0B00-0000E8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U414" authorId="0" shapeId="0" xr:uid="{00000000-0006-0000-0B00-0000E9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V414" authorId="0" shapeId="0" xr:uid="{00000000-0006-0000-0B00-0000EA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W414" authorId="0" shapeId="0" xr:uid="{00000000-0006-0000-0B00-0000EB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X414" authorId="0" shapeId="0" xr:uid="{00000000-0006-0000-0B00-0000EC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14" authorId="0" shapeId="0" xr:uid="{00000000-0006-0000-0B00-0000ED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Z414" authorId="0" shapeId="0" xr:uid="{00000000-0006-0000-0B00-0000EE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A414" authorId="0" shapeId="0" xr:uid="{00000000-0006-0000-0B00-0000EF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414" authorId="0" shapeId="0" xr:uid="{00000000-0006-0000-0B00-0000F0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C414" authorId="0" shapeId="0" xr:uid="{00000000-0006-0000-0B00-0000F1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D414" authorId="0" shapeId="0" xr:uid="{00000000-0006-0000-0B00-0000F2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414" authorId="0" shapeId="0" xr:uid="{00000000-0006-0000-0B00-0000F3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sharedStrings.xml><?xml version="1.0" encoding="utf-8"?>
<sst xmlns="http://schemas.openxmlformats.org/spreadsheetml/2006/main" count="19053" uniqueCount="8512">
  <si>
    <t>Section</t>
  </si>
  <si>
    <t>Id</t>
  </si>
  <si>
    <t>Title</t>
  </si>
  <si>
    <t>Assessment</t>
  </si>
  <si>
    <t>Profile</t>
  </si>
  <si>
    <t>MoSCoW</t>
  </si>
  <si>
    <t>OpsImpact</t>
  </si>
  <si>
    <t>Phase</t>
  </si>
  <si>
    <t>ImplStatus</t>
  </si>
  <si>
    <t>Notes</t>
  </si>
  <si>
    <t>Remediation</t>
  </si>
  <si>
    <t>Description</t>
  </si>
  <si>
    <t>Impact</t>
  </si>
  <si>
    <t>Audit</t>
  </si>
  <si>
    <t>Default</t>
  </si>
  <si>
    <t>Status</t>
  </si>
  <si>
    <t>LogID</t>
  </si>
  <si>
    <t>Password Policy</t>
  </si>
  <si>
    <t>1.1.1</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</si>
  <si>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</si>
  <si>
    <t>Automated</t>
  </si>
  <si>
    <t>Level 1</t>
  </si>
  <si>
    <t>Unassigned</t>
  </si>
  <si>
    <t>Unassessed</t>
  </si>
  <si>
    <t>Pending</t>
  </si>
  <si>
    <t/>
  </si>
  <si>
    <r>
      <rPr>
        <sz val="11"/>
        <color rgb="FF000000"/>
        <rFont val="Calibri"/>
      </rPr>
      <t xml:space="preserve">Set the following UI path to </t>
    </r>
    <r>
      <rPr>
        <b/>
        <sz val="11"/>
        <color rgb="FF000000"/>
        <rFont val="Calibri"/>
      </rPr>
      <t>24 or more password(s)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Policy\Enforce password history</t>
    </r>
    <r>
      <rPr>
        <sz val="11"/>
        <color rgb="FF006096"/>
        <rFont val="Roboto Condensed"/>
      </rPr>
      <t xml:space="preserve">
</t>
    </r>
  </si>
  <si>
    <r>
      <rPr>
        <sz val="11"/>
        <color rgb="FF000000"/>
        <rFont val="Calibri"/>
      </rPr>
      <t>This policy setting determines the number of renewed, unique passwords that have to be associated with a user account before you can reuse an old password. The value for this policy setting must be between 0 and 24 passwords. The default value for stand-alone systems is 0 passwords, but the default setting when joined to a domain is 24 passwords. To maintain the effectiveness of this policy setting, use the Minimum password age setting to prevent users from repeatedly changing their password.</t>
    </r>
    <r>
      <rPr>
        <sz val="11"/>
        <color rgb="FF000000"/>
        <rFont val="Calibri"/>
      </rPr>
      <t xml:space="preserve">
</t>
    </r>
    <r>
      <rPr>
        <sz val="11"/>
        <color rgb="FF000000"/>
        <rFont val="Calibri"/>
      </rPr>
      <t xml:space="preserve">The recommended state for this setting is: </t>
    </r>
    <r>
      <rPr>
        <b/>
        <sz val="11"/>
        <color rgb="FF000000"/>
        <rFont val="Calibri"/>
      </rPr>
      <t>24 or more password(s)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r>
      <rPr>
        <sz val="11"/>
        <color rgb="FF000000"/>
        <rFont val="Calibri"/>
      </rPr>
      <t xml:space="preserve">
</t>
    </r>
    <r>
      <rPr>
        <b/>
        <sz val="11"/>
        <color rgb="FF000000"/>
        <rFont val="Calibri"/>
      </rPr>
      <t>Note #2:</t>
    </r>
    <r>
      <rPr>
        <sz val="11"/>
        <color rgb="FF000000"/>
        <rFont val="Calibri"/>
      </rPr>
      <t xml:space="preserve"> As of the publication of this benchmark, Microsoft currently has a maximum limit of 24 saved passwords. For more information, please visit Enforce password history (Windows 10) - Windows security | Microsoft Docs </t>
    </r>
    <r>
      <rPr>
        <sz val="11"/>
        <color rgb="FF0000FF"/>
        <rFont val="Calibri"/>
      </rPr>
      <t>(https://docs.microsoft.com/en-us/windows/security/threat-protection/security-policy-settings/enforce-password-history#:~:text=The%20Enforce%20password%20history%20policy,a%20long%20period%20of%20time.)</t>
    </r>
  </si>
  <si>
    <r>
      <rPr>
        <sz val="11"/>
        <color rgb="FF000000"/>
        <rFont val="Calibri"/>
      </rPr>
      <t>The major impact of this configuration is that users must create a new password every time they are required to change their old one. If users are required to change their passwords to new unique values, there is an increased risk of users who write their passwords somewhere so that they do not forget them. Another risk is that users may create passwords that change incrementally (for example, password01, password02, and so on) to facilitate memorization but make them easier to guess. Also, an excessively low value for the Minimum password age setting will likely increase administrative overhead, because users who forget their passwords might ask the help desk to reset them frequently.</t>
    </r>
  </si>
  <si>
    <r>
      <rPr>
        <sz val="11"/>
        <color rgb="FF000000"/>
        <rFont val="Calibri"/>
      </rPr>
      <t>Navigate to the UI Path articulated in the Remediation section and confirm it is set as prescribed.</t>
    </r>
  </si>
  <si>
    <r>
      <rPr>
        <sz val="11"/>
        <color rgb="FF000000"/>
        <rFont val="Calibri"/>
      </rPr>
      <t>24 passwords remembered on domain members. 0 passwords remembered on stand-alone servers.</t>
    </r>
  </si>
  <si>
    <t>1.1.2</t>
  </si>
  <si>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</si>
  <si>
    <r>
      <rPr>
        <sz val="11"/>
        <color rgb="FF000000"/>
        <rFont val="Calibri"/>
      </rPr>
      <t xml:space="preserve">Set the following UI path to </t>
    </r>
    <r>
      <rPr>
        <b/>
        <sz val="11"/>
        <color rgb="FF000000"/>
        <rFont val="Calibri"/>
      </rPr>
      <t>365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Policy\Maximum password age</t>
    </r>
    <r>
      <rPr>
        <sz val="11"/>
        <color rgb="FF006096"/>
        <rFont val="Roboto Condensed"/>
      </rPr>
      <t xml:space="preserve">
</t>
    </r>
  </si>
  <si>
    <r>
      <rPr>
        <sz val="11"/>
        <color rgb="FF000000"/>
        <rFont val="Calibri"/>
      </rPr>
      <t>This policy setting defines how long a user can use their password before it expires.</t>
    </r>
    <r>
      <rPr>
        <sz val="11"/>
        <color rgb="FF000000"/>
        <rFont val="Calibri"/>
      </rPr>
      <t xml:space="preserve">
</t>
    </r>
    <r>
      <rPr>
        <sz val="11"/>
        <color rgb="FF000000"/>
        <rFont val="Calibri"/>
      </rPr>
      <t>Values for this policy setting range from 0 to 999 days. If you set the value to 0, the password will never expire.</t>
    </r>
    <r>
      <rPr>
        <sz val="11"/>
        <color rgb="FF000000"/>
        <rFont val="Calibri"/>
      </rPr>
      <t xml:space="preserve">
</t>
    </r>
    <r>
      <rPr>
        <sz val="11"/>
        <color rgb="FF000000"/>
        <rFont val="Calibri"/>
      </rPr>
      <t>Because threat actors can crack passwords, the more frequently you change the password the less opportunity an threat actor has to use a cracked password. However, the lower this value is set, the higher the potential for an increase in calls to help desk support due to users having to change their password or forgetting which password is current.</t>
    </r>
    <r>
      <rPr>
        <sz val="11"/>
        <color rgb="FF000000"/>
        <rFont val="Calibri"/>
      </rPr>
      <t xml:space="preserve">
</t>
    </r>
    <r>
      <rPr>
        <sz val="11"/>
        <color rgb="FF000000"/>
        <rFont val="Calibri"/>
      </rPr>
      <t xml:space="preserve">The recommended state for this setting is </t>
    </r>
    <r>
      <rPr>
        <b/>
        <sz val="11"/>
        <color rgb="FF000000"/>
        <rFont val="Calibri"/>
      </rPr>
      <t>365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</si>
  <si>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Maximum password age setting is too low, users are required to change their passwords often. Such a configuration can reduce security in the organization because users might write their passwords in an insecure location or lose them. If the value for this policy setting is too high, the level of security within an organization is reduced because it allows threat actors more time in which to discover user passwords or to use compromised accounts.</t>
    </r>
  </si>
  <si>
    <r>
      <rPr>
        <sz val="11"/>
        <color rgb="FF000000"/>
        <rFont val="Calibri"/>
      </rPr>
      <t>42 days.</t>
    </r>
  </si>
  <si>
    <t>1.1.3</t>
  </si>
  <si>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</si>
  <si>
    <r>
      <rPr>
        <sz val="11"/>
        <color rgb="FF000000"/>
        <rFont val="Calibri"/>
      </rPr>
      <t xml:space="preserve">Set the following UI path to </t>
    </r>
    <r>
      <rPr>
        <b/>
        <sz val="11"/>
        <color rgb="FF000000"/>
        <rFont val="Calibri"/>
      </rPr>
      <t>1 or more day(s)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age</t>
    </r>
    <r>
      <rPr>
        <sz val="11"/>
        <color rgb="FF006096"/>
        <rFont val="Roboto Condensed"/>
      </rPr>
      <t xml:space="preserve">
</t>
    </r>
  </si>
  <si>
    <r>
      <rPr>
        <sz val="11"/>
        <color rgb="FF000000"/>
        <rFont val="Calibri"/>
      </rPr>
      <t>This policy setting determines the number of days that you must use a password before you can change it. The range of values for this policy setting is between 1 and 999 days. (You may also set the value to 0 to allow immediate password changes.) The default value for this setting is 0 days.</t>
    </r>
    <r>
      <rPr>
        <sz val="11"/>
        <color rgb="FF000000"/>
        <rFont val="Calibri"/>
      </rPr>
      <t xml:space="preserve">
</t>
    </r>
    <r>
      <rPr>
        <sz val="11"/>
        <color rgb="FF000000"/>
        <rFont val="Calibri"/>
      </rPr>
      <t xml:space="preserve">The recommended state for this setting is: </t>
    </r>
    <r>
      <rPr>
        <b/>
        <sz val="11"/>
        <color rgb="FF000000"/>
        <rFont val="Calibri"/>
      </rPr>
      <t>1 or more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</si>
  <si>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an administrator sets a password for a user but wants that user to change the password when the user first logs on, the administrator must select the User must change password at next logon check box, or the user will not be able to change the password until the next day.</t>
    </r>
    <r>
      <rPr>
        <sz val="11"/>
        <color rgb="FF000000"/>
        <rFont val="Calibri"/>
      </rPr>
      <t xml:space="preserve">
</t>
    </r>
    <r>
      <rPr>
        <sz val="11"/>
        <color rgb="FF000000"/>
        <rFont val="Calibri"/>
      </rPr>
      <t>In environments where access is limited to Remote Desktop Services, users cannot change their password prior to logging in. They must be assigned a temporary password, and once it is set by the administrator, the user will not be able to change it until the following day.</t>
    </r>
  </si>
  <si>
    <r>
      <rPr>
        <sz val="11"/>
        <color rgb="FF000000"/>
        <rFont val="Calibri"/>
      </rPr>
      <t>1 day on domain members. 0 days on stand-alone servers.</t>
    </r>
  </si>
  <si>
    <t>1.1.4</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</si>
  <si>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</si>
  <si>
    <r>
      <rPr>
        <sz val="11"/>
        <color rgb="FF000000"/>
        <rFont val="Calibri"/>
      </rPr>
      <t xml:space="preserve">Set the following UI path to </t>
    </r>
    <r>
      <rPr>
        <b/>
        <sz val="11"/>
        <color rgb="FF000000"/>
        <rFont val="Calibri"/>
      </rPr>
      <t>14 or more character(s)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length</t>
    </r>
    <r>
      <rPr>
        <sz val="11"/>
        <color rgb="FF006096"/>
        <rFont val="Roboto Condensed"/>
      </rPr>
      <t xml:space="preserve">
</t>
    </r>
  </si>
  <si>
    <r>
      <rPr>
        <sz val="11"/>
        <color rgb="FF000000"/>
        <rFont val="Calibri"/>
      </rPr>
      <t>This policy setting determines the least number of characters that make up a password for a user account.</t>
    </r>
    <r>
      <rPr>
        <sz val="11"/>
        <color rgb="FF000000"/>
        <rFont val="Calibri"/>
      </rPr>
      <t xml:space="preserve">
</t>
    </r>
    <r>
      <rPr>
        <sz val="11"/>
        <color rgb="FF000000"/>
        <rFont val="Calibri"/>
      </rPr>
      <t xml:space="preserve">The recommended state for this setting is: </t>
    </r>
    <r>
      <rPr>
        <b/>
        <sz val="11"/>
        <color rgb="FF000000"/>
        <rFont val="Calibri"/>
      </rPr>
      <t>14 or more character(s)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Server 2016 and older versions of Windows Server, the GUI of the Local Security Policy (LSP), Local Group Policy Editor (LGPE) and Group Policy Management Editor (GPME) would not let you set this value higher than 14 characters. However, starting with Windows Server 2019, Microsoft changed the GUI to allow up to a 20 character minimum password length.</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</si>
  <si>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Requirements for extremely long passwords can decrease the security of an organization, because users might leave the information in an insecure location or lose it. 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</si>
  <si>
    <r>
      <rPr>
        <sz val="11"/>
        <color rgb="FF000000"/>
        <rFont val="Calibri"/>
      </rPr>
      <t>7 characters on domain members. 0 characters on stand-alone servers.</t>
    </r>
  </si>
  <si>
    <t>1.1.5</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</si>
  <si>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</si>
  <si>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r>
      <rPr>
        <sz val="11"/>
        <color rgb="FF006096"/>
        <rFont val="Roboto Condensed"/>
      </rPr>
      <t xml:space="preserve">
</t>
    </r>
  </si>
  <si>
    <r>
      <rPr>
        <sz val="11"/>
        <color rgb="FF000000"/>
        <rFont val="Calibri"/>
      </rPr>
      <t>This policy setting checks all new passwords to ensure that they meet basic requirements for strong passwords.</t>
    </r>
    <r>
      <rPr>
        <sz val="11"/>
        <color rgb="FF000000"/>
        <rFont val="Calibri"/>
      </rPr>
      <t xml:space="preserve">
</t>
    </r>
    <r>
      <rPr>
        <sz val="11"/>
        <color rgb="FF000000"/>
        <rFont val="Calibri"/>
      </rPr>
      <t>When this policy is enabled, passwords must meet the following minimum requirements:</t>
    </r>
    <r>
      <rPr>
        <sz val="11"/>
        <color rgb="FF000000"/>
        <rFont val="Calibri"/>
      </rPr>
      <t xml:space="preserve">
</t>
    </r>
    <r>
      <rPr>
        <sz val="11"/>
        <color rgb="FF000000"/>
        <rFont val="Calibri"/>
      </rPr>
      <t>-  Not contain the user's account name or parts of the user's full name that exceed two consecutive characters</t>
    </r>
    <r>
      <rPr>
        <sz val="11"/>
        <color rgb="FF000000"/>
        <rFont val="Calibri"/>
      </rPr>
      <t xml:space="preserve">
</t>
    </r>
    <r>
      <rPr>
        <sz val="11"/>
        <color rgb="FF000000"/>
        <rFont val="Calibri"/>
      </rPr>
      <t>-  Be at least six characters in length</t>
    </r>
    <r>
      <rPr>
        <sz val="11"/>
        <color rgb="FF000000"/>
        <rFont val="Calibri"/>
      </rPr>
      <t xml:space="preserve">
</t>
    </r>
    <r>
      <rPr>
        <sz val="11"/>
        <color rgb="FF000000"/>
        <rFont val="Calibri"/>
      </rPr>
      <t>-  Contain characters from three of the following categories:</t>
    </r>
    <r>
      <rPr>
        <sz val="11"/>
        <color rgb="FF000000"/>
        <rFont val="Calibri"/>
      </rPr>
      <t xml:space="preserve">
</t>
    </r>
    <r>
      <rPr>
        <sz val="11"/>
        <color rgb="FF000000"/>
        <rFont val="Calibri"/>
      </rPr>
      <t>-  English uppercase characters (A through Z)</t>
    </r>
    <r>
      <rPr>
        <sz val="11"/>
        <color rgb="FF000000"/>
        <rFont val="Calibri"/>
      </rPr>
      <t xml:space="preserve">
</t>
    </r>
    <r>
      <rPr>
        <sz val="11"/>
        <color rgb="FF000000"/>
        <rFont val="Calibri"/>
      </rPr>
      <t>-  English lowercase characters (a through z)</t>
    </r>
    <r>
      <rPr>
        <sz val="11"/>
        <color rgb="FF000000"/>
        <rFont val="Calibri"/>
      </rPr>
      <t xml:space="preserve">
</t>
    </r>
    <r>
      <rPr>
        <sz val="11"/>
        <color rgb="FF000000"/>
        <rFont val="Calibri"/>
      </rPr>
      <t>-  Base 10 digits (0 through 9)</t>
    </r>
    <r>
      <rPr>
        <sz val="11"/>
        <color rgb="FF000000"/>
        <rFont val="Calibri"/>
      </rPr>
      <t xml:space="preserve">
</t>
    </r>
    <r>
      <rPr>
        <sz val="11"/>
        <color rgb="FF000000"/>
        <rFont val="Calibri"/>
      </rPr>
      <t>-  Non-alphabetic characters (for example, !, $, #, %)</t>
    </r>
    <r>
      <rPr>
        <sz val="11"/>
        <color rgb="FF000000"/>
        <rFont val="Calibri"/>
      </rPr>
      <t xml:space="preserve">
</t>
    </r>
    <r>
      <rPr>
        <sz val="11"/>
        <color rgb="FF000000"/>
        <rFont val="Calibri"/>
      </rPr>
      <t>-  A catch-all category of any Unicode character that does not fall under the previous four categories. This fifth category can be regionally specific.</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 to the power of 7 combinations. An eight-character password has 26 to the power of 8 (or 2 x 1011)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</si>
  <si>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default password complexity configuration is retained, additional help desk calls for locked-out accounts could occur because users might not be accustomed to passwords that contain non-alphabetic characters. However, all users should be able to comply with the complexity requirement with minimal difficulty.</t>
    </r>
    <r>
      <rPr>
        <sz val="11"/>
        <color rgb="FF000000"/>
        <rFont val="Calibri"/>
      </rPr>
      <t xml:space="preserve">
</t>
    </r>
    <r>
      <rPr>
        <sz val="11"/>
        <color rgb="FF000000"/>
        <rFont val="Calibri"/>
      </rPr>
      <t>If your organization has more stringent security requirements, you can create a custom version of the Passfilt.dll file that allows the use of arbitrarily complex password strength rules. For example, a custom password filter might require the use of non-upper row characters. (Upper row characters are those that require you to hold down the SHIFT key and press any of the digits between 1 and 0.) A custom password filter might also perform a dictionary check to verify that the proposed password does not contain common dictionary words or fragments.</t>
    </r>
    <r>
      <rPr>
        <sz val="11"/>
        <color rgb="FF000000"/>
        <rFont val="Calibri"/>
      </rPr>
      <t xml:space="preserve">
</t>
    </r>
    <r>
      <rPr>
        <sz val="11"/>
        <color rgb="FF000000"/>
        <rFont val="Calibri"/>
      </rPr>
      <t>Also, the use of ALT key character combinations can greatly enhance the complexity of a password. However, such stringent password requirements can result in unhappy users and an extremely busy help desk. Alternatively, your organization could consider a requirement for all administrator passwords to use ALT characters in the 0128 - 0159 range. (ALT characters outside of this range can represent standard alphanumeric characters that would not add additional complexity to the password.)</t>
    </r>
  </si>
  <si>
    <r>
      <rPr>
        <sz val="11"/>
        <color rgb="FF000000"/>
        <rFont val="Calibri"/>
      </rPr>
      <t>Enabled on domain members. Disabled on stand-alone servers.</t>
    </r>
  </si>
  <si>
    <t>1.1.6</t>
  </si>
  <si>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</si>
  <si>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Policy\Relax minimum password length limits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setting is only available within the built-in OS security template of Windows 10 Release 2004 and Server 2022 (or newer), and is not available via older versions of the OS, or via downloadable Administrative Templates (ADMX/ADML). Therefore, you </t>
    </r>
    <r>
      <rPr>
        <i/>
        <sz val="11"/>
        <color rgb="FF000000"/>
        <rFont val="Calibri"/>
      </rPr>
      <t>must</t>
    </r>
    <r>
      <rPr>
        <sz val="11"/>
        <color rgb="FF000000"/>
        <rFont val="Calibri"/>
      </rPr>
      <t xml:space="preserve"> use a Windows 10 Release 2004 or Server 2022 system (or newer) to view or edit this setting with the Group Policy Management Console (GPMC) or Group Policy Management Editor (GPME).</t>
    </r>
  </si>
  <si>
    <r>
      <rPr>
        <sz val="11"/>
        <color rgb="FF000000"/>
        <rFont val="Calibri"/>
      </rPr>
      <t xml:space="preserve">This policy setting determines whether the minimum password length setting can be increased beyond the legacy limit of 14 characters. For more information please see the following Microsoft Security Blog </t>
    </r>
    <r>
      <rPr>
        <sz val="11"/>
        <color rgb="FF0000FF"/>
        <rFont val="Calibri"/>
      </rPr>
      <t>(https://techcommunity.microsoft.com/t5/microsoft-security-baselines/security-baseline-draft-windows-10-and-windows-server-version/ba-p/1419213)</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affects </t>
    </r>
    <r>
      <rPr>
        <i/>
        <sz val="11"/>
        <color rgb="FF000000"/>
        <rFont val="Calibri"/>
      </rPr>
      <t>local</t>
    </r>
    <r>
      <rPr>
        <sz val="11"/>
        <color rgb="FF000000"/>
        <rFont val="Calibri"/>
      </rPr>
      <t xml:space="preserve"> accounts on the computer. Domain accounts are only affected by settings on the Domain Controllers, because that is where domain accounts are stored.</t>
    </r>
  </si>
  <si>
    <r>
      <rPr>
        <sz val="11"/>
        <color rgb="FF000000"/>
        <rFont val="Calibri"/>
      </rPr>
      <t xml:space="preserve">The </t>
    </r>
    <r>
      <rPr>
        <i/>
        <sz val="11"/>
        <color rgb="FF000000"/>
        <rFont val="Calibri"/>
      </rPr>
      <t>Minimum password length</t>
    </r>
    <r>
      <rPr>
        <sz val="11"/>
        <color rgb="FF000000"/>
        <rFont val="Calibri"/>
      </rPr>
      <t xml:space="preserve"> setting may be configured higher than 14 characters.</t>
    </r>
    <r>
      <rPr>
        <sz val="11"/>
        <color rgb="FF000000"/>
        <rFont val="Calibri"/>
      </rPr>
      <t xml:space="preserve">
</t>
    </r>
    <r>
      <rPr>
        <sz val="11"/>
        <color rgb="FF000000"/>
        <rFont val="Calibri"/>
      </rPr>
      <t>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</si>
  <si>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HKLM\System\CurrentControlSet\Control\SAM:RelaxMinimumPasswordLengthLimits</t>
    </r>
    <r>
      <rPr>
        <sz val="11"/>
        <color rgb="FF006096"/>
        <rFont val="Roboto Condensed"/>
      </rPr>
      <t xml:space="preserve">
</t>
    </r>
  </si>
  <si>
    <r>
      <rPr>
        <sz val="11"/>
        <color rgb="FF000000"/>
        <rFont val="Calibri"/>
      </rPr>
      <t xml:space="preserve">Disabled. (The </t>
    </r>
    <r>
      <rPr>
        <i/>
        <sz val="11"/>
        <color rgb="FF000000"/>
        <rFont val="Calibri"/>
      </rPr>
      <t>Minimum password length</t>
    </r>
    <r>
      <rPr>
        <sz val="11"/>
        <color rgb="FF000000"/>
        <rFont val="Calibri"/>
      </rPr>
      <t xml:space="preserve"> may be configured to a maximum of 14 characters.)</t>
    </r>
  </si>
  <si>
    <t>1.1.7</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</si>
  <si>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</si>
  <si>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r>
      <rPr>
        <sz val="11"/>
        <color rgb="FF006096"/>
        <rFont val="Roboto Condensed"/>
      </rPr>
      <t xml:space="preserve">
</t>
    </r>
  </si>
  <si>
    <r>
      <rPr>
        <sz val="11"/>
        <color rgb="FF000000"/>
        <rFont val="Calibri"/>
      </rPr>
      <t>This policy setting determines whether the operating system stores passwords in a way that uses reversible encryption, which provides support for application protocols that require knowledge of the user's password for authentication purposes. Passwords that are stored with reversible encryption are essentially the same as plaintext versions of the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</si>
  <si>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your organization uses either the CHAP authentication protocol through remote access or IAS services or Digest Authentication in IIS, you must configure this policy setting to Enabled. This setting is extremely dangerous to apply through Group Policy on a user-by-user basis, because it requires the appropriate user account object to be opened in Active Directory Users and Computers.</t>
    </r>
  </si>
  <si>
    <r>
      <rPr>
        <sz val="11"/>
        <color rgb="FF000000"/>
        <rFont val="Calibri"/>
      </rPr>
      <t>Disabled.</t>
    </r>
  </si>
  <si>
    <t>Account Lockout Policy</t>
  </si>
  <si>
    <t>1.2.1</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</si>
  <si>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</si>
  <si>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duration</t>
    </r>
    <r>
      <rPr>
        <sz val="11"/>
        <color rgb="FF006096"/>
        <rFont val="Roboto Condensed"/>
      </rPr>
      <t xml:space="preserve">
</t>
    </r>
  </si>
  <si>
    <r>
      <rPr>
        <sz val="11"/>
        <color rgb="FF000000"/>
        <rFont val="Calibri"/>
      </rPr>
      <t>This policy setting determines the length of time that must pass before a locked account is unlocked and a user can try to log on again. The setting does this by specifying the number of minutes a locked-out account will remain unavailable. If the value for this policy setting is configured to 0, locked out accounts will remain locked out until an administrator manually unlocks them.</t>
    </r>
    <r>
      <rPr>
        <sz val="11"/>
        <color rgb="FF000000"/>
        <rFont val="Calibri"/>
      </rPr>
      <t xml:space="preserve">
</t>
    </r>
    <r>
      <rPr>
        <sz val="11"/>
        <color rgb="FF000000"/>
        <rFont val="Calibri"/>
      </rPr>
      <t>Although it might seem like a good idea to configure the value for this policy setting to a high value, such a configuration will likely increase the number of calls that the help desk receives to unlock accounts locked by mistake. Users should be aware of the length of time a lock remains in place, so that they realize they only need to call the help desk if they have an extremely urgent need to regain access to their computer.</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</si>
  <si>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Although it may seem like a good idea to configure this policy setting to never automatically unlock an account, such a configuration can increase the number of requests that your organization's help desk receives to unlock accounts that were locked by mistake.</t>
    </r>
  </si>
  <si>
    <r>
      <rPr>
        <sz val="11"/>
        <color rgb="FF000000"/>
        <rFont val="Calibri"/>
      </rPr>
      <t>None, because this policy setting only has meaning when an Account lockout threshold is specified. When an Account lockout threshold is configured, Windows automatically suggests a value of 30 minutes.</t>
    </r>
  </si>
  <si>
    <t>1.2.2</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</si>
  <si>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</si>
  <si>
    <r>
      <rPr>
        <sz val="11"/>
        <color rgb="FF000000"/>
        <rFont val="Calibri"/>
      </rPr>
      <t xml:space="preserve">Set the following UI path to </t>
    </r>
    <r>
      <rPr>
        <b/>
        <sz val="11"/>
        <color rgb="FF000000"/>
        <rFont val="Calibri"/>
      </rPr>
      <t>5 or fewer invalid login attempt(s),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threshold</t>
    </r>
    <r>
      <rPr>
        <sz val="11"/>
        <color rgb="FF006096"/>
        <rFont val="Roboto Condensed"/>
      </rPr>
      <t xml:space="preserve">
</t>
    </r>
  </si>
  <si>
    <r>
      <rPr>
        <sz val="11"/>
        <color rgb="FF000000"/>
        <rFont val="Calibri"/>
      </rPr>
      <t>This policy setting determines the number of failed logon attempts before the account is locked.</t>
    </r>
    <r>
      <rPr>
        <sz val="11"/>
        <color rgb="FF000000"/>
        <rFont val="Calibri"/>
      </rPr>
      <t xml:space="preserve">
</t>
    </r>
    <r>
      <rPr>
        <sz val="11"/>
        <color rgb="FF000000"/>
        <rFont val="Calibri"/>
      </rPr>
      <t xml:space="preserve">The recommended state for this setting is: </t>
    </r>
    <r>
      <rPr>
        <b/>
        <sz val="11"/>
        <color rgb="FF000000"/>
        <rFont val="Calibri"/>
      </rPr>
      <t>5 or fewer invalid logon attempt(s),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account lockout threshold.</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</si>
  <si>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this policy setting is enabled, a locked-out account will not be usable until it is reset by an administrator or until the account lockout duration expires. This setting may generate additional help desk calls.</t>
    </r>
    <r>
      <rPr>
        <sz val="11"/>
        <color rgb="FF000000"/>
        <rFont val="Calibri"/>
      </rPr>
      <t xml:space="preserve">
</t>
    </r>
    <r>
      <rPr>
        <sz val="11"/>
        <color rgb="FF000000"/>
        <rFont val="Calibri"/>
      </rPr>
      <t>If you enforce this setting a threat actor could cause a denial-of-service condition by deliberately generating failed logons for multiple users, therefore you should also configure the Account Lockout Duration to a relatively low value.</t>
    </r>
    <r>
      <rPr>
        <sz val="11"/>
        <color rgb="FF000000"/>
        <rFont val="Calibri"/>
      </rPr>
      <t xml:space="preserve">
</t>
    </r>
    <r>
      <rPr>
        <sz val="11"/>
        <color rgb="FF000000"/>
        <rFont val="Calibri"/>
      </rPr>
      <t>If the Account Lockout Threshold is set to 0, there is a possibility that a threat actor's attempt to discover passwords with a brute force password attack might go undetected if a robust audit mechanism is not in place.</t>
    </r>
  </si>
  <si>
    <r>
      <rPr>
        <sz val="11"/>
        <color rgb="FF000000"/>
        <rFont val="Calibri"/>
      </rPr>
      <t>0 failed logon attempts.</t>
    </r>
  </si>
  <si>
    <t>1.2.3</t>
  </si>
  <si>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</si>
  <si>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t>Manual</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</si>
  <si>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Policies\Allow Administrator account lockout</t>
    </r>
    <r>
      <rPr>
        <sz val="11"/>
        <color rgb="FF006096"/>
        <rFont val="Roboto Condensed"/>
      </rPr>
      <t xml:space="preserve">
</t>
    </r>
  </si>
  <si>
    <r>
      <rPr>
        <sz val="11"/>
        <color rgb="FF000000"/>
        <rFont val="Calibri"/>
      </rPr>
      <t xml:space="preserve">This policy setting determines whether the built-in Administrator account is subject to the following Account Lockout Policy settings: </t>
    </r>
    <r>
      <rPr>
        <i/>
        <sz val="11"/>
        <color rgb="FF000000"/>
        <rFont val="Calibri"/>
      </rPr>
      <t>Account lockout duration</t>
    </r>
    <r>
      <rPr>
        <sz val="11"/>
        <color rgb="FF000000"/>
        <rFont val="Calibri"/>
      </rPr>
      <t xml:space="preserve">, </t>
    </r>
    <r>
      <rPr>
        <i/>
        <sz val="11"/>
        <color rgb="FF000000"/>
        <rFont val="Calibri"/>
      </rPr>
      <t>Account lockout threshold</t>
    </r>
    <r>
      <rPr>
        <sz val="11"/>
        <color rgb="FF000000"/>
        <rFont val="Calibri"/>
      </rPr>
      <t xml:space="preserve">, and </t>
    </r>
    <r>
      <rPr>
        <i/>
        <sz val="11"/>
        <color rgb="FF000000"/>
        <rFont val="Calibri"/>
      </rPr>
      <t>Reset account lockout counter</t>
    </r>
    <r>
      <rPr>
        <sz val="11"/>
        <color rgb="FF000000"/>
        <rFont val="Calibri"/>
      </rPr>
      <t>. By default, this account is excluded from the account lockout controls and will never be locked out with repeated bad password attempts.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to OSes patched as of October 11, 2022 (see MS KB5020282 </t>
    </r>
    <r>
      <rPr>
        <sz val="11"/>
        <color rgb="FF0000FF"/>
        <rFont val="Calibri"/>
      </rPr>
      <t>(https://support.microsoft.com/en-us/topic/kb5020282-account-lockout-available-for-built-in-local-administrators-bce45c4d-f28d-43ad-b6fe-70156cb2dc00)</t>
    </r>
    <r>
      <rPr>
        <sz val="11"/>
        <color rgb="FF000000"/>
        <rFont val="Calibri"/>
      </rPr>
      <t>).</t>
    </r>
  </si>
  <si>
    <r>
      <rPr>
        <sz val="11"/>
        <color rgb="FF000000"/>
        <rFont val="Calibri"/>
      </rPr>
      <t xml:space="preserve">The built-in Administrator account will be subject to the policies in Section </t>
    </r>
    <r>
      <rPr>
        <i/>
        <sz val="11"/>
        <color rgb="FF000000"/>
        <rFont val="Calibri"/>
      </rPr>
      <t>1.2 Account Lockout Policy</t>
    </r>
    <r>
      <rPr>
        <sz val="11"/>
        <color rgb="FF000000"/>
        <rFont val="Calibri"/>
      </rPr>
      <t xml:space="preserve"> of this benchmark.</t>
    </r>
  </si>
  <si>
    <r>
      <rPr>
        <sz val="11"/>
        <color rgb="FF000000"/>
        <rFont val="Calibri"/>
      </rPr>
      <t>Disabled. (The built-in Administrator account is not subject to the account lockout policy.)</t>
    </r>
  </si>
  <si>
    <t>1.2.4</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</si>
  <si>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</si>
  <si>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r>
      <rPr>
        <sz val="11"/>
        <color rgb="FF006096"/>
        <rFont val="Roboto Condensed"/>
      </rPr>
      <t xml:space="preserve">
</t>
    </r>
  </si>
  <si>
    <r>
      <rPr>
        <sz val="11"/>
        <color rgb="FF000000"/>
        <rFont val="Calibri"/>
      </rPr>
      <t>This policy setting determines the length of time before the Account lockout threshold resets to zero. The default value for this policy setting is Not Defined. If the Account lockout threshold is defined, this reset time must be less than or equal to the value for the Account lockout duration setting.</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</si>
  <si>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Users can accidentally lock themselves out of their accounts if they mistype their password multiple times.</t>
    </r>
  </si>
  <si>
    <t>User Rights Assignment</t>
  </si>
  <si>
    <t>2.2.1</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</si>
  <si>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</si>
  <si>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r>
      <rPr>
        <sz val="11"/>
        <color rgb="FF006096"/>
        <rFont val="Roboto Condensed"/>
      </rPr>
      <t xml:space="preserve">
</t>
    </r>
  </si>
  <si>
    <r>
      <rPr>
        <sz val="11"/>
        <color rgb="FF000000"/>
        <rFont val="Calibri"/>
      </rPr>
      <t>This security setting is used by Credential Manager during Backup and Restore. No accounts should have this user right, as it is only assigned to Winlogon. Users' saved credentials might be compromised if this user right is assigned to other entities.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</si>
  <si>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None - this is the default behavior.</t>
    </r>
  </si>
  <si>
    <r>
      <rPr>
        <sz val="11"/>
        <color rgb="FF000000"/>
        <rFont val="Calibri"/>
      </rPr>
      <t>No one.</t>
    </r>
  </si>
  <si>
    <t>2.2.2</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</si>
  <si>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</si>
  <si>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Authenticated Users, ENTERPRISE DOMAIN CONTROLLERS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</si>
  <si>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Authenticated Users, ENTERPRISE DOMAIN CONTROLLERS</t>
    </r>
    <r>
      <rPr>
        <sz val="11"/>
        <color rgb="FF000000"/>
        <rFont val="Calibri"/>
      </rPr>
      <t>.</t>
    </r>
  </si>
  <si>
    <r>
      <rPr>
        <sz val="11"/>
        <color rgb="FF000000"/>
        <rFont val="Calibri"/>
      </rPr>
      <t xml:space="preserve">If you remove the </t>
    </r>
    <r>
      <rPr>
        <i/>
        <sz val="11"/>
        <color rgb="FF000000"/>
        <rFont val="Calibri"/>
      </rPr>
      <t>Access this computer from the network</t>
    </r>
    <r>
      <rPr>
        <sz val="11"/>
        <color rgb="FF000000"/>
        <rFont val="Calibri"/>
      </rPr>
      <t xml:space="preserve"> user right on Domain Controllers for all users, no one will be able to log on to the domain or use network resources. If you remove this user right on Member Servers, users will not be able to connect to those servers through the network. Successful negotiation of IPsec connections requires that the initiating machine has this right, therefore if using IPsec, it is recommended that it is assigned to the </t>
    </r>
    <r>
      <rPr>
        <b/>
        <sz val="11"/>
        <color rgb="FF000000"/>
        <rFont val="Calibri"/>
      </rPr>
      <t>Authenticated Users</t>
    </r>
    <r>
      <rPr>
        <sz val="11"/>
        <color rgb="FF000000"/>
        <rFont val="Calibri"/>
      </rPr>
      <t xml:space="preserve"> group. If you have installed optional components such as ASP.NET or Internet Information Services (IIS), you may need to assign this user right to additional accounts that are required by those components. It is important to verify that authorized users are assigned this user right for the computers they need to access the network.</t>
    </r>
  </si>
  <si>
    <r>
      <rPr>
        <sz val="11"/>
        <color rgb="FF000000"/>
        <rFont val="Calibri"/>
      </rPr>
      <t>Administrators, Authenticated Users, Enterprise Domain Controllers, Everyone, Pre-Windows 2000 Compatible Access.</t>
    </r>
  </si>
  <si>
    <t>2.2.3</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</si>
  <si>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</si>
  <si>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Authenticated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</si>
  <si>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Authenticated Users</t>
    </r>
    <r>
      <rPr>
        <sz val="11"/>
        <color rgb="FF000000"/>
        <rFont val="Calibri"/>
      </rPr>
      <t>.</t>
    </r>
  </si>
  <si>
    <r>
      <rPr>
        <sz val="11"/>
        <color rgb="FF000000"/>
        <rFont val="Calibri"/>
      </rPr>
      <t>Administrators, Backup Operators, Users, Everyone.</t>
    </r>
  </si>
  <si>
    <t>2.2.4</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</si>
  <si>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</si>
  <si>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r>
      <rPr>
        <sz val="11"/>
        <color rgb="FF006096"/>
        <rFont val="Roboto Condensed"/>
      </rPr>
      <t xml:space="preserve">
</t>
    </r>
  </si>
  <si>
    <r>
      <rPr>
        <sz val="11"/>
        <color rgb="FF000000"/>
        <rFont val="Calibri"/>
      </rPr>
      <t>This policy setting allows a process to assume the identity of any user and thus gain access to the resources that the user is authorized to access.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</si>
  <si>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There should be little or no impact because the </t>
    </r>
    <r>
      <rPr>
        <b/>
        <sz val="11"/>
        <color rgb="FF000000"/>
        <rFont val="Calibri"/>
      </rPr>
      <t>Act as part of the operating system</t>
    </r>
    <r>
      <rPr>
        <sz val="11"/>
        <color rgb="FF000000"/>
        <rFont val="Calibri"/>
      </rPr>
      <t xml:space="preserve"> user right is rarely needed by any accounts other than the </t>
    </r>
    <r>
      <rPr>
        <b/>
        <sz val="11"/>
        <color rgb="FF000000"/>
        <rFont val="Calibri"/>
      </rPr>
      <t>Local System</t>
    </r>
    <r>
      <rPr>
        <sz val="11"/>
        <color rgb="FF000000"/>
        <rFont val="Calibri"/>
      </rPr>
      <t xml:space="preserve"> account, which implicitly has this right.</t>
    </r>
  </si>
  <si>
    <t>2.2.5</t>
  </si>
  <si>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</si>
  <si>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Assignment\Add workstations to domain</t>
    </r>
    <r>
      <rPr>
        <sz val="11"/>
        <color rgb="FF006096"/>
        <rFont val="Roboto Condensed"/>
      </rPr>
      <t xml:space="preserve">
</t>
    </r>
  </si>
  <si>
    <r>
      <rPr>
        <sz val="11"/>
        <color rgb="FF000000"/>
        <rFont val="Calibri"/>
      </rPr>
      <t xml:space="preserve">This policy setting specifies which users can add computer workstations to the domain. For this policy setting to take effect, it must be assigned to the user as part of the </t>
    </r>
    <r>
      <rPr>
        <b/>
        <sz val="11"/>
        <color rgb="FF000000"/>
        <rFont val="Calibri"/>
      </rPr>
      <t>Default Domain Controller Policy</t>
    </r>
    <r>
      <rPr>
        <sz val="11"/>
        <color rgb="FF000000"/>
        <rFont val="Calibri"/>
      </rPr>
      <t xml:space="preserve"> for the domain. A user who has been assigned this right can add up to 10 workstations to the domain. Users who have been assigned the </t>
    </r>
    <r>
      <rPr>
        <i/>
        <sz val="11"/>
        <color rgb="FF000000"/>
        <rFont val="Calibri"/>
      </rPr>
      <t>Create Computer Objects</t>
    </r>
    <r>
      <rPr>
        <sz val="11"/>
        <color rgb="FF000000"/>
        <rFont val="Calibri"/>
      </rPr>
      <t xml:space="preserve"> permission for an OU or the Computers container in Active Directory can add an unlimited number of computers to the domain, regardless of whether or not they have been assigned the </t>
    </r>
    <r>
      <rPr>
        <b/>
        <sz val="11"/>
        <color rgb="FF000000"/>
        <rFont val="Calibri"/>
      </rPr>
      <t>Add workstations to domain</t>
    </r>
    <r>
      <rPr>
        <sz val="11"/>
        <color rgb="FF000000"/>
        <rFont val="Calibri"/>
      </rPr>
      <t xml:space="preserve"> user right.</t>
    </r>
    <r>
      <rPr>
        <sz val="11"/>
        <color rgb="FF000000"/>
        <rFont val="Calibri"/>
      </rPr>
      <t xml:space="preserve">
</t>
    </r>
    <r>
      <rPr>
        <sz val="11"/>
        <color rgb="FF000000"/>
        <rFont val="Calibri"/>
      </rPr>
      <t>In Windows-based networks, the term security principal is defined as a user, group, or computer that is automatically assigned a security identifier to control access to resources. In an Active Directory domain, each computer account is a full security principal with the ability to authenticate and access domain resources. However, some organizations may want to limit the number of computers in an Active Directory environment so that they can consistently track, build, and manage the computers. If users are allowed to add computers to the domain, tracking and management efforts would be hampered. Also, users could perform activities that are more difficult to trace because of their ability to create additional unauthorized domain computers.</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</si>
  <si>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For organizations that have never allowed users to set up their own computers and add them to the domain, this countermeasure will have no impact. For those that have allowed some or all users to configure their own computers, this countermeasure will force the organization to establish a formal process for these procedures going forward. It will not affect existing domain computers unless they are removed from and re-added to the domain.</t>
    </r>
  </si>
  <si>
    <r>
      <rPr>
        <sz val="11"/>
        <color rgb="FF000000"/>
        <rFont val="Calibri"/>
      </rPr>
      <t>Authenticated Users. (All domain users have the ability to add up to 10 computer accounts to an Active Directory domain. These new computer accounts are created in the Computers container.)</t>
    </r>
  </si>
  <si>
    <t>2.2.6</t>
  </si>
  <si>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</si>
  <si>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Assignment\Adjust memory quotas for a process</t>
    </r>
    <r>
      <rPr>
        <sz val="11"/>
        <color rgb="FF006096"/>
        <rFont val="Roboto Condensed"/>
      </rPr>
      <t xml:space="preserve">
</t>
    </r>
  </si>
  <si>
    <r>
      <rPr>
        <sz val="11"/>
        <color rgb="FF000000"/>
        <rFont val="Calibri"/>
      </rPr>
      <t>This policy setting allows a user to adjust the maximum amount of memory that is available to a process. The ability to adjust memory quotas is useful for system tuning, but it can be abused. In the wrong hands, it could be used to launch a denial-of-service (DoS) attack.</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#2:</t>
    </r>
    <r>
      <rPr>
        <sz val="11"/>
        <color rgb="FF000000"/>
        <rFont val="Calibri"/>
      </rPr>
      <t xml:space="preserve"> A Member Server with Microsoft SQL Server installed will require a special exception to this recommendation for additional SQL-generated entries to be granted this user right.</t>
    </r>
  </si>
  <si>
    <r>
      <rPr>
        <sz val="11"/>
        <color rgb="FF000000"/>
        <rFont val="Calibri"/>
      </rPr>
      <t xml:space="preserve">Organizations that have not restricted users to roles with limited privileges will find it difficult to impose this countermeasure. Also, if you have installed optional components such as ASP.NET or IIS, you may need to assign the </t>
    </r>
    <r>
      <rPr>
        <b/>
        <sz val="11"/>
        <color rgb="FF000000"/>
        <rFont val="Calibri"/>
      </rPr>
      <t>Adjust memory quotas for a process</t>
    </r>
    <r>
      <rPr>
        <sz val="11"/>
        <color rgb="FF000000"/>
        <rFont val="Calibri"/>
      </rPr>
      <t xml:space="preserve"> user right to additional accounts that are required by those components. Otherwise, this countermeasure should have no impact on most computers. If this user right is necessary for a user account, it can be assigned to a local computer account instead of a domain account.</t>
    </r>
  </si>
  <si>
    <r>
      <rPr>
        <sz val="11"/>
        <color rgb="FF000000"/>
        <rFont val="Calibri"/>
      </rPr>
      <t>Administrators, LOCAL SERVICE, NETWORK SERVICE.</t>
    </r>
  </si>
  <si>
    <t>2.2.7</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</si>
  <si>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</si>
  <si>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ENTERPRISE DOMAIN CONTROLLERS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</si>
  <si>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ENTERPRISE DOMAIN CONTROLLERS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should generally be restricted to the </t>
    </r>
    <r>
      <rPr>
        <b/>
        <sz val="11"/>
        <color rgb="FF000000"/>
        <rFont val="Calibri"/>
      </rPr>
      <t>Administrators</t>
    </r>
    <r>
      <rPr>
        <sz val="11"/>
        <color rgb="FF000000"/>
        <rFont val="Calibri"/>
      </rPr>
      <t xml:space="preserve"> group. Assign this user right to the </t>
    </r>
    <r>
      <rPr>
        <b/>
        <sz val="11"/>
        <color rgb="FF000000"/>
        <rFont val="Calibri"/>
      </rPr>
      <t>Backup Operators</t>
    </r>
    <r>
      <rPr>
        <sz val="11"/>
        <color rgb="FF000000"/>
        <rFont val="Calibri"/>
      </rPr>
      <t xml:space="preserve"> group if your organization requires that they have this capability.</t>
    </r>
    <r>
      <rPr>
        <sz val="11"/>
        <color rgb="FF000000"/>
        <rFont val="Calibri"/>
      </rPr>
      <t xml:space="preserve">
</t>
    </r>
    <r>
      <rPr>
        <b/>
        <sz val="11"/>
        <color rgb="FF000000"/>
        <rFont val="Calibri"/>
      </rPr>
      <t>Note #2:</t>
    </r>
    <r>
      <rPr>
        <sz val="11"/>
        <color rgb="FF000000"/>
        <rFont val="Calibri"/>
      </rPr>
      <t xml:space="preserve"> When a server is promoted to a Domain Controller </t>
    </r>
    <r>
      <rPr>
        <b/>
        <sz val="11"/>
        <color rgb="FF000000"/>
        <rFont val="Calibri"/>
      </rPr>
      <t>ENTERPRISE DOMAIN CONTROLLERS</t>
    </r>
    <r>
      <rPr>
        <sz val="11"/>
        <color rgb="FF000000"/>
        <rFont val="Calibri"/>
      </rPr>
      <t xml:space="preserve"> is granted this user right by default.</t>
    </r>
  </si>
  <si>
    <r>
      <rPr>
        <sz val="11"/>
        <color rgb="FF000000"/>
        <rFont val="Calibri"/>
      </rPr>
      <t xml:space="preserve">If you remove these default groups, you could limit the abilities of users who are assigned to specific administrative roles in your environment. You should confirm that delegated activities will not be adversely affected by any changes that you make to the </t>
    </r>
    <r>
      <rPr>
        <b/>
        <sz val="11"/>
        <color rgb="FF000000"/>
        <rFont val="Calibri"/>
      </rPr>
      <t>Allow log on locally</t>
    </r>
    <r>
      <rPr>
        <sz val="11"/>
        <color rgb="FF000000"/>
        <rFont val="Calibri"/>
      </rPr>
      <t xml:space="preserve"> user right.</t>
    </r>
  </si>
  <si>
    <r>
      <rPr>
        <sz val="11"/>
        <color rgb="FF000000"/>
        <rFont val="Calibri"/>
      </rPr>
      <t>Account Operators, Administrators, Backup Operators, ENTERPRISE DOMAIN CONTROLLERS, Print Operators, Server Operators.</t>
    </r>
  </si>
  <si>
    <t>2.2.8</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</si>
  <si>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</si>
  <si>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</si>
  <si>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should generally be restricted to the </t>
    </r>
    <r>
      <rPr>
        <b/>
        <sz val="11"/>
        <color rgb="FF000000"/>
        <rFont val="Calibri"/>
      </rPr>
      <t>Administrators</t>
    </r>
    <r>
      <rPr>
        <sz val="11"/>
        <color rgb="FF000000"/>
        <rFont val="Calibri"/>
      </rPr>
      <t xml:space="preserve"> group. Assign this user right to the </t>
    </r>
    <r>
      <rPr>
        <b/>
        <sz val="11"/>
        <color rgb="FF000000"/>
        <rFont val="Calibri"/>
      </rPr>
      <t>Backup Operators</t>
    </r>
    <r>
      <rPr>
        <sz val="11"/>
        <color rgb="FF000000"/>
        <rFont val="Calibri"/>
      </rPr>
      <t xml:space="preserve"> group if your organization requires that they have this capability.</t>
    </r>
  </si>
  <si>
    <r>
      <rPr>
        <sz val="11"/>
        <color rgb="FF000000"/>
        <rFont val="Calibri"/>
      </rPr>
      <t>Administrators, Backup Operators, Users.</t>
    </r>
  </si>
  <si>
    <t>2.2.9</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</si>
  <si>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</si>
  <si>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</si>
  <si>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lists are to be treated as whitelists,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</si>
  <si>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Removal of the </t>
    </r>
    <r>
      <rPr>
        <b/>
        <sz val="11"/>
        <color rgb="FF000000"/>
        <rFont val="Calibri"/>
      </rPr>
      <t>Allow log on through Remote Desktop Services</t>
    </r>
    <r>
      <rPr>
        <sz val="11"/>
        <color rgb="FF000000"/>
        <rFont val="Calibri"/>
      </rPr>
      <t xml:space="preserve"> user right from other groups or membership changes in these default groups could limit the abilities of users who perform specific administrative roles in your environment. You should confirm that delegated activities will not be adversely affected.</t>
    </r>
  </si>
  <si>
    <r>
      <rPr>
        <sz val="11"/>
        <color rgb="FF000000"/>
        <rFont val="Calibri"/>
      </rPr>
      <t>Administrators.</t>
    </r>
  </si>
  <si>
    <t>2.2.10</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</si>
  <si>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</si>
  <si>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Remote Desktop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</si>
  <si>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Remote Desktop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lists are to be treated as whitelists,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r>
      <rPr>
        <sz val="11"/>
        <color rgb="FF000000"/>
        <rFont val="Calibri"/>
      </rPr>
      <t xml:space="preserve">
</t>
    </r>
    <r>
      <rPr>
        <b/>
        <sz val="11"/>
        <color rgb="FF000000"/>
        <rFont val="Calibri"/>
      </rPr>
      <t>Note #3:</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Connection Broker</t>
    </r>
    <r>
      <rPr>
        <sz val="11"/>
        <color rgb="FF000000"/>
        <rFont val="Calibri"/>
      </rPr>
      <t xml:space="preserve"> Role Service will require a special exception to this recommendation, to allow the </t>
    </r>
    <r>
      <rPr>
        <b/>
        <sz val="11"/>
        <color rgb="FF000000"/>
        <rFont val="Calibri"/>
      </rPr>
      <t>Authenticated Users</t>
    </r>
    <r>
      <rPr>
        <sz val="11"/>
        <color rgb="FF000000"/>
        <rFont val="Calibri"/>
      </rPr>
      <t xml:space="preserve"> group to be granted this user right.</t>
    </r>
  </si>
  <si>
    <r>
      <rPr>
        <sz val="11"/>
        <color rgb="FF000000"/>
        <rFont val="Calibri"/>
      </rPr>
      <t>Administrators, Remote Desktop Users.</t>
    </r>
  </si>
  <si>
    <t>2.2.11</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</si>
  <si>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</si>
  <si>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Assignment\Back up files and directories</t>
    </r>
    <r>
      <rPr>
        <sz val="11"/>
        <color rgb="FF006096"/>
        <rFont val="Roboto Condensed"/>
      </rPr>
      <t xml:space="preserve">
</t>
    </r>
  </si>
  <si>
    <r>
      <rPr>
        <sz val="11"/>
        <color rgb="FF000000"/>
        <rFont val="Calibri"/>
      </rPr>
      <t xml:space="preserve">This policy setting allows users to circumvent file and directory permissions to back up the system. This user right is enabled only when an application (such as </t>
    </r>
    <r>
      <rPr>
        <b/>
        <sz val="11"/>
        <color rgb="FF000000"/>
        <rFont val="Calibri"/>
      </rPr>
      <t>NTBACKUP</t>
    </r>
    <r>
      <rPr>
        <sz val="11"/>
        <color rgb="FF000000"/>
        <rFont val="Calibri"/>
      </rPr>
      <t>) attempts to access a file or directory through the NTFS file system backup application programming interface (API). Otherwise, the assigned file and directory permissions apply.</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</si>
  <si>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Changes in the membership of the groups that have the </t>
    </r>
    <r>
      <rPr>
        <b/>
        <sz val="11"/>
        <color rgb="FF000000"/>
        <rFont val="Calibri"/>
      </rPr>
      <t>Back up files and directories</t>
    </r>
    <r>
      <rPr>
        <sz val="11"/>
        <color rgb="FF000000"/>
        <rFont val="Calibri"/>
      </rPr>
      <t xml:space="preserve"> user right could limit the abilities of users who are assigned to specific administrative roles in your environment. You should confirm that authorized backup administrators are still able to perform backup operations.</t>
    </r>
  </si>
  <si>
    <r>
      <rPr>
        <sz val="11"/>
        <color rgb="FF000000"/>
        <rFont val="Calibri"/>
      </rPr>
      <t>On Member Servers: Administrators, Backup Operators.</t>
    </r>
    <r>
      <rPr>
        <sz val="11"/>
        <color rgb="FF000000"/>
        <rFont val="Calibri"/>
      </rPr>
      <t xml:space="preserve">
</t>
    </r>
    <r>
      <rPr>
        <sz val="11"/>
        <color rgb="FF000000"/>
        <rFont val="Calibri"/>
      </rPr>
      <t>On Domain Controllers: Administrators, Backup Operators, Server Operators.</t>
    </r>
  </si>
  <si>
    <t>2.2.12</t>
  </si>
  <si>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</si>
  <si>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UI path to </t>
    </r>
    <r>
      <rPr>
        <b/>
        <sz val="11"/>
        <color rgb="FF000000"/>
        <rFont val="Calibri"/>
      </rPr>
      <t>Administrators, LOCAL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system time</t>
    </r>
    <r>
      <rPr>
        <sz val="11"/>
        <color rgb="FF006096"/>
        <rFont val="Roboto Condensed"/>
      </rPr>
      <t xml:space="preserve">
</t>
    </r>
  </si>
  <si>
    <r>
      <rPr>
        <sz val="11"/>
        <color rgb="FF000000"/>
        <rFont val="Calibri"/>
      </rPr>
      <t>This policy setting determines which users and groups can change the time and date on the internal clock of the computers in your environment. Users who are assigned this user right can affect the appearance of event logs. When a computer's time setting is changed, logged events reflect the new time, not the actual time that the events occurred.</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Discrepancies between the time on the local computer and on the Domain Controllers in your environment may cause problems for the Kerberos authentication protocol, which could make it impossible for users to log on to the domain or obtain authorization to access domain resources after they are logged on. Also, problems will occur when Group Policy is applied to client computers if the system time is not synchronized with the Domain Controllers.</t>
    </r>
  </si>
  <si>
    <r>
      <rPr>
        <sz val="11"/>
        <color rgb="FF000000"/>
        <rFont val="Calibri"/>
      </rPr>
      <t>There should be no impact, because time synchronization for most organizations should be fully automated for all computers that belong to the domain. Computers that do not belong to the domain should be configured to synchronize with an external source.</t>
    </r>
  </si>
  <si>
    <r>
      <rPr>
        <sz val="11"/>
        <color rgb="FF000000"/>
        <rFont val="Calibri"/>
      </rPr>
      <t>On Member Servers: Administrators, LOCAL SERVICE.</t>
    </r>
    <r>
      <rPr>
        <sz val="11"/>
        <color rgb="FF000000"/>
        <rFont val="Calibri"/>
      </rPr>
      <t xml:space="preserve">
</t>
    </r>
    <r>
      <rPr>
        <sz val="11"/>
        <color rgb="FF000000"/>
        <rFont val="Calibri"/>
      </rPr>
      <t>On Domain Controllers: Administrators, Server Operators, LOCAL SERVICE.</t>
    </r>
  </si>
  <si>
    <t>2.2.13</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</si>
  <si>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</si>
  <si>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pagefile</t>
    </r>
    <r>
      <rPr>
        <sz val="11"/>
        <color rgb="FF006096"/>
        <rFont val="Roboto Condensed"/>
      </rPr>
      <t xml:space="preserve">
</t>
    </r>
  </si>
  <si>
    <r>
      <rPr>
        <sz val="11"/>
        <color rgb="FF000000"/>
        <rFont val="Calibri"/>
      </rPr>
      <t>This policy setting allows users to change the size of the pagefile. The page file is a hidden system file on the hard drive that serves as an extension of the system’s RAM. When physical memory is full, the system moves less frequently used data to the page file to free up RAM for active processes</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</si>
  <si>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t>2.2.14</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</si>
  <si>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</si>
  <si>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token object</t>
    </r>
    <r>
      <rPr>
        <sz val="11"/>
        <color rgb="FF006096"/>
        <rFont val="Roboto Condensed"/>
      </rPr>
      <t xml:space="preserve">
</t>
    </r>
  </si>
  <si>
    <r>
      <rPr>
        <sz val="11"/>
        <color rgb="FF000000"/>
        <rFont val="Calibri"/>
      </rPr>
      <t>This policy setting allows a process to create an access token, which may provide elevated rights to access sensitive data.</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</si>
  <si>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2.2.15</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</si>
  <si>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</si>
  <si>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global objects</t>
    </r>
    <r>
      <rPr>
        <sz val="11"/>
        <color rgb="FF006096"/>
        <rFont val="Roboto Condensed"/>
      </rPr>
      <t xml:space="preserve">
</t>
    </r>
  </si>
  <si>
    <r>
      <rPr>
        <sz val="11"/>
        <color rgb="FF000000"/>
        <rFont val="Calibri"/>
      </rPr>
      <t>This policy setting determines whether users can create global objects that are available to all sessions. Users can still create objects that are specific to their own session if they do not have this user right.</t>
    </r>
    <r>
      <rPr>
        <sz val="11"/>
        <color rgb="FF000000"/>
        <rFont val="Calibri"/>
      </rPr>
      <t xml:space="preserve">
</t>
    </r>
    <r>
      <rPr>
        <sz val="11"/>
        <color rgb="FF000000"/>
        <rFont val="Calibri"/>
      </rPr>
      <t>Users who can create global objects could affect processes that run under other users' sessions. This capability could lead to a variety of problems, such as application failure or data corruption.</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t>
    </r>
    <r>
      <rPr>
        <i/>
        <sz val="11"/>
        <color rgb="FF000000"/>
        <rFont val="Calibri"/>
      </rPr>
      <t>and</t>
    </r>
    <r>
      <rPr>
        <sz val="11"/>
        <color rgb="FF000000"/>
        <rFont val="Calibri"/>
      </rPr>
      <t xml:space="preserve"> its optional "Integration Services" component installed will require a special exception to this recommendation for additional SQL-generated entries to be granted this user right.</t>
    </r>
  </si>
  <si>
    <r>
      <rPr>
        <sz val="11"/>
        <color rgb="FF000000"/>
        <rFont val="Calibri"/>
      </rPr>
      <t>Administrators, LOCAL SERVICE, NETWORK SERVICE, SERVICE.</t>
    </r>
  </si>
  <si>
    <t>2.2.16</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</si>
  <si>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</si>
  <si>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permanent shared objects</t>
    </r>
    <r>
      <rPr>
        <sz val="11"/>
        <color rgb="FF006096"/>
        <rFont val="Roboto Condensed"/>
      </rPr>
      <t xml:space="preserve">
</t>
    </r>
  </si>
  <si>
    <r>
      <rPr>
        <sz val="11"/>
        <color rgb="FF000000"/>
        <rFont val="Calibri"/>
      </rPr>
      <t>This user right is useful to kernel-mode components that extend the object namespace. However, components that run in kernel mode have this user right inherently. Therefore, it is typically not necessary to specifically assign this user right.</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</si>
  <si>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2.2.17</t>
  </si>
  <si>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</si>
  <si>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implement the recommended configuration state,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symbolic links</t>
    </r>
    <r>
      <rPr>
        <sz val="11"/>
        <color rgb="FF006096"/>
        <rFont val="Roboto Condensed"/>
      </rPr>
      <t xml:space="preserve">
</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</si>
  <si>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</si>
  <si>
    <r>
      <rPr>
        <sz val="11"/>
        <color rgb="FF000000"/>
        <rFont val="Calibri"/>
      </rPr>
      <t xml:space="preserve">In most cases there will be no impact because this is the default configuration. However, on Windows Servers with the Hyper-V server role installed, this user right should also be granted to the special group </t>
    </r>
    <r>
      <rPr>
        <b/>
        <sz val="11"/>
        <color rgb="FF000000"/>
        <rFont val="Calibri"/>
      </rPr>
      <t>Virtual Machines</t>
    </r>
    <r>
      <rPr>
        <sz val="11"/>
        <color rgb="FF000000"/>
        <rFont val="Calibri"/>
      </rPr>
      <t xml:space="preserve"> - otherwise you will not be able to create new virtual machines.</t>
    </r>
  </si>
  <si>
    <t>2.2.18</t>
  </si>
  <si>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</si>
  <si>
    <r>
      <rPr>
        <sz val="11"/>
        <color rgb="FF000000"/>
        <rFont val="Calibri"/>
      </rPr>
      <t xml:space="preserve">To implement the recommended configuration state, configure the following UI path to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Role is installed) </t>
    </r>
    <r>
      <rPr>
        <b/>
        <sz val="11"/>
        <color rgb="FF000000"/>
        <rFont val="Calibri"/>
      </rPr>
      <t>NT VIRTUAL MACHINE\Virtual Machines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symbolic links</t>
    </r>
    <r>
      <rPr>
        <sz val="11"/>
        <color rgb="FF006096"/>
        <rFont val="Roboto Condensed"/>
      </rPr>
      <t xml:space="preserve">
</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</si>
  <si>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Role is installed) </t>
    </r>
    <r>
      <rPr>
        <b/>
        <sz val="11"/>
        <color rgb="FF000000"/>
        <rFont val="Calibri"/>
      </rPr>
      <t>NT VIRTUAL MACHINE\Virtual Machines</t>
    </r>
    <r>
      <rPr>
        <sz val="11"/>
        <color rgb="FF000000"/>
        <rFont val="Calibri"/>
      </rPr>
      <t>.</t>
    </r>
  </si>
  <si>
    <t>2.2.19</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</si>
  <si>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</si>
  <si>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Assignment\Debug programs</t>
    </r>
    <r>
      <rPr>
        <sz val="11"/>
        <color rgb="FF006096"/>
        <rFont val="Roboto Condensed"/>
      </rPr>
      <t xml:space="preserve">
</t>
    </r>
  </si>
  <si>
    <r>
      <rPr>
        <sz val="11"/>
        <color rgb="FF000000"/>
        <rFont val="Calibri"/>
      </rPr>
      <t>This policy setting determines which user accounts will have the right to attach a debugger to any process or to the kernel, which provides complete access to sensitive and critical operating system components. Developers who are debugging their own applications do not need to be assigned this user right; however, developers who are debugging new system components will need it.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</si>
  <si>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revoke this user right, no one will be able to debug programs. However, typical circumstances rarely require this capability on production computers. If a problem arises that requires an application to be debugged on a production server, you can move the server to a different OU temporarily and assign the </t>
    </r>
    <r>
      <rPr>
        <b/>
        <sz val="11"/>
        <color rgb="FF000000"/>
        <rFont val="Calibri"/>
      </rPr>
      <t>Debug programs</t>
    </r>
    <r>
      <rPr>
        <sz val="11"/>
        <color rgb="FF000000"/>
        <rFont val="Calibri"/>
      </rPr>
      <t xml:space="preserve"> user right to a separate Group Policy for that OU.</t>
    </r>
    <r>
      <rPr>
        <sz val="11"/>
        <color rgb="FF000000"/>
        <rFont val="Calibri"/>
      </rPr>
      <t xml:space="preserve">
</t>
    </r>
    <r>
      <rPr>
        <sz val="11"/>
        <color rgb="FF000000"/>
        <rFont val="Calibri"/>
      </rPr>
      <t xml:space="preserve">The service account that is used for the cluster service needs the </t>
    </r>
    <r>
      <rPr>
        <b/>
        <sz val="11"/>
        <color rgb="FF000000"/>
        <rFont val="Calibri"/>
      </rPr>
      <t>Debug programs</t>
    </r>
    <r>
      <rPr>
        <sz val="11"/>
        <color rgb="FF000000"/>
        <rFont val="Calibri"/>
      </rPr>
      <t xml:space="preserve"> user right; if it does not have it, Windows Clustering will fail.</t>
    </r>
    <r>
      <rPr>
        <sz val="11"/>
        <color rgb="FF000000"/>
        <rFont val="Calibri"/>
      </rPr>
      <t xml:space="preserve">
</t>
    </r>
    <r>
      <rPr>
        <sz val="11"/>
        <color rgb="FF000000"/>
        <rFont val="Calibri"/>
      </rPr>
      <t xml:space="preserve">Tools that are used to manage processes will be unable to affect processes that are not owned by the person who runs the tools. For example, the Windows Server 2003 Resource Kit tool </t>
    </r>
    <r>
      <rPr>
        <b/>
        <sz val="11"/>
        <color rgb="FF000000"/>
        <rFont val="Calibri"/>
      </rPr>
      <t>Kill.exe</t>
    </r>
    <r>
      <rPr>
        <sz val="11"/>
        <color rgb="FF000000"/>
        <rFont val="Calibri"/>
      </rPr>
      <t xml:space="preserve"> requires this user right for administrators to terminate processes that they did not start.</t>
    </r>
  </si>
  <si>
    <t>2.2.20</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</si>
  <si>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</si>
  <si>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</si>
  <si>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to include: </t>
    </r>
    <r>
      <rPr>
        <b/>
        <sz val="11"/>
        <color rgb="FF000000"/>
        <rFont val="Calibri"/>
      </rPr>
      <t>Guests</t>
    </r>
    <r>
      <rPr>
        <sz val="11"/>
        <color rgb="FF000000"/>
        <rFont val="Calibri"/>
      </rPr>
      <t>.</t>
    </r>
  </si>
  <si>
    <r>
      <rPr>
        <sz val="11"/>
        <color rgb="FF000000"/>
        <rFont val="Calibri"/>
      </rPr>
      <t xml:space="preserve">If you configure the </t>
    </r>
    <r>
      <rPr>
        <b/>
        <sz val="11"/>
        <color rgb="FF000000"/>
        <rFont val="Calibri"/>
      </rPr>
      <t>Deny access to this computer from the network</t>
    </r>
    <r>
      <rPr>
        <sz val="11"/>
        <color rgb="FF000000"/>
        <rFont val="Calibri"/>
      </rPr>
      <t xml:space="preserve"> user right for other groups, you could limit the abilities of users who are assigned to specific administrative roles in your environment. You should verify that delegated tasks will not be negatively affected.</t>
    </r>
  </si>
  <si>
    <r>
      <rPr>
        <sz val="11"/>
        <color rgb="FF000000"/>
        <rFont val="Calibri"/>
      </rPr>
      <t>Guest.</t>
    </r>
  </si>
  <si>
    <t>2.2.21</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</si>
  <si>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</si>
  <si>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include </t>
    </r>
    <r>
      <rPr>
        <b/>
        <sz val="11"/>
        <color rgb="FF000000"/>
        <rFont val="Calibri"/>
      </rPr>
      <t>Guests, Local account and member of Administrators group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</si>
  <si>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to include: </t>
    </r>
    <r>
      <rPr>
        <b/>
        <sz val="11"/>
        <color rgb="FF000000"/>
        <rFont val="Calibri"/>
      </rPr>
      <t>Guests, Local account and member of Administrators group</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server as described above may result in an inability to remotely administer the server.</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 and member of Administrators group</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Configuring a Member Server or standalone server as described above may adversely affect applications that create a local service account and place it in the Administrators group - in which case you must either convert the application to use a domain-hosted service account, or remove </t>
    </r>
    <r>
      <rPr>
        <b/>
        <sz val="11"/>
        <color rgb="FF000000"/>
        <rFont val="Calibri"/>
      </rPr>
      <t>Local account and member of Administrators group</t>
    </r>
    <r>
      <rPr>
        <sz val="11"/>
        <color rgb="FF000000"/>
        <rFont val="Calibri"/>
      </rPr>
      <t xml:space="preserve"> from this User Right Assignment. Using a domain-hosted service account is strongly preferred over making an exception to this rule, where possible.</t>
    </r>
  </si>
  <si>
    <t>2.2.22</t>
  </si>
  <si>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</si>
  <si>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batch job</t>
    </r>
    <r>
      <rPr>
        <sz val="11"/>
        <color rgb="FF006096"/>
        <rFont val="Roboto Condensed"/>
      </rPr>
      <t xml:space="preserve">
</t>
    </r>
  </si>
  <si>
    <r>
      <rPr>
        <sz val="11"/>
        <color rgb="FF000000"/>
        <rFont val="Calibri"/>
      </rPr>
      <t>This policy setting determines which accounts will not be able to log on to the computer as a batch job. A batch job is not a batch (.bat) file, but rather a batch-queue facility. Accounts that use the Task Scheduler to schedule jobs need this user right.</t>
    </r>
    <r>
      <rPr>
        <sz val="11"/>
        <color rgb="FF000000"/>
        <rFont val="Calibri"/>
      </rPr>
      <t xml:space="preserve">
</t>
    </r>
    <r>
      <rPr>
        <sz val="11"/>
        <color rgb="FF000000"/>
        <rFont val="Calibri"/>
      </rPr>
      <t xml:space="preserve">This user right supersedes the </t>
    </r>
    <r>
      <rPr>
        <b/>
        <sz val="11"/>
        <color rgb="FF000000"/>
        <rFont val="Calibri"/>
      </rPr>
      <t>Log on as a batch job</t>
    </r>
    <r>
      <rPr>
        <sz val="11"/>
        <color rgb="FF000000"/>
        <rFont val="Calibri"/>
      </rPr>
      <t xml:space="preserve"> user right, which could be used to allow accounts to schedule jobs that consume excessive system resources. Such an occurrence could cause a DoS condition. Failure to assign this user right to the recommended accounts can be a security risk.</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</si>
  <si>
    <r>
      <rPr>
        <sz val="11"/>
        <color rgb="FF000000"/>
        <rFont val="Calibri"/>
      </rPr>
      <t xml:space="preserve">If you assign the </t>
    </r>
    <r>
      <rPr>
        <b/>
        <sz val="11"/>
        <color rgb="FF000000"/>
        <rFont val="Calibri"/>
      </rPr>
      <t>Deny log on as a batch job</t>
    </r>
    <r>
      <rPr>
        <sz val="11"/>
        <color rgb="FF000000"/>
        <rFont val="Calibri"/>
      </rPr>
      <t xml:space="preserve"> user right to other accounts, you could deny users who are assigned to specific administrative roles the ability to perform their required job activities. You should confirm that delegated tasks will not be affected adversely.</t>
    </r>
    <r>
      <rPr>
        <sz val="11"/>
        <color rgb="FF000000"/>
        <rFont val="Calibri"/>
      </rPr>
      <t xml:space="preserve">
</t>
    </r>
    <r>
      <rPr>
        <sz val="11"/>
        <color rgb="FF000000"/>
        <rFont val="Calibri"/>
      </rPr>
      <t xml:space="preserve">For example, if you assign this user right to the </t>
    </r>
    <r>
      <rPr>
        <b/>
        <sz val="11"/>
        <color rgb="FF000000"/>
        <rFont val="Calibri"/>
      </rPr>
      <t>IWAM_</t>
    </r>
    <r>
      <rPr>
        <i/>
        <sz val="11"/>
        <color rgb="FF000000"/>
        <rFont val="Calibri"/>
      </rPr>
      <t>(ComputerName)</t>
    </r>
    <r>
      <rPr>
        <sz val="11"/>
        <color rgb="FF000000"/>
        <rFont val="Calibri"/>
      </rPr>
      <t xml:space="preserve"> account, the MSM Management Point will fail. On a newly installed computer that runs Windows Server 2003 this account does not belong to the </t>
    </r>
    <r>
      <rPr>
        <b/>
        <sz val="11"/>
        <color rgb="FF000000"/>
        <rFont val="Calibri"/>
      </rPr>
      <t>Guests</t>
    </r>
    <r>
      <rPr>
        <sz val="11"/>
        <color rgb="FF000000"/>
        <rFont val="Calibri"/>
      </rPr>
      <t xml:space="preserve"> group, but on a computer that was upgraded from Windows 2000 this account is a member of the </t>
    </r>
    <r>
      <rPr>
        <b/>
        <sz val="11"/>
        <color rgb="FF000000"/>
        <rFont val="Calibri"/>
      </rPr>
      <t>Guests</t>
    </r>
    <r>
      <rPr>
        <sz val="11"/>
        <color rgb="FF000000"/>
        <rFont val="Calibri"/>
      </rPr>
      <t xml:space="preserve"> group. Therefore, it is important that you understand which accounts belong to any groups that you assign the </t>
    </r>
    <r>
      <rPr>
        <b/>
        <sz val="11"/>
        <color rgb="FF000000"/>
        <rFont val="Calibri"/>
      </rPr>
      <t>Deny log on as a batch job</t>
    </r>
    <r>
      <rPr>
        <sz val="11"/>
        <color rgb="FF000000"/>
        <rFont val="Calibri"/>
      </rPr>
      <t xml:space="preserve"> user right.</t>
    </r>
  </si>
  <si>
    <t>2.2.23</t>
  </si>
  <si>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</si>
  <si>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service</t>
    </r>
    <r>
      <rPr>
        <sz val="11"/>
        <color rgb="FF006096"/>
        <rFont val="Roboto Condensed"/>
      </rPr>
      <t xml:space="preserve">
</t>
    </r>
  </si>
  <si>
    <r>
      <rPr>
        <sz val="11"/>
        <color rgb="FF000000"/>
        <rFont val="Calibri"/>
      </rPr>
      <t xml:space="preserve">This security setting determines which service accounts are prevented from registering a process as a service. This user right supersedes the </t>
    </r>
    <r>
      <rPr>
        <b/>
        <sz val="11"/>
        <color rgb="FF000000"/>
        <rFont val="Calibri"/>
      </rPr>
      <t>Log on as a service</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security setting does not apply to the </t>
    </r>
    <r>
      <rPr>
        <b/>
        <sz val="11"/>
        <color rgb="FF000000"/>
        <rFont val="Calibri"/>
      </rPr>
      <t>System</t>
    </r>
    <r>
      <rPr>
        <sz val="11"/>
        <color rgb="FF000000"/>
        <rFont val="Calibri"/>
      </rPr>
      <t xml:space="preserve">, </t>
    </r>
    <r>
      <rPr>
        <b/>
        <sz val="11"/>
        <color rgb="FF000000"/>
        <rFont val="Calibri"/>
      </rPr>
      <t>Local Service</t>
    </r>
    <r>
      <rPr>
        <sz val="11"/>
        <color rgb="FF000000"/>
        <rFont val="Calibri"/>
      </rPr>
      <t xml:space="preserve">, or </t>
    </r>
    <r>
      <rPr>
        <b/>
        <sz val="11"/>
        <color rgb="FF000000"/>
        <rFont val="Calibri"/>
      </rPr>
      <t>Network Service</t>
    </r>
    <r>
      <rPr>
        <sz val="11"/>
        <color rgb="FF000000"/>
        <rFont val="Calibri"/>
      </rPr>
      <t xml:space="preserve"> accounts.</t>
    </r>
  </si>
  <si>
    <r>
      <rPr>
        <sz val="11"/>
        <color rgb="FF000000"/>
        <rFont val="Calibri"/>
      </rPr>
      <t xml:space="preserve">If you assign the </t>
    </r>
    <r>
      <rPr>
        <b/>
        <sz val="11"/>
        <color rgb="FF000000"/>
        <rFont val="Calibri"/>
      </rPr>
      <t>Deny log on as a service</t>
    </r>
    <r>
      <rPr>
        <sz val="11"/>
        <color rgb="FF000000"/>
        <rFont val="Calibri"/>
      </rPr>
      <t xml:space="preserve"> user right to specific accounts, services may not be able to start and a DoS condition could result.</t>
    </r>
  </si>
  <si>
    <t>2.2.24</t>
  </si>
  <si>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</si>
  <si>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locally</t>
    </r>
    <r>
      <rPr>
        <sz val="11"/>
        <color rgb="FF006096"/>
        <rFont val="Roboto Condensed"/>
      </rPr>
      <t xml:space="preserve">
</t>
    </r>
  </si>
  <si>
    <r>
      <rPr>
        <sz val="11"/>
        <color rgb="FF000000"/>
        <rFont val="Calibri"/>
      </rPr>
      <t xml:space="preserve">This security setting determines which users are prevented from logging on at the computer. This policy setting supersedes the </t>
    </r>
    <r>
      <rPr>
        <b/>
        <sz val="11"/>
        <color rgb="FF000000"/>
        <rFont val="Calibri"/>
      </rPr>
      <t>Allow log on locally</t>
    </r>
    <r>
      <rPr>
        <sz val="11"/>
        <color rgb="FF000000"/>
        <rFont val="Calibri"/>
      </rPr>
      <t xml:space="preserve"> policy setting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If you apply this security policy to the </t>
    </r>
    <r>
      <rPr>
        <b/>
        <sz val="11"/>
        <color rgb="FF000000"/>
        <rFont val="Calibri"/>
      </rPr>
      <t>Everyone</t>
    </r>
    <r>
      <rPr>
        <sz val="11"/>
        <color rgb="FF000000"/>
        <rFont val="Calibri"/>
      </rPr>
      <t xml:space="preserve"> group, no one will be able to log on locally.</t>
    </r>
  </si>
  <si>
    <r>
      <rPr>
        <sz val="11"/>
        <color rgb="FF000000"/>
        <rFont val="Calibri"/>
      </rPr>
      <t xml:space="preserve">If you assign the </t>
    </r>
    <r>
      <rPr>
        <b/>
        <sz val="11"/>
        <color rgb="FF000000"/>
        <rFont val="Calibri"/>
      </rPr>
      <t>Deny log on locally</t>
    </r>
    <r>
      <rPr>
        <sz val="11"/>
        <color rgb="FF000000"/>
        <rFont val="Calibri"/>
      </rPr>
      <t xml:space="preserve"> user right to additional accounts, you could limit the abilities of users who are assigned to specific roles in your environment. However, this user right should explicitly be assigned to the </t>
    </r>
    <r>
      <rPr>
        <b/>
        <sz val="11"/>
        <color rgb="FF000000"/>
        <rFont val="Calibri"/>
      </rPr>
      <t>ASPNET</t>
    </r>
    <r>
      <rPr>
        <sz val="11"/>
        <color rgb="FF000000"/>
        <rFont val="Calibri"/>
      </rPr>
      <t xml:space="preserve"> account on computers that run IIS 6.0. You should confirm that delegated activities will not be adversely affected.</t>
    </r>
  </si>
  <si>
    <t>2.2.25</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</si>
  <si>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</si>
  <si>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</si>
  <si>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Member Server is joined to a domain environment, there is no need to use local accounts to access the server from the network. Domain accounts can access the server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</si>
  <si>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If you assign the </t>
    </r>
    <r>
      <rPr>
        <b/>
        <sz val="11"/>
        <color rgb="FF000000"/>
        <rFont val="Calibri"/>
      </rPr>
      <t>Deny log on through Remote Desktop Services</t>
    </r>
    <r>
      <rPr>
        <sz val="11"/>
        <color rgb="FF000000"/>
        <rFont val="Calibri"/>
      </rPr>
      <t xml:space="preserve"> user right to other groups, you could limit the abilities of users who are assigned to specific administrative roles in your environment. Accounts that have this user right will be unable to connect to the computer through either Remote Desktop Services or Remote Assistance. You should confirm that delegated tasks will not be negatively impacted.</t>
    </r>
  </si>
  <si>
    <t>2.2.26</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</si>
  <si>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</si>
  <si>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Guests, Local account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</si>
  <si>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Member Server is joined to a domain environment, there is no need to use local accounts to access the server from the network. Domain accounts can access the server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
    </r>
    <r>
      <rPr>
        <b/>
        <sz val="11"/>
        <color rgb="FF000000"/>
        <rFont val="Calibri"/>
      </rPr>
      <t>Guests, Local account</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</si>
  <si>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If you assign the </t>
    </r>
    <r>
      <rPr>
        <b/>
        <sz val="11"/>
        <color rgb="FF000000"/>
        <rFont val="Calibri"/>
      </rPr>
      <t>Deny log on through Remote Desktop Services</t>
    </r>
    <r>
      <rPr>
        <sz val="11"/>
        <color rgb="FF000000"/>
        <rFont val="Calibri"/>
      </rPr>
      <t xml:space="preserve"> user right to other groups, you could limit the abilities of users who are assigned to specific administrative roles in your environment. Accounts that have this user right will be unable to connect to the computer through either Remote Desktop Services or Remote Assistance. You should confirm that delegated tasks will not be negatively impacted.</t>
    </r>
    <r>
      <rPr>
        <sz val="11"/>
        <color rgb="FF000000"/>
        <rFont val="Calibri"/>
      </rPr>
      <t xml:space="preserve">
</t>
    </r>
    <r>
      <rPr>
        <b/>
        <sz val="11"/>
        <color rgb="FF000000"/>
        <rFont val="Calibri"/>
      </rPr>
      <t>Caution:</t>
    </r>
    <r>
      <rPr>
        <sz val="11"/>
        <color rgb="FF000000"/>
        <rFont val="Calibri"/>
      </rPr>
      <t xml:space="preserve"> Configuring a standalone (non-domain-joined) or a system hosted in the Cloud (Azure) as described above (Local account) will result in an inability to remotely administer the workstation.</t>
    </r>
  </si>
  <si>
    <t>2.2.27</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</si>
  <si>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</si>
  <si>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</si>
  <si>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</si>
  <si>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2.2.28</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</si>
  <si>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</si>
  <si>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</si>
  <si>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</si>
  <si>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2.2.29</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</si>
  <si>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</si>
  <si>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r>
      <rPr>
        <sz val="11"/>
        <color rgb="FF006096"/>
        <rFont val="Roboto Condensed"/>
      </rPr>
      <t xml:space="preserve">
</t>
    </r>
  </si>
  <si>
    <r>
      <rPr>
        <sz val="11"/>
        <color rgb="FF000000"/>
        <rFont val="Calibri"/>
      </rPr>
      <t>This policy setting allows users to shut down Windows Vista-based or newer computers from remote locations on the network. Anyone who has been assigned this user right can cause a denial-of-service (DoS) condition, which would make the computer unavailable to service user requests. Therefore, it is recommended that only highly trusted administrators be assigned this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</si>
  <si>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remove the </t>
    </r>
    <r>
      <rPr>
        <b/>
        <sz val="11"/>
        <color rgb="FF000000"/>
        <rFont val="Calibri"/>
      </rPr>
      <t>Force shutdown from a remote system</t>
    </r>
    <r>
      <rPr>
        <sz val="11"/>
        <color rgb="FF000000"/>
        <rFont val="Calibri"/>
      </rPr>
      <t xml:space="preserve"> user right from the Server Operators group you could limit the abilities of users who are assigned to specific administrative roles in your environment. You should confirm that delegated activities will not be adversely affected.</t>
    </r>
  </si>
  <si>
    <r>
      <rPr>
        <sz val="11"/>
        <color rgb="FF000000"/>
        <rFont val="Calibri"/>
      </rPr>
      <t>On Member Servers: Administrators.</t>
    </r>
    <r>
      <rPr>
        <sz val="11"/>
        <color rgb="FF000000"/>
        <rFont val="Calibri"/>
      </rPr>
      <t xml:space="preserve">
</t>
    </r>
    <r>
      <rPr>
        <sz val="11"/>
        <color rgb="FF000000"/>
        <rFont val="Calibri"/>
      </rPr>
      <t>On Domain Controllers: Administrators, Server Operators.</t>
    </r>
  </si>
  <si>
    <t>2.2.30</t>
  </si>
  <si>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</si>
  <si>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Assignment\Generate security audits</t>
    </r>
    <r>
      <rPr>
        <sz val="11"/>
        <color rgb="FF006096"/>
        <rFont val="Roboto Condensed"/>
      </rPr>
      <t xml:space="preserve">
</t>
    </r>
  </si>
  <si>
    <r>
      <rPr>
        <sz val="11"/>
        <color rgb="FF000000"/>
        <rFont val="Calibri"/>
      </rPr>
      <t>This policy setting determines which users or processes can generate audit records in the Security log.</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#3:</t>
    </r>
    <r>
      <rPr>
        <sz val="11"/>
        <color rgb="FF000000"/>
        <rFont val="Calibri"/>
      </rPr>
      <t xml:space="preserve"> A Member Server that holds the </t>
    </r>
    <r>
      <rPr>
        <i/>
        <sz val="11"/>
        <color rgb="FF000000"/>
        <rFont val="Calibri"/>
      </rPr>
      <t>Active Directory Federation Services</t>
    </r>
    <r>
      <rPr>
        <sz val="11"/>
        <color rgb="FF000000"/>
        <rFont val="Calibri"/>
      </rPr>
      <t xml:space="preserve"> Role will require a special exception to this recommendation, to allow the </t>
    </r>
    <r>
      <rPr>
        <b/>
        <sz val="11"/>
        <color rgb="FF000000"/>
        <rFont val="Calibri"/>
      </rPr>
      <t>NT SERVICE\ADFSSrv</t>
    </r>
    <r>
      <rPr>
        <sz val="11"/>
        <color rgb="FF000000"/>
        <rFont val="Calibri"/>
      </rPr>
      <t xml:space="preserve"> and </t>
    </r>
    <r>
      <rPr>
        <b/>
        <sz val="11"/>
        <color rgb="FF000000"/>
        <rFont val="Calibri"/>
      </rPr>
      <t>NT SERVICE\DRS</t>
    </r>
    <r>
      <rPr>
        <sz val="11"/>
        <color rgb="FF000000"/>
        <rFont val="Calibri"/>
      </rPr>
      <t xml:space="preserve"> services, as well as the associated Active Directory Federation Services service account, to be granted this user right.</t>
    </r>
  </si>
  <si>
    <r>
      <rPr>
        <sz val="11"/>
        <color rgb="FF000000"/>
        <rFont val="Calibri"/>
      </rPr>
      <t xml:space="preserve">On most computers, this is the default configuration and there will be no negative impact. However, if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the IIS application pool(s) must be granted this user right.</t>
    </r>
  </si>
  <si>
    <r>
      <rPr>
        <sz val="11"/>
        <color rgb="FF000000"/>
        <rFont val="Calibri"/>
      </rPr>
      <t>LOCAL SERVICE, NETWORK SERVICE.</t>
    </r>
  </si>
  <si>
    <t>2.2.31</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</si>
  <si>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</si>
  <si>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</si>
  <si>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LOCAL SERVICE, NETWORK SERVICE,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</si>
  <si>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In most cases this configuration will have no impact.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also assign the user right to </t>
    </r>
    <r>
      <rPr>
        <b/>
        <sz val="11"/>
        <color rgb="FF000000"/>
        <rFont val="Calibri"/>
      </rPr>
      <t>IIS_IUSRS</t>
    </r>
    <r>
      <rPr>
        <sz val="11"/>
        <color rgb="FF000000"/>
        <rFont val="Calibri"/>
      </rPr>
      <t>.</t>
    </r>
  </si>
  <si>
    <t>2.2.32</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</si>
  <si>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</si>
  <si>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LOCAL SERVICE, NETWORK SERVICE, SERVICE</t>
    </r>
    <r>
      <rPr>
        <sz val="11"/>
        <color rgb="FF000000"/>
        <rFont val="Calibri"/>
      </rPr>
      <t xml:space="preserve"> and (when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
    </r>
    <r>
      <rPr>
        <b/>
        <sz val="11"/>
        <color rgb="FF000000"/>
        <rFont val="Calibri"/>
      </rPr>
      <t>IIS_IUSRS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</si>
  <si>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LOCAL SERVICE, NETWORK SERVICE, SERVICE</t>
    </r>
    <r>
      <rPr>
        <sz val="11"/>
        <color rgb="FF000000"/>
        <rFont val="Calibri"/>
      </rPr>
      <t xml:space="preserve"> and (when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
    </r>
    <r>
      <rPr>
        <b/>
        <sz val="11"/>
        <color rgb="FF000000"/>
        <rFont val="Calibri"/>
      </rPr>
      <t>IIS_IUSRS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with Microsoft SQL Server </t>
    </r>
    <r>
      <rPr>
        <i/>
        <sz val="11"/>
        <color rgb="FF000000"/>
        <rFont val="Calibri"/>
      </rPr>
      <t>and</t>
    </r>
    <r>
      <rPr>
        <sz val="11"/>
        <color rgb="FF000000"/>
        <rFont val="Calibri"/>
      </rPr>
      <t xml:space="preserve"> its optional "Integration Services" component installed will require a special exception to this recommendation for additional SQL-generated entries to be granted this user right.</t>
    </r>
  </si>
  <si>
    <t>2.2.33</t>
  </si>
  <si>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</si>
  <si>
    <r>
      <rPr>
        <sz val="11"/>
        <color rgb="FF000000"/>
        <rFont val="Calibri"/>
      </rPr>
      <t xml:space="preserve">Set the following UI path to </t>
    </r>
    <r>
      <rPr>
        <b/>
        <sz val="11"/>
        <color rgb="FF000000"/>
        <rFont val="Calibri"/>
      </rPr>
      <t>Administrators, Window Manager\Window Manager Group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Assignment\Increase scheduling priority</t>
    </r>
    <r>
      <rPr>
        <sz val="11"/>
        <color rgb="FF006096"/>
        <rFont val="Roboto Condensed"/>
      </rPr>
      <t xml:space="preserve">
</t>
    </r>
  </si>
  <si>
    <r>
      <rPr>
        <sz val="11"/>
        <color rgb="FF000000"/>
        <rFont val="Calibri"/>
      </rPr>
      <t>This policy setting determines whether users can increase the base priority class of a process. (It is not a privileged operation to increase relative priority within a priority class.) This user right is not required by administrative tools that are supplied with the operating system but might be required by software development tools.</t>
    </r>
    <r>
      <rPr>
        <sz val="11"/>
        <color rgb="FF000000"/>
        <rFont val="Calibri"/>
      </rPr>
      <t xml:space="preserve">
</t>
    </r>
    <r>
      <rPr>
        <sz val="11"/>
        <color rgb="FF000000"/>
        <rFont val="Calibri"/>
      </rPr>
      <t xml:space="preserve">The recommended state for this setting is: </t>
    </r>
    <r>
      <rPr>
        <b/>
        <sz val="11"/>
        <color rgb="FF000000"/>
        <rFont val="Calibri"/>
      </rPr>
      <t>Administrators, Window Manager\Window Manager Group</t>
    </r>
    <r>
      <rPr>
        <sz val="11"/>
        <color rgb="FF000000"/>
        <rFont val="Calibri"/>
      </rPr>
      <t>.</t>
    </r>
  </si>
  <si>
    <r>
      <rPr>
        <b/>
        <sz val="11"/>
        <color rgb="FF000000"/>
        <rFont val="Calibri"/>
      </rPr>
      <t>On Windows Server 2016 or older:</t>
    </r>
    <r>
      <rPr>
        <sz val="11"/>
        <color rgb="FF000000"/>
        <rFont val="Calibri"/>
      </rPr>
      <t xml:space="preserve"> Administrators.</t>
    </r>
    <r>
      <rPr>
        <sz val="11"/>
        <color rgb="FF000000"/>
        <rFont val="Calibri"/>
      </rPr>
      <t xml:space="preserve">
</t>
    </r>
    <r>
      <rPr>
        <b/>
        <sz val="11"/>
        <color rgb="FF000000"/>
        <rFont val="Calibri"/>
      </rPr>
      <t>On Windows Server 2019 or newer:</t>
    </r>
    <r>
      <rPr>
        <sz val="11"/>
        <color rgb="FF000000"/>
        <rFont val="Calibri"/>
      </rPr>
      <t xml:space="preserve"> Administrators, Window Manager\Window Manager Group.</t>
    </r>
  </si>
  <si>
    <t>2.2.34</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</si>
  <si>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</si>
  <si>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Assignment\Load and unload device drivers</t>
    </r>
    <r>
      <rPr>
        <sz val="11"/>
        <color rgb="FF006096"/>
        <rFont val="Roboto Condensed"/>
      </rPr>
      <t xml:space="preserve">
</t>
    </r>
  </si>
  <si>
    <r>
      <rPr>
        <sz val="11"/>
        <color rgb="FF000000"/>
        <rFont val="Calibri"/>
      </rPr>
      <t>This policy setting allows users to dynamically load a new device driver on a system. This user right is not required if a signed driver for the new hardware already exists in the Driver.cab file on the system.</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</si>
  <si>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the Load and unload device drivers user right is removed from the </t>
    </r>
    <r>
      <rPr>
        <b/>
        <sz val="11"/>
        <color rgb="FF000000"/>
        <rFont val="Calibri"/>
      </rPr>
      <t>Print Operators</t>
    </r>
    <r>
      <rPr>
        <sz val="11"/>
        <color rgb="FF000000"/>
        <rFont val="Calibri"/>
      </rPr>
      <t xml:space="preserve"> group or other accounts, it could limit the abilities of users who are assigned to specific administrative roles in your environment. Ensure that delegated tasks will not be negatively affected by this setting.</t>
    </r>
  </si>
  <si>
    <r>
      <rPr>
        <sz val="11"/>
        <color rgb="FF000000"/>
        <rFont val="Calibri"/>
      </rPr>
      <t>On Member Servers: Administrators.</t>
    </r>
    <r>
      <rPr>
        <sz val="11"/>
        <color rgb="FF000000"/>
        <rFont val="Calibri"/>
      </rPr>
      <t xml:space="preserve">
</t>
    </r>
    <r>
      <rPr>
        <sz val="11"/>
        <color rgb="FF000000"/>
        <rFont val="Calibri"/>
      </rPr>
      <t>On Domain Controllers: Administrators, Print Operators.</t>
    </r>
  </si>
  <si>
    <t>2.2.35</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</si>
  <si>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</si>
  <si>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Assignment\Lock pages in memory</t>
    </r>
    <r>
      <rPr>
        <sz val="11"/>
        <color rgb="FF006096"/>
        <rFont val="Roboto Condensed"/>
      </rPr>
      <t xml:space="preserve">
</t>
    </r>
  </si>
  <si>
    <r>
      <rPr>
        <sz val="11"/>
        <color rgb="FF000000"/>
        <rFont val="Calibri"/>
      </rPr>
      <t>This policy setting allows a process to keep data in physical memory, which prevents the system from paging the data to virtual memory on disk. If this user right is assigned, significant degradation of system performance can occur.</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installed will require a special exception to this recommendation for additional SQL-generated entries to be granted this user right.</t>
    </r>
  </si>
  <si>
    <t>2.2.36</t>
  </si>
  <si>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</si>
  <si>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t>Level 2</t>
  </si>
  <si>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Configuration\Windows Settings\Security Settings\Local Policies\User Rights Assignment\Log on as a batch job</t>
    </r>
    <r>
      <rPr>
        <sz val="11"/>
        <color rgb="FF006096"/>
        <rFont val="Roboto Condensed"/>
      </rPr>
      <t xml:space="preserve">
</t>
    </r>
  </si>
  <si>
    <r>
      <rPr>
        <sz val="11"/>
        <color rgb="FF000000"/>
        <rFont val="Calibri"/>
      </rPr>
      <t>This policy setting allows accounts to log on using the task scheduler service. Because the task scheduler is often used for administrative purposes, it may be needed in enterprise environments. However, its use should be restricted in high security environments to prevent misuse of system resources or to prevent threat actors from using the right to launch malicious code after gaining user level access to a computer.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</si>
  <si>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configure the Log on as a batch job setting through domain-based Group Policies, the computer will not be able to assign the user right to accounts that are used for scheduled jobs in the Task Scheduler. If you install optional components such as ASP.NET or IIS, you might need to assign this user right to additional accounts that are required by those components. For example, IIS requires assignment of this user right to the </t>
    </r>
    <r>
      <rPr>
        <b/>
        <sz val="11"/>
        <color rgb="FF000000"/>
        <rFont val="Calibri"/>
      </rPr>
      <t>IIS_WPG</t>
    </r>
    <r>
      <rPr>
        <sz val="11"/>
        <color rgb="FF000000"/>
        <rFont val="Calibri"/>
      </rPr>
      <t xml:space="preserve"> group and the </t>
    </r>
    <r>
      <rPr>
        <b/>
        <sz val="11"/>
        <color rgb="FF000000"/>
        <rFont val="Calibri"/>
      </rPr>
      <t>IUSR_</t>
    </r>
    <r>
      <rPr>
        <i/>
        <sz val="11"/>
        <color rgb="FF000000"/>
        <rFont val="Calibri"/>
      </rPr>
      <t>(ComputerName)</t>
    </r>
    <r>
      <rPr>
        <sz val="11"/>
        <color rgb="FF000000"/>
        <rFont val="Calibri"/>
      </rPr>
      <t xml:space="preserve">, </t>
    </r>
    <r>
      <rPr>
        <b/>
        <sz val="11"/>
        <color rgb="FF000000"/>
        <rFont val="Calibri"/>
      </rPr>
      <t>ASPNET</t>
    </r>
    <r>
      <rPr>
        <sz val="11"/>
        <color rgb="FF000000"/>
        <rFont val="Calibri"/>
      </rPr>
      <t xml:space="preserve">, and </t>
    </r>
    <r>
      <rPr>
        <b/>
        <sz val="11"/>
        <color rgb="FF000000"/>
        <rFont val="Calibri"/>
      </rPr>
      <t>IWAM_</t>
    </r>
    <r>
      <rPr>
        <i/>
        <sz val="11"/>
        <color rgb="FF000000"/>
        <rFont val="Calibri"/>
      </rPr>
      <t>(ComputerName)</t>
    </r>
    <r>
      <rPr>
        <sz val="11"/>
        <color rgb="FF000000"/>
        <rFont val="Calibri"/>
      </rPr>
      <t xml:space="preserve"> accounts. If this user right is not assigned to this group and these accounts, IIS will be unable to run some COM objects that are necessary for proper functionality.</t>
    </r>
  </si>
  <si>
    <r>
      <rPr>
        <sz val="11"/>
        <color rgb="FF000000"/>
        <rFont val="Calibri"/>
      </rPr>
      <t>Administrators, Backup Operators.</t>
    </r>
  </si>
  <si>
    <t>2.2.37</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</si>
  <si>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</si>
  <si>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r>
      <rPr>
        <sz val="11"/>
        <color rgb="FF006096"/>
        <rFont val="Roboto Condensed"/>
      </rPr>
      <t xml:space="preserve">
</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</si>
  <si>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For environments running Microsoft Exchange Server, the </t>
    </r>
    <r>
      <rPr>
        <b/>
        <sz val="11"/>
        <color rgb="FF000000"/>
        <rFont val="Calibri"/>
      </rPr>
      <t>Exchange Servers</t>
    </r>
    <r>
      <rPr>
        <sz val="11"/>
        <color rgb="FF000000"/>
        <rFont val="Calibri"/>
      </rPr>
      <t xml:space="preserve"> group must possess this privilege on Domain Controllers (DC) to properly function. Given this, an exception will be required if the DC grants the </t>
    </r>
    <r>
      <rPr>
        <b/>
        <sz val="11"/>
        <color rgb="FF000000"/>
        <rFont val="Calibri"/>
      </rPr>
      <t>Exchange Servers</t>
    </r>
    <r>
      <rPr>
        <sz val="11"/>
        <color rgb="FF000000"/>
        <rFont val="Calibri"/>
      </rPr>
      <t xml:space="preserve"> group this privilege. If the environment does not use Microsoft Exchange Server, then this privilege should be limited to only </t>
    </r>
    <r>
      <rPr>
        <b/>
        <sz val="11"/>
        <color rgb="FF000000"/>
        <rFont val="Calibri"/>
      </rPr>
      <t>Administrators</t>
    </r>
    <r>
      <rPr>
        <sz val="11"/>
        <color rgb="FF000000"/>
        <rFont val="Calibri"/>
      </rPr>
      <t xml:space="preserve"> on the DC.</t>
    </r>
  </si>
  <si>
    <t>2.2.38</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</si>
  <si>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</si>
  <si>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</si>
  <si>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2.2.39</t>
  </si>
  <si>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</si>
  <si>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an object label</t>
    </r>
    <r>
      <rPr>
        <sz val="11"/>
        <color rgb="FF006096"/>
        <rFont val="Roboto Condensed"/>
      </rPr>
      <t xml:space="preserve">
</t>
    </r>
  </si>
  <si>
    <r>
      <rPr>
        <sz val="11"/>
        <color rgb="FF000000"/>
        <rFont val="Calibri"/>
      </rPr>
      <t>This privilege determines which user accounts can modify the integrity label of objects, such as files, registry keys, or processes owned by other users. Processes running under a user account can modify the label of an object owned by that user to a lower level without this privilege.</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</si>
  <si>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2.2.40</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</si>
  <si>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</si>
  <si>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r>
      <rPr>
        <sz val="11"/>
        <color rgb="FF006096"/>
        <rFont val="Roboto Condensed"/>
      </rPr>
      <t xml:space="preserve">
</t>
    </r>
  </si>
  <si>
    <r>
      <rPr>
        <sz val="11"/>
        <color rgb="FF000000"/>
        <rFont val="Calibri"/>
      </rPr>
      <t>This policy setting allows users to configure the system-wide environment variables that affect hardware configuration. This information is typically stored in the Last Known Good Configuration. Modification of these values could lead to a hardware failure that would result in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</si>
  <si>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2.2.41</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</si>
  <si>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</si>
  <si>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r>
      <rPr>
        <sz val="11"/>
        <color rgb="FF006096"/>
        <rFont val="Roboto Condensed"/>
      </rPr>
      <t xml:space="preserve">
</t>
    </r>
  </si>
  <si>
    <r>
      <rPr>
        <sz val="11"/>
        <color rgb="FF000000"/>
        <rFont val="Calibri"/>
      </rPr>
      <t>This policy setting allows users to manage the system's volume or disk configuration, which could allow a user to delete a volume and cause data loss as well as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installed will require a special exception to this recommendation for the account that runs the SQL Server service to be granted this user right.</t>
    </r>
  </si>
  <si>
    <t>2.2.42</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</si>
  <si>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</si>
  <si>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single process</t>
    </r>
    <r>
      <rPr>
        <sz val="11"/>
        <color rgb="FF006096"/>
        <rFont val="Roboto Condensed"/>
      </rPr>
      <t xml:space="preserve">
</t>
    </r>
  </si>
  <si>
    <r>
      <rPr>
        <sz val="11"/>
        <color rgb="FF000000"/>
        <rFont val="Calibri"/>
      </rPr>
      <t>This policy setting determines which users can use tools to monitor the performance of non-system processes. Typically, this setting does not need to be configured to use the Microsoft Management Console (MMC) Performance snap-in. However, this user right is needed if System Monitor is configured to collect data using Windows Management Instrumentation (WMI).</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</si>
  <si>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t>2.2.43</t>
  </si>
  <si>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</si>
  <si>
    <r>
      <rPr>
        <sz val="11"/>
        <color rgb="FF000000"/>
        <rFont val="Calibri"/>
      </rPr>
      <t xml:space="preserve">Set the following UI path to </t>
    </r>
    <r>
      <rPr>
        <b/>
        <sz val="11"/>
        <color rgb="FF000000"/>
        <rFont val="Calibri"/>
      </rPr>
      <t>Administrators, NT SERVICE\WdiServiceHost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system performance</t>
    </r>
    <r>
      <rPr>
        <sz val="11"/>
        <color rgb="FF006096"/>
        <rFont val="Roboto Condensed"/>
      </rPr>
      <t xml:space="preserve">
</t>
    </r>
  </si>
  <si>
    <r>
      <rPr>
        <sz val="11"/>
        <color rgb="FF000000"/>
        <rFont val="Calibri"/>
      </rPr>
      <t>This policy setting determines which users can use Windows performance monitoring tools to monitor the performance of system processes.</t>
    </r>
    <r>
      <rPr>
        <sz val="11"/>
        <color rgb="FF000000"/>
        <rFont val="Calibri"/>
      </rPr>
      <t xml:space="preserve">
</t>
    </r>
    <r>
      <rPr>
        <sz val="11"/>
        <color rgb="FF000000"/>
        <rFont val="Calibri"/>
      </rPr>
      <t xml:space="preserve">The recommended state for this setting is: </t>
    </r>
    <r>
      <rPr>
        <b/>
        <sz val="11"/>
        <color rgb="FF000000"/>
        <rFont val="Calibri"/>
      </rPr>
      <t>Administrators, NT SERVICE\WdiServiceHost</t>
    </r>
    <r>
      <rPr>
        <sz val="11"/>
        <color rgb="FF000000"/>
        <rFont val="Calibri"/>
      </rPr>
      <t>.</t>
    </r>
  </si>
  <si>
    <r>
      <rPr>
        <b/>
        <sz val="11"/>
        <color rgb="FF000000"/>
        <rFont val="Calibri"/>
      </rPr>
      <t>Windows Server 2008 (non-R2):</t>
    </r>
    <r>
      <rPr>
        <sz val="11"/>
        <color rgb="FF000000"/>
        <rFont val="Calibri"/>
      </rPr>
      <t xml:space="preserve"> Administrators.</t>
    </r>
    <r>
      <rPr>
        <sz val="11"/>
        <color rgb="FF000000"/>
        <rFont val="Calibri"/>
      </rPr>
      <t xml:space="preserve">
</t>
    </r>
    <r>
      <rPr>
        <b/>
        <sz val="11"/>
        <color rgb="FF000000"/>
        <rFont val="Calibri"/>
      </rPr>
      <t>Windows Server 2008 R2 or newer:</t>
    </r>
    <r>
      <rPr>
        <sz val="11"/>
        <color rgb="FF000000"/>
        <rFont val="Calibri"/>
      </rPr>
      <t xml:space="preserve"> Administrators, NT SERVICE\WdiServiceHost.</t>
    </r>
  </si>
  <si>
    <t>2.2.44</t>
  </si>
  <si>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</si>
  <si>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Assignment\Replace a process level token</t>
    </r>
    <r>
      <rPr>
        <sz val="11"/>
        <color rgb="FF006096"/>
        <rFont val="Roboto Condensed"/>
      </rPr>
      <t xml:space="preserve">
</t>
    </r>
  </si>
  <si>
    <r>
      <rPr>
        <sz val="11"/>
        <color rgb="FF000000"/>
        <rFont val="Calibri"/>
      </rPr>
      <t>This policy setting allows one process or service to start another service or process with a different security access token, which can be used to modify the security access token of that sub-process and result in the escalation of privileges.</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#3:</t>
    </r>
    <r>
      <rPr>
        <sz val="11"/>
        <color rgb="FF000000"/>
        <rFont val="Calibri"/>
      </rPr>
      <t xml:space="preserve"> A Member Server with Microsoft SQL Server installed will require a special exception to this recommendation for additional SQL-generated entries to be granted this user right.</t>
    </r>
  </si>
  <si>
    <r>
      <rPr>
        <sz val="11"/>
        <color rgb="FF000000"/>
        <rFont val="Calibri"/>
      </rPr>
      <t xml:space="preserve">On most computers, this is the default configuration and there will be no negative impact. However,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allow the IIS application pool(s) to be granted this User Right Assignment.</t>
    </r>
  </si>
  <si>
    <t>2.2.45</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</si>
  <si>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</si>
  <si>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Assignment\Restore files and directories</t>
    </r>
    <r>
      <rPr>
        <sz val="11"/>
        <color rgb="FF006096"/>
        <rFont val="Roboto Condensed"/>
      </rPr>
      <t xml:space="preserve">
</t>
    </r>
  </si>
  <si>
    <r>
      <rPr>
        <sz val="11"/>
        <color rgb="FF000000"/>
        <rFont val="Calibri"/>
      </rPr>
      <t>This policy setting determines which users can bypass file, directory, registry, and other persistent object permissions when restoring backed up files and directories on systems that run Windows Vista (or newer).</t>
    </r>
    <r>
      <rPr>
        <sz val="11"/>
        <color rgb="FF000000"/>
        <rFont val="Calibri"/>
      </rPr>
      <t xml:space="preserve">
</t>
    </r>
    <r>
      <rPr>
        <sz val="11"/>
        <color rgb="FF000000"/>
        <rFont val="Calibri"/>
      </rPr>
      <t>This user right also determines which users can set valid security principals as object owners; it is similar to the Back up files and directories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</si>
  <si>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Removing the "Restore files and directories" user right from the Backup Operators group or other delegated accounts may prevent authorized users from performing essential tasks. Before making this change, it's important to assess whether it will disrupt operational responsibilities.</t>
    </r>
  </si>
  <si>
    <t>2.2.46</t>
  </si>
  <si>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</si>
  <si>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Assignment\Shut down the system</t>
    </r>
    <r>
      <rPr>
        <sz val="11"/>
        <color rgb="FF006096"/>
        <rFont val="Roboto Condensed"/>
      </rPr>
      <t xml:space="preserve">
</t>
    </r>
  </si>
  <si>
    <r>
      <rPr>
        <sz val="11"/>
        <color rgb="FF000000"/>
        <rFont val="Calibri"/>
      </rPr>
      <t>This policy setting determines which users who are logged on locally to the computers in your environment can shut down the operating system with the Shut Down command. Misuse of this user right can result in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</si>
  <si>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The impact of removing these default groups from the </t>
    </r>
    <r>
      <rPr>
        <b/>
        <sz val="11"/>
        <color rgb="FF000000"/>
        <rFont val="Calibri"/>
      </rPr>
      <t>Shut down the system</t>
    </r>
    <r>
      <rPr>
        <sz val="11"/>
        <color rgb="FF000000"/>
        <rFont val="Calibri"/>
      </rPr>
      <t xml:space="preserve"> user right could limit the delegated abilities of assigned roles in your environment. You should confirm that delegated activities will not be adversely affected.</t>
    </r>
  </si>
  <si>
    <r>
      <rPr>
        <sz val="11"/>
        <color rgb="FF000000"/>
        <rFont val="Calibri"/>
      </rPr>
      <t>On Member Servers: Administrators, Backup Operators.</t>
    </r>
    <r>
      <rPr>
        <sz val="11"/>
        <color rgb="FF000000"/>
        <rFont val="Calibri"/>
      </rPr>
      <t xml:space="preserve">
</t>
    </r>
    <r>
      <rPr>
        <sz val="11"/>
        <color rgb="FF000000"/>
        <rFont val="Calibri"/>
      </rPr>
      <t>On Domain Controllers: Administrators, Backup Operators, Server Operators, Print Operators.</t>
    </r>
  </si>
  <si>
    <t>2.2.47</t>
  </si>
  <si>
    <r>
      <rPr>
        <sz val="11"/>
        <rFont val="Calibri"/>
      </rPr>
      <t xml:space="preserve">Ensure </t>
    </r>
    <r>
      <rPr>
        <sz val="11"/>
        <color rgb="FF000000"/>
        <rFont val="Calibri"/>
      </rPr>
      <t>'</t>
    </r>
    <r>
      <rPr>
        <b/>
        <sz val="11"/>
        <color rgb="FF000000"/>
        <rFont val="Calibri"/>
      </rPr>
      <t>Synchronize directory service data</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</si>
  <si>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Assignment\Synchronize directory service data</t>
    </r>
    <r>
      <rPr>
        <sz val="11"/>
        <color rgb="FF006096"/>
        <rFont val="Roboto Condensed"/>
      </rPr>
      <t xml:space="preserve">
</t>
    </r>
  </si>
  <si>
    <r>
      <rPr>
        <sz val="11"/>
        <color rgb="FF000000"/>
        <rFont val="Calibri"/>
      </rPr>
      <t>This security setting determines which users and groups have the authority to synchronize all directory service data. This is also known as Active Directory synchronization.</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</si>
  <si>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2.2.48</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</si>
  <si>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</si>
  <si>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r>
      <rPr>
        <sz val="11"/>
        <color rgb="FF006096"/>
        <rFont val="Roboto Condensed"/>
      </rPr>
      <t xml:space="preserve">
</t>
    </r>
  </si>
  <si>
    <r>
      <rPr>
        <sz val="11"/>
        <color rgb="FF000000"/>
        <rFont val="Calibri"/>
      </rPr>
      <t>This policy setting allows users to take ownership of files, folders, registry keys, processes, or threads. This user right bypasses any permissions that are in place to protect objects to give ownership to the specified user.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</si>
  <si>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Accounts</t>
  </si>
  <si>
    <t>2.3.1.1</t>
  </si>
  <si>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</si>
  <si>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Guest account status</t>
    </r>
    <r>
      <rPr>
        <sz val="11"/>
        <color rgb="FF006096"/>
        <rFont val="Roboto Condensed"/>
      </rPr>
      <t xml:space="preserve">
</t>
    </r>
  </si>
  <si>
    <r>
      <rPr>
        <sz val="11"/>
        <color rgb="FF000000"/>
        <rFont val="Calibri"/>
      </rPr>
      <t>This policy setting determines whether the Guest account is enabled or disabled. The Guest account allows unauthenticated network users to gain access to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will have no impact when applied to the Domain Controllers organizational unit via group policy because Domain Controllers have no local account database. It can be configured at the domain level via group policy, similar to account lockout and password policy settings.</t>
    </r>
  </si>
  <si>
    <r>
      <rPr>
        <sz val="11"/>
        <color rgb="FF000000"/>
        <rFont val="Calibri"/>
      </rPr>
      <t>All network users will need to authenticate before they can access shared resources. If you disable the Guest account and the Network Access: Sharing and Security Model option is set to Guest Only, network logons, such as those performed by the Microsoft Network Server (SMB Service), will fail. This policy setting should have little impact on most organizations because it is the default setting in Microsoft Windows 2000, Windows XP, and Windows Server™ 2003.</t>
    </r>
  </si>
  <si>
    <t>2.3.1.2</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</si>
  <si>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</si>
  <si>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r>
      <rPr>
        <sz val="11"/>
        <color rgb="FF006096"/>
        <rFont val="Roboto Condensed"/>
      </rPr>
      <t xml:space="preserve">
</t>
    </r>
  </si>
  <si>
    <r>
      <rPr>
        <sz val="11"/>
        <color rgb="FF000000"/>
        <rFont val="Calibri"/>
      </rPr>
      <t>This policy setting determines whether local accounts that are not password protected can be used to log on from locations other than the physical computer console. If you enable this policy setting, local accounts that have blank passwords will not be able to log on to the network from remote client computers. Such accounts will only be able to log on at the keyboard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</si>
  <si>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HKLM\SYSTEM\CurrentControlSet\Control\Lsa:LimitBlankPasswordUse</t>
    </r>
    <r>
      <rPr>
        <sz val="11"/>
        <color rgb="FF006096"/>
        <rFont val="Roboto Condensed"/>
      </rPr>
      <t xml:space="preserve">
</t>
    </r>
  </si>
  <si>
    <r>
      <rPr>
        <sz val="11"/>
        <color rgb="FF000000"/>
        <rFont val="Calibri"/>
      </rPr>
      <t>Enabled.</t>
    </r>
  </si>
  <si>
    <t>2.3.1.3</t>
  </si>
  <si>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</si>
  <si>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administrator account</t>
    </r>
    <r>
      <rPr>
        <sz val="11"/>
        <color rgb="FF006096"/>
        <rFont val="Roboto Condensed"/>
      </rPr>
      <t xml:space="preserve">
</t>
    </r>
  </si>
  <si>
    <r>
      <rPr>
        <sz val="11"/>
        <color rgb="FF000000"/>
        <rFont val="Calibri"/>
      </rPr>
      <t>This policy setting enables the ability to rename the built-in local administrator account. This account is a well-known account that is known to be targeted by threat actors.</t>
    </r>
    <r>
      <rPr>
        <sz val="11"/>
        <color rgb="FF000000"/>
        <rFont val="Calibri"/>
      </rPr>
      <t xml:space="preserve">
</t>
    </r>
    <r>
      <rPr>
        <sz val="11"/>
        <color rgb="FF000000"/>
        <rFont val="Calibri"/>
      </rPr>
      <t>It is recommended to choose another name for this account, and to avoid names that denote administrative or elevated access accounts. Be sure to also change the default description for the local administrator (through the Computer Management console).</t>
    </r>
  </si>
  <si>
    <r>
      <rPr>
        <sz val="11"/>
        <color rgb="FF000000"/>
        <rFont val="Calibri"/>
      </rPr>
      <t>Users who are authorized to use this account will need to be aware of the new account name. (The guidance for this setting assumes that the Administrator account was not disabled, which was recommended earlier in this chapter.)</t>
    </r>
  </si>
  <si>
    <r>
      <rPr>
        <sz val="11"/>
        <color rgb="FF000000"/>
        <rFont val="Calibri"/>
      </rPr>
      <t>Administrator.</t>
    </r>
  </si>
  <si>
    <t>2.3.1.4</t>
  </si>
  <si>
    <r>
      <rPr>
        <sz val="11"/>
        <rFont val="Calibri"/>
      </rPr>
      <t xml:space="preserve">Configure </t>
    </r>
    <r>
      <rPr>
        <sz val="11"/>
        <color rgb="FF000000"/>
        <rFont val="Calibri"/>
      </rPr>
      <t>'</t>
    </r>
    <r>
      <rPr>
        <b/>
        <sz val="11"/>
        <color rgb="FF000000"/>
        <rFont val="Calibri"/>
      </rPr>
      <t>Accounts: Rename guest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</si>
  <si>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guest account</t>
    </r>
    <r>
      <rPr>
        <sz val="11"/>
        <color rgb="FF006096"/>
        <rFont val="Roboto Condensed"/>
      </rPr>
      <t xml:space="preserve">
</t>
    </r>
  </si>
  <si>
    <r>
      <rPr>
        <sz val="11"/>
        <color rgb="FF000000"/>
        <rFont val="Calibri"/>
      </rPr>
      <t>This policy setting enables the ability to rename the built-in local guest account. This account is a well-known account that is known to be targeted by threat actors.</t>
    </r>
    <r>
      <rPr>
        <sz val="11"/>
        <color rgb="FF000000"/>
        <rFont val="Calibri"/>
      </rPr>
      <t xml:space="preserve">
</t>
    </r>
    <r>
      <rPr>
        <sz val="11"/>
        <color rgb="FF000000"/>
        <rFont val="Calibri"/>
      </rPr>
      <t>It is recommended to rename this account to something that does not indicate its purpose, even if this account is disabled.</t>
    </r>
    <r>
      <rPr>
        <sz val="11"/>
        <color rgb="FF000000"/>
        <rFont val="Calibri"/>
      </rPr>
      <t xml:space="preserve">
</t>
    </r>
    <r>
      <rPr>
        <sz val="11"/>
        <color rgb="FF000000"/>
        <rFont val="Calibri"/>
      </rPr>
      <t>On Domain Controllers, since they do not have their own local accounts, this rule refers to the built-in Guest account that was established when the domain was first created.</t>
    </r>
  </si>
  <si>
    <r>
      <rPr>
        <sz val="11"/>
        <color rgb="FF000000"/>
        <rFont val="Calibri"/>
      </rPr>
      <t>There should be little impact, because the Guest account is disabled by default.</t>
    </r>
  </si>
  <si>
    <t>2.3.2.1</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</si>
  <si>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</si>
  <si>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r>
      <rPr>
        <sz val="11"/>
        <color rgb="FF006096"/>
        <rFont val="Roboto Condensed"/>
      </rPr>
      <t xml:space="preserve">
</t>
    </r>
  </si>
  <si>
    <r>
      <rPr>
        <sz val="11"/>
        <color rgb="FF000000"/>
        <rFont val="Calibri"/>
      </rPr>
      <t>This policy setting allows administrators to enable the more precise auditing capabilities present in Windows Vista.</t>
    </r>
    <r>
      <rPr>
        <sz val="11"/>
        <color rgb="FF000000"/>
        <rFont val="Calibri"/>
      </rPr>
      <t xml:space="preserve">
</t>
    </r>
    <r>
      <rPr>
        <sz val="11"/>
        <color rgb="FF000000"/>
        <rFont val="Calibri"/>
      </rPr>
      <t>The Audit Policy settings available in Windows Server 2003 Active Directory do not yet contain settings for managing the new auditing subcategories. To properly apply the auditing policies prescribed in this baseline, the Audit: Force audit policy subcategory settings (Windows Vista or later) to override audit policy category settings setting needs to be configured to Enabled.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Be very cautious about audit settings that can generate a large volume of traffic. For example, if you enable either success or failure auditing for all of the Privilege Use subcategories, the high volume of audit events generated can make it difficult to find other types of entries in the Security log. Such a configuration could also have a significant impact on system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</si>
  <si>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HKLM\SYSTEM\CurrentControlSet\Control\Lsa:SCENoApplyLegacyAuditPolicy</t>
    </r>
    <r>
      <rPr>
        <sz val="11"/>
        <color rgb="FF006096"/>
        <rFont val="Roboto Condensed"/>
      </rPr>
      <t xml:space="preserve">
</t>
    </r>
  </si>
  <si>
    <r>
      <rPr>
        <sz val="11"/>
        <color rgb="FF000000"/>
        <rFont val="Calibri"/>
      </rPr>
      <t>Enabled. (Advanced Audit Policy Configuration settings will be used for auditing configuration, and legacy Audit Policy configuration settings will be ignored.)</t>
    </r>
  </si>
  <si>
    <t>2.3.2.2</t>
  </si>
  <si>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</si>
  <si>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Shut down system immediately if unable to log security audits</t>
    </r>
    <r>
      <rPr>
        <sz val="11"/>
        <color rgb="FF006096"/>
        <rFont val="Roboto Condensed"/>
      </rPr>
      <t xml:space="preserve">
</t>
    </r>
  </si>
  <si>
    <r>
      <rPr>
        <sz val="11"/>
        <color rgb="FF000000"/>
        <rFont val="Calibri"/>
      </rPr>
      <t>This policy setting determines whether the system shuts down if it is unable to log Security events. It is a requirement for Trusted Computer System Evaluation Criteria (TCSEC)-C2 and Common Criteria certification to prevent auditable events from occurring if the audit system is unable to log them. Microsoft has chosen to meet this requirement by halting the system and displaying a stop message if the auditing system experiences a failure. When this policy setting is enabled, the system will be shut down if a security audit cannot be logged for any reason.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</si>
  <si>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HKLM\SYSTEM\CurrentControlSet\Control\Lsa:CrashOnAuditFail</t>
    </r>
    <r>
      <rPr>
        <sz val="11"/>
        <color rgb="FF006096"/>
        <rFont val="Roboto Condensed"/>
      </rPr>
      <t xml:space="preserve">
</t>
    </r>
  </si>
  <si>
    <t>Devices</t>
  </si>
  <si>
    <t>2.3.4.1</t>
  </si>
  <si>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</si>
  <si>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Options\Devices: Prevent users from installing printer drivers</t>
    </r>
    <r>
      <rPr>
        <sz val="11"/>
        <color rgb="FF006096"/>
        <rFont val="Roboto Condensed"/>
      </rPr>
      <t xml:space="preserve">
</t>
    </r>
  </si>
  <si>
    <r>
      <rPr>
        <sz val="11"/>
        <color rgb="FF000000"/>
        <rFont val="Calibri"/>
      </rPr>
      <t>This policy setting determines who is allowed to install a printer driver as part of connecting to a shared printer. For a computer to print to a shared printer, the driver for that shared printer must be installed on the local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the ability to add a local printer. This setting does not affect Administrators.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</si>
  <si>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HKLM\SYSTEM\CurrentControlSet\Control\Print\Providers\LanMan Print Services\Servers:AddPrinterDrivers</t>
    </r>
    <r>
      <rPr>
        <sz val="11"/>
        <color rgb="FF006096"/>
        <rFont val="Roboto Condensed"/>
      </rPr>
      <t xml:space="preserve">
</t>
    </r>
  </si>
  <si>
    <r>
      <rPr>
        <sz val="11"/>
        <color rgb="FF000000"/>
        <rFont val="Calibri"/>
      </rPr>
      <t>Enabled. (Only Administrators will be able to install a printer driver as part of connecting to a shared printer. The ability to add a local printer will not be affected.)</t>
    </r>
  </si>
  <si>
    <t>Domain controller</t>
  </si>
  <si>
    <t>2.3.5.1</t>
  </si>
  <si>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</si>
  <si>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Allow server operators to schedule tasks</t>
    </r>
    <r>
      <rPr>
        <sz val="11"/>
        <color rgb="FF006096"/>
        <rFont val="Roboto Condensed"/>
      </rPr>
      <t xml:space="preserve">
</t>
    </r>
  </si>
  <si>
    <r>
      <rPr>
        <sz val="11"/>
        <color rgb="FF000000"/>
        <rFont val="Calibri"/>
      </rPr>
      <t>This policy setting determines whether members of the Server Operators group are allowed to submit jobs by means of the AT schedule facility. The impact of this policy setting configuration should be small for most organizations. Users, including those in the Server Operators group, will still be able to create jobs by means of the Task Scheduler Wizard, but those jobs will run in the context of the account with which the user authenticates when they set up the job.</t>
    </r>
    <r>
      <rPr>
        <sz val="11"/>
        <color rgb="FF000000"/>
        <rFont val="Calibri"/>
      </rPr>
      <t xml:space="preserve">
</t>
    </r>
    <r>
      <rPr>
        <b/>
        <sz val="11"/>
        <color rgb="FF000000"/>
        <rFont val="Calibri"/>
      </rPr>
      <t>Note:</t>
    </r>
    <r>
      <rPr>
        <sz val="11"/>
        <color rgb="FF000000"/>
        <rFont val="Calibri"/>
      </rPr>
      <t xml:space="preserve"> An AT Service Account can be modified to select a different account rather than the LOCAL SYSTEM account. To change the account, open System Tools, click Scheduled Tasks, and then click Accessories folder. Then click AT Service Account on the Advanced menu.</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</si>
  <si>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 Note that users (including those in the Server Operators group) are still able to create jobs by means of the Task Scheduler Wizard. However, those jobs will run in the context of the account that the user authenticates with when setting up the job.</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</si>
  <si>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HKLM\SYSTEM\CurrentControlSet\Control\Lsa:SubmitControl</t>
    </r>
    <r>
      <rPr>
        <sz val="11"/>
        <color rgb="FF006096"/>
        <rFont val="Roboto Condensed"/>
      </rPr>
      <t xml:space="preserve">
</t>
    </r>
  </si>
  <si>
    <r>
      <rPr>
        <sz val="11"/>
        <color rgb="FF000000"/>
        <rFont val="Calibri"/>
      </rPr>
      <t>Disabled. (Server Operators are not allowed to submit jobs by means of the AT schedule facility.)</t>
    </r>
  </si>
  <si>
    <t>2.3.5.2</t>
  </si>
  <si>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</si>
  <si>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Not Configured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Allow vulnerable Netlogon secure channel connections</t>
    </r>
    <r>
      <rPr>
        <sz val="11"/>
        <color rgb="FF006096"/>
        <rFont val="Roboto Condensed"/>
      </rPr>
      <t xml:space="preserve">
</t>
    </r>
  </si>
  <si>
    <r>
      <rPr>
        <sz val="11"/>
        <color rgb="FF000000"/>
        <rFont val="Calibri"/>
      </rPr>
      <t>This security setting determines whether the domain controller bypasses secure RPC for Netlogon secure channel connections for specified machine accounts.</t>
    </r>
    <r>
      <rPr>
        <sz val="11"/>
        <color rgb="FF000000"/>
        <rFont val="Calibri"/>
      </rPr>
      <t xml:space="preserve">
</t>
    </r>
    <r>
      <rPr>
        <sz val="11"/>
        <color rgb="FF000000"/>
        <rFont val="Calibri"/>
      </rPr>
      <t>When deployed, this policy should be applied to all domain controllers in a forest by enabling the policy on the domain controllers OU.</t>
    </r>
    <r>
      <rPr>
        <sz val="11"/>
        <color rgb="FF000000"/>
        <rFont val="Calibri"/>
      </rPr>
      <t xml:space="preserve">
</t>
    </r>
    <r>
      <rPr>
        <sz val="11"/>
        <color rgb="FF000000"/>
        <rFont val="Calibri"/>
      </rPr>
      <t xml:space="preserve">When the </t>
    </r>
    <r>
      <rPr>
        <b/>
        <sz val="11"/>
        <color rgb="FF000000"/>
        <rFont val="Calibri"/>
      </rPr>
      <t>Create Vulnerable Connections</t>
    </r>
    <r>
      <rPr>
        <sz val="11"/>
        <color rgb="FF000000"/>
        <rFont val="Calibri"/>
      </rPr>
      <t xml:space="preserve"> list (allow list) is configured:</t>
    </r>
    <r>
      <rPr>
        <sz val="11"/>
        <color rgb="FF000000"/>
        <rFont val="Calibri"/>
      </rPr>
      <t xml:space="preserve">
</t>
    </r>
    <r>
      <rPr>
        <sz val="11"/>
        <color rgb="FF000000"/>
        <rFont val="Calibri"/>
      </rPr>
      <t>- Given allow permission, the domain controller will allow accounts to use a Netlogon secure channel without secure RPC.</t>
    </r>
    <r>
      <rPr>
        <sz val="11"/>
        <color rgb="FF000000"/>
        <rFont val="Calibri"/>
      </rPr>
      <t xml:space="preserve">
</t>
    </r>
    <r>
      <rPr>
        <sz val="11"/>
        <color rgb="FF000000"/>
        <rFont val="Calibri"/>
      </rPr>
      <t>- Given deny permission, the domain controller will require accounts to use a Netlogon secure channel with secure RPC which is the same as the default (not necessary).</t>
    </r>
    <r>
      <rPr>
        <sz val="11"/>
        <color rgb="FF000000"/>
        <rFont val="Calibri"/>
      </rPr>
      <t xml:space="preserve">
</t>
    </r>
    <r>
      <rPr>
        <b/>
        <sz val="11"/>
        <color rgb="FF000000"/>
        <rFont val="Calibri"/>
      </rPr>
      <t>Note:</t>
    </r>
    <r>
      <rPr>
        <sz val="11"/>
        <color rgb="FF000000"/>
        <rFont val="Calibri"/>
      </rPr>
      <t xml:space="preserve"> Warning from Microsoft - enabling this policy will expose your domain-joined devices and can expose your Active Directory forest to risk. This policy should be used as a temporary measure for 3rd-party devices as you deploy updates. Once a 3rd-party device is updated to support using secure RPC with Netlogon secure channels, the account should be removed from the Create Vulnerable Connections list. To better understand the risk of configuring accounts to be allowed to use vulnerable Netlogon secure channel connections, please visit How to manage the changes in Netlogon secure channel connections associated with CVE-2020-1472 </t>
    </r>
    <r>
      <rPr>
        <sz val="11"/>
        <color rgb="FF0000FF"/>
        <rFont val="Calibri"/>
      </rPr>
      <t>(https://go.microsoft.com/fwlink/?linkid=2133485)</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Not Configured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</si>
  <si>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and when set properly a </t>
    </r>
    <r>
      <rPr>
        <b/>
        <sz val="11"/>
        <color rgb="FF000000"/>
        <rFont val="Calibri"/>
      </rPr>
      <t>REG_SZ</t>
    </r>
    <r>
      <rPr>
        <sz val="11"/>
        <color rgb="FF000000"/>
        <rFont val="Calibri"/>
      </rPr>
      <t xml:space="preserve"> value of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HKEY_LOCAL_MACHINE\SYSTEM\CurrentControlSet\Services\Netlogon\Parameters:VulnerableChannelAllowList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policy is set as prescribed, the registry key </t>
    </r>
    <r>
      <rPr>
        <b/>
        <sz val="11"/>
        <color rgb="FF000000"/>
        <rFont val="Calibri"/>
      </rPr>
      <t>vulnerablechannelallowlist</t>
    </r>
    <r>
      <rPr>
        <sz val="11"/>
        <color rgb="FF000000"/>
        <rFont val="Calibri"/>
      </rPr>
      <t>, will not be present in the above registry location.</t>
    </r>
  </si>
  <si>
    <r>
      <rPr>
        <sz val="11"/>
        <color rgb="FF000000"/>
        <rFont val="Calibri"/>
      </rPr>
      <t>Not Configured. (No machines or trust accounts are explicitly exempt from secure RPC with Netlogon secure channel connections enforcement.)</t>
    </r>
  </si>
  <si>
    <t>2.3.5.3</t>
  </si>
  <si>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</si>
  <si>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Always</t>
    </r>
    <r>
      <rPr>
        <sz val="11"/>
        <color rgb="FF000000"/>
        <rFont val="Calibri"/>
      </rPr>
      <t>:</t>
    </r>
    <r>
      <rPr>
        <sz val="11"/>
        <color rgb="FF000000"/>
        <rFont val="Calibri"/>
      </rPr>
      <t xml:space="preserve">
</t>
    </r>
    <r>
      <rPr>
        <sz val="11"/>
        <color rgb="FF006096"/>
        <rFont val="Roboto Condensed"/>
      </rPr>
      <t xml:space="preserve">Computer Configuration\Policies\Windows Settings\Security Settings\Local Policies\Security Options\Domain controller: LDAP server channel binding token requirements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requires the installation of the March 2020 (or later) Windows security update. With that update, Microsoft added this setting to the built-in OS security template.</t>
    </r>
  </si>
  <si>
    <r>
      <rPr>
        <sz val="11"/>
        <color rgb="FF000000"/>
        <rFont val="Calibri"/>
      </rPr>
      <t>This policy setting determines whether the LDAP server (Domain Controller) enforces validation of Channel Binding Tokens (CBT) received in LDAP bind requests that are sent over SSL/TLS (i.e. LDAPS).</t>
    </r>
    <r>
      <rPr>
        <sz val="11"/>
        <color rgb="FF000000"/>
        <rFont val="Calibri"/>
      </rPr>
      <t xml:space="preserve">
</t>
    </r>
    <r>
      <rPr>
        <sz val="11"/>
        <color rgb="FF000000"/>
        <rFont val="Calibri"/>
      </rPr>
      <t xml:space="preserve">The recommended state for this setting is: </t>
    </r>
    <r>
      <rPr>
        <b/>
        <sz val="11"/>
        <color rgb="FF000000"/>
        <rFont val="Calibri"/>
      </rPr>
      <t>Always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All LDAP clients must have the CVC-2017-8563 </t>
    </r>
    <r>
      <rPr>
        <sz val="11"/>
        <color rgb="FF0000FF"/>
        <rFont val="Calibri"/>
      </rPr>
      <t>(https://portal.msrc.microsoft.com/en-us/security-guidance/advisory/CVE-2017-8563)</t>
    </r>
    <r>
      <rPr>
        <sz val="11"/>
        <color rgb="FF000000"/>
        <rFont val="Calibri"/>
      </rPr>
      <t xml:space="preserve"> security update to be compatible with Domain Controllers that have this setting enabled. More information on this setting is available at: MSKB 4520412: 2020 LDAP channel binding and LDAP signing requirements for Windows </t>
    </r>
    <r>
      <rPr>
        <sz val="11"/>
        <color rgb="FF0000FF"/>
        <rFont val="Calibri"/>
      </rPr>
      <t>(https://support.microsoft.com/en-us/help/4520412/2020-ldap-channel-binding-and-ldap-signing-requirements-for-windows)</t>
    </r>
  </si>
  <si>
    <r>
      <rPr>
        <sz val="11"/>
        <color rgb="FF000000"/>
        <rFont val="Calibri"/>
      </rPr>
      <t xml:space="preserve">All LDAP clients must provide channel binding information over SSL/TLS (i.e. LDAPS). The LDAP server (Domain Controller) rejects authentication requests from clients that do not do so. Clients must have the CVC-2017-8563 </t>
    </r>
    <r>
      <rPr>
        <sz val="11"/>
        <color rgb="FF0000FF"/>
        <rFont val="Calibri"/>
      </rPr>
      <t>(https://portal.msrc.microsoft.com/en-us/security-guidance/advisory/CVE-2017-8563)</t>
    </r>
    <r>
      <rPr>
        <sz val="11"/>
        <color rgb="FF000000"/>
        <rFont val="Calibri"/>
      </rPr>
      <t xml:space="preserve"> security update to support this feature, and may have compatibility issues with this setting without the security update. This may also mean that LDAP authentication requests over SSL/TLS that previously worked may stop working until the security update is installed.</t>
    </r>
    <r>
      <rPr>
        <sz val="11"/>
        <color rgb="FF000000"/>
        <rFont val="Calibri"/>
      </rPr>
      <t xml:space="preserve">
</t>
    </r>
    <r>
      <rPr>
        <sz val="11"/>
        <color rgb="FF000000"/>
        <rFont val="Calibri"/>
      </rPr>
      <t xml:space="preserve">When first deploying this setting, you may </t>
    </r>
    <r>
      <rPr>
        <b/>
        <sz val="11"/>
        <color rgb="FF000000"/>
        <rFont val="Calibri"/>
      </rPr>
      <t>initially</t>
    </r>
    <r>
      <rPr>
        <sz val="11"/>
        <color rgb="FF000000"/>
        <rFont val="Calibri"/>
      </rPr>
      <t xml:space="preserve"> want to only set it to the alternate setting of </t>
    </r>
    <r>
      <rPr>
        <b/>
        <sz val="11"/>
        <color rgb="FF000000"/>
        <rFont val="Calibri"/>
      </rPr>
      <t>When supported</t>
    </r>
    <r>
      <rPr>
        <sz val="11"/>
        <color rgb="FF000000"/>
        <rFont val="Calibri"/>
      </rPr>
      <t xml:space="preserve"> (instead of </t>
    </r>
    <r>
      <rPr>
        <b/>
        <sz val="11"/>
        <color rgb="FF000000"/>
        <rFont val="Calibri"/>
      </rPr>
      <t>Always</t>
    </r>
    <r>
      <rPr>
        <sz val="11"/>
        <color rgb="FF000000"/>
        <rFont val="Calibri"/>
      </rPr>
      <t xml:space="preserve">) on all Domain Controllers. This alternate, </t>
    </r>
    <r>
      <rPr>
        <b/>
        <sz val="11"/>
        <color rgb="FF000000"/>
        <rFont val="Calibri"/>
      </rPr>
      <t>interim</t>
    </r>
    <r>
      <rPr>
        <sz val="11"/>
        <color rgb="FF000000"/>
        <rFont val="Calibri"/>
      </rPr>
      <t xml:space="preserve"> setting enables support for LDAP client channel binding but does not </t>
    </r>
    <r>
      <rPr>
        <i/>
        <sz val="11"/>
        <color rgb="FF000000"/>
        <rFont val="Calibri"/>
      </rPr>
      <t>require</t>
    </r>
    <r>
      <rPr>
        <sz val="11"/>
        <color rgb="FF000000"/>
        <rFont val="Calibri"/>
      </rPr>
      <t xml:space="preserve"> it. Then set one DC that is not currently being targeted by LDAP clients to </t>
    </r>
    <r>
      <rPr>
        <b/>
        <sz val="11"/>
        <color rgb="FF000000"/>
        <rFont val="Calibri"/>
      </rPr>
      <t>Always</t>
    </r>
    <r>
      <rPr>
        <sz val="11"/>
        <color rgb="FF000000"/>
        <rFont val="Calibri"/>
      </rPr>
      <t xml:space="preserve">, and test each of the critical LDAP clients against that DC (and remediating as necessary), before deploying </t>
    </r>
    <r>
      <rPr>
        <b/>
        <sz val="11"/>
        <color rgb="FF000000"/>
        <rFont val="Calibri"/>
      </rPr>
      <t>Always</t>
    </r>
    <r>
      <rPr>
        <sz val="11"/>
        <color rgb="FF000000"/>
        <rFont val="Calibri"/>
      </rPr>
      <t xml:space="preserve"> to the rest of the DCs.</t>
    </r>
    <r>
      <rPr>
        <sz val="11"/>
        <color rgb="FF000000"/>
        <rFont val="Calibri"/>
      </rPr>
      <t xml:space="preserve">
</t>
    </r>
    <r>
      <rPr>
        <sz val="11"/>
        <color rgb="FF000000"/>
        <rFont val="Calibri"/>
      </rPr>
      <t xml:space="preserve">We also recommend using the new Event ID 3039 on your Domain Controllers (added with the March 2020 security update) to help locate clients that do not use Channel Binding Tokens (CBT) in their LDAPS connections. This new Event ID requires increasing the logging level of the </t>
    </r>
    <r>
      <rPr>
        <b/>
        <sz val="11"/>
        <color rgb="FF000000"/>
        <rFont val="Calibri"/>
      </rPr>
      <t>16 LDAP Interface Events</t>
    </r>
    <r>
      <rPr>
        <sz val="11"/>
        <color rgb="FF000000"/>
        <rFont val="Calibri"/>
      </rPr>
      <t xml:space="preserve"> portion of the NTDS service diagnostics to a value of </t>
    </r>
    <r>
      <rPr>
        <b/>
        <sz val="11"/>
        <color rgb="FF000000"/>
        <rFont val="Calibri"/>
      </rPr>
      <t>2</t>
    </r>
    <r>
      <rPr>
        <sz val="11"/>
        <color rgb="FF000000"/>
        <rFont val="Calibri"/>
      </rPr>
      <t xml:space="preserve"> (Basic). For more information, please see </t>
    </r>
    <r>
      <rPr>
        <i/>
        <sz val="11"/>
        <color rgb="FF000000"/>
        <rFont val="Calibri"/>
      </rPr>
      <t>Table 2: CBT events</t>
    </r>
    <r>
      <rPr>
        <sz val="11"/>
        <color rgb="FF000000"/>
        <rFont val="Calibri"/>
      </rPr>
      <t xml:space="preserve"> at this link: MSKB 4520412: 2020 LDAP channel binding and LDAP signing requirements for Windows </t>
    </r>
    <r>
      <rPr>
        <sz val="11"/>
        <color rgb="FF0000FF"/>
        <rFont val="Calibri"/>
      </rPr>
      <t>(https://support.microsoft.com/en-us/help/4520412/2020-ldap-channel-binding-and-ldap-signing-requirements-for-windows)</t>
    </r>
    <r>
      <rPr>
        <sz val="11"/>
        <color rgb="FF000000"/>
        <rFont val="Calibri"/>
      </rPr>
      <t xml:space="preserve">
</t>
    </r>
    <r>
      <rPr>
        <sz val="11"/>
        <color rgb="FF000000"/>
        <rFont val="Calibri"/>
      </rPr>
      <t xml:space="preserve">Older OSes such as Windows XP, Windows Server 2003, Windows Vista and Windows Server 2008 (non-R2), will first require patches for Microsoft Security Advisory 973811 </t>
    </r>
    <r>
      <rPr>
        <sz val="11"/>
        <color rgb="FF0000FF"/>
        <rFont val="Calibri"/>
      </rPr>
      <t>(https://technet.microsoft.com/library/security/973811)</t>
    </r>
    <r>
      <rPr>
        <sz val="11"/>
        <color rgb="FF000000"/>
        <rFont val="Calibri"/>
      </rPr>
      <t>, as well as all associated fixes, in order to be compatible with domain controllers that have this setting deployed.</t>
    </r>
    <r>
      <rPr>
        <sz val="11"/>
        <color rgb="FF000000"/>
        <rFont val="Calibri"/>
      </rPr>
      <t xml:space="preserve">
</t>
    </r>
    <r>
      <rPr>
        <b/>
        <sz val="11"/>
        <color rgb="FF000000"/>
        <rFont val="Calibri"/>
      </rPr>
      <t>Note:</t>
    </r>
    <r>
      <rPr>
        <sz val="11"/>
        <color rgb="FF000000"/>
        <rFont val="Calibri"/>
      </rPr>
      <t xml:space="preserve"> Only </t>
    </r>
    <r>
      <rPr>
        <b/>
        <sz val="11"/>
        <color rgb="FF000000"/>
        <rFont val="Calibri"/>
      </rPr>
      <t>Always</t>
    </r>
    <r>
      <rPr>
        <sz val="11"/>
        <color rgb="FF000000"/>
        <rFont val="Calibri"/>
      </rPr>
      <t xml:space="preserve"> is actually considered compliant to the CIS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</si>
  <si>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HKLM\SYSTEM\CurrentControlSet\Services\NTDS\Parameters:LdapEnforceChannelBinding</t>
    </r>
    <r>
      <rPr>
        <sz val="11"/>
        <color rgb="FF006096"/>
        <rFont val="Roboto Condensed"/>
      </rPr>
      <t xml:space="preserve">
</t>
    </r>
  </si>
  <si>
    <r>
      <rPr>
        <sz val="11"/>
        <color rgb="FF000000"/>
        <rFont val="Calibri"/>
      </rPr>
      <t>Never. (No LDAP channel binding validation is performed.)</t>
    </r>
  </si>
  <si>
    <t>2.3.5.4</t>
  </si>
  <si>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</si>
  <si>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Require signing</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LDAP server signing requirements</t>
    </r>
    <r>
      <rPr>
        <sz val="11"/>
        <color rgb="FF006096"/>
        <rFont val="Roboto Condensed"/>
      </rPr>
      <t xml:space="preserve">
</t>
    </r>
  </si>
  <si>
    <r>
      <rPr>
        <sz val="11"/>
        <color rgb="FF000000"/>
        <rFont val="Calibri"/>
      </rPr>
      <t>This policy setting determines whether the Lightweight Directory Access Protocol (LDAP) server requires LDAP clients to negotiate data signing.</t>
    </r>
    <r>
      <rPr>
        <sz val="11"/>
        <color rgb="FF000000"/>
        <rFont val="Calibri"/>
      </rPr>
      <t xml:space="preserve">
</t>
    </r>
    <r>
      <rPr>
        <sz val="11"/>
        <color rgb="FF000000"/>
        <rFont val="Calibri"/>
      </rPr>
      <t xml:space="preserve">The recommended state for this setting is: </t>
    </r>
    <r>
      <rPr>
        <b/>
        <sz val="11"/>
        <color rgb="FF000000"/>
        <rFont val="Calibri"/>
      </rPr>
      <t>Require signing</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Domain member computers must have </t>
    </r>
    <r>
      <rPr>
        <i/>
        <sz val="11"/>
        <color rgb="FF000000"/>
        <rFont val="Calibri"/>
      </rPr>
      <t>Network security: LDAP signing requirements</t>
    </r>
    <r>
      <rPr>
        <sz val="11"/>
        <color rgb="FF000000"/>
        <rFont val="Calibri"/>
      </rPr>
      <t xml:space="preserve"> (Section 2.3.11) set to </t>
    </r>
    <r>
      <rPr>
        <b/>
        <sz val="11"/>
        <color rgb="FF000000"/>
        <rFont val="Calibri"/>
      </rPr>
      <t>Negotiate signing</t>
    </r>
    <r>
      <rPr>
        <sz val="11"/>
        <color rgb="FF000000"/>
        <rFont val="Calibri"/>
      </rPr>
      <t xml:space="preserve"> or higher. If not, they will fail to authenticate once the above </t>
    </r>
    <r>
      <rPr>
        <b/>
        <sz val="11"/>
        <color rgb="FF000000"/>
        <rFont val="Calibri"/>
      </rPr>
      <t>Require signing</t>
    </r>
    <r>
      <rPr>
        <sz val="11"/>
        <color rgb="FF000000"/>
        <rFont val="Calibri"/>
      </rPr>
      <t xml:space="preserve"> value is configured on the Domain Controllers. Fortunately, </t>
    </r>
    <r>
      <rPr>
        <b/>
        <sz val="11"/>
        <color rgb="FF000000"/>
        <rFont val="Calibri"/>
      </rPr>
      <t>Negotiate signing</t>
    </r>
    <r>
      <rPr>
        <sz val="11"/>
        <color rgb="FF000000"/>
        <rFont val="Calibri"/>
      </rPr>
      <t xml:space="preserve"> is the default in the client configuration.</t>
    </r>
    <r>
      <rPr>
        <sz val="11"/>
        <color rgb="FF000000"/>
        <rFont val="Calibri"/>
      </rPr>
      <t xml:space="preserve">
</t>
    </r>
    <r>
      <rPr>
        <b/>
        <sz val="11"/>
        <color rgb="FF000000"/>
        <rFont val="Calibri"/>
      </rPr>
      <t>Note #2:</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No Microsoft LDAP clients that are shipped with Windows XP Professional use LDAP simple bind or LDAP simple bind through SSL to talk to a Domain Controller.</t>
    </r>
    <r>
      <rPr>
        <sz val="11"/>
        <color rgb="FF000000"/>
        <rFont val="Calibri"/>
      </rPr>
      <t xml:space="preserve">
</t>
    </r>
    <r>
      <rPr>
        <b/>
        <sz val="11"/>
        <color rgb="FF000000"/>
        <rFont val="Calibri"/>
      </rPr>
      <t>Note #3:</t>
    </r>
    <r>
      <rPr>
        <sz val="11"/>
        <color rgb="FF000000"/>
        <rFont val="Calibri"/>
      </rPr>
      <t xml:space="preserve"> Before enabling this setting, first ensure that there are no clients (including server-based applications) that are configured to authenticate with Active Directory via unsigned LDAP, because changing this setting will break those applications. Such applications should first be reconfigured to use signed LDAP, Secure LDAP (LDAPS), or IPsec-protected connections </t>
    </r>
    <r>
      <rPr>
        <sz val="11"/>
        <color rgb="FF0000FF"/>
        <rFont val="Calibri"/>
      </rPr>
      <t>(https://support.microsoft.com/en-us/topic/frequently-asked-questions-about-changes-to-lightweight-directory-access-protocol-41a40287-810a-e799-d067-f578fca055fc)</t>
    </r>
    <r>
      <rPr>
        <sz val="11"/>
        <color rgb="FF000000"/>
        <rFont val="Calibri"/>
      </rPr>
      <t>.</t>
    </r>
  </si>
  <si>
    <r>
      <rPr>
        <sz val="11"/>
        <color rgb="FF000000"/>
        <rFont val="Calibri"/>
      </rPr>
      <t>Unless TLS/SSL is being used, the LDAP data signing option must be negotiated. Clients that do not support LDAP signing will be unable to run LDAP queries against the Domain Controllers. All Windows 2000-based computers in your organization that are managed from Windows Server 2003-based or Windows XP-based computers and that use Windows NT Challenge/Response (NTLM) authentication must have Windows 2000 Service Pack 3 (SP3) installed. Alternatively, these clients must have a registry change. Also, some non-Microsoft operating systems do not support LDAP signing. If you enable this policy setting, client computers that use those operating systems may be unable to access domain resources.</t>
    </r>
    <r>
      <rPr>
        <sz val="11"/>
        <color rgb="FF000000"/>
        <rFont val="Calibri"/>
      </rPr>
      <t xml:space="preserve">
</t>
    </r>
    <r>
      <rPr>
        <sz val="11"/>
        <color rgb="FF000000"/>
        <rFont val="Calibri"/>
      </rPr>
      <t>Some non-Microsoft operating systems do not support LDAP signing. If you enable this policy setting, client computers that use those operating systems may be unable to access domain resources. More information about this registry change was published in Microsoft Knowledge Base article 325465.</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</si>
  <si>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HKLM\SYSTEM\CurrentControlSet\Services\NTDS\Parameters:LDAPServerIntegrity</t>
    </r>
    <r>
      <rPr>
        <sz val="11"/>
        <color rgb="FF006096"/>
        <rFont val="Roboto Condensed"/>
      </rPr>
      <t xml:space="preserve">
</t>
    </r>
  </si>
  <si>
    <r>
      <rPr>
        <sz val="11"/>
        <color rgb="FF000000"/>
        <rFont val="Calibri"/>
      </rPr>
      <t>None. (Data signing is not required in order to bind with the server. If the client requests data signing, the server supports it.)</t>
    </r>
  </si>
  <si>
    <t>2.3.5.5</t>
  </si>
  <si>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</si>
  <si>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Refuse machine account password changes</t>
    </r>
    <r>
      <rPr>
        <sz val="11"/>
        <color rgb="FF006096"/>
        <rFont val="Roboto Condensed"/>
      </rPr>
      <t xml:space="preserve">
</t>
    </r>
  </si>
  <si>
    <r>
      <rPr>
        <sz val="11"/>
        <color rgb="FF000000"/>
        <rFont val="Calibri"/>
      </rPr>
      <t>This security setting determines whether Domain Controllers will refuse requests from member computers to change computer account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</si>
  <si>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HKLM\SYSTEM\CurrentControlSet\Services\Netlogon\Parameters:RefusePasswordChange</t>
    </r>
    <r>
      <rPr>
        <sz val="11"/>
        <color rgb="FF006096"/>
        <rFont val="Roboto Condensed"/>
      </rPr>
      <t xml:space="preserve">
</t>
    </r>
  </si>
  <si>
    <r>
      <rPr>
        <sz val="11"/>
        <color rgb="FF000000"/>
        <rFont val="Calibri"/>
      </rPr>
      <t xml:space="preserve">Disabled. (By default, member computers change their computer account passwords as specified by the </t>
    </r>
    <r>
      <rPr>
        <i/>
        <sz val="11"/>
        <color rgb="FF000000"/>
        <rFont val="Calibri"/>
      </rPr>
      <t>Domain member: Maximum machine account password age</t>
    </r>
    <r>
      <rPr>
        <sz val="11"/>
        <color rgb="FF000000"/>
        <rFont val="Calibri"/>
      </rPr>
      <t xml:space="preserve"> setting (Rule 2.3.6.5), which is by default every 30 days.)</t>
    </r>
  </si>
  <si>
    <t>Domain member</t>
  </si>
  <si>
    <t>2.3.6.1</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</si>
  <si>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</si>
  <si>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r>
      <rPr>
        <sz val="11"/>
        <color rgb="FF006096"/>
        <rFont val="Roboto Condensed"/>
      </rPr>
      <t xml:space="preserve">
</t>
    </r>
  </si>
  <si>
    <r>
      <rPr>
        <sz val="11"/>
        <color rgb="FF000000"/>
        <rFont val="Calibri"/>
      </rPr>
      <t>This policy setting determines whether all secure channel traffic that is initiated by the domain member must be signed or encrypted.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</si>
  <si>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 Therefore, you cannot enable the Domain member: Digitally encrypt or sign secure channel data (always) setting on Domain Controllers that support Windows 98 clients as members of the domain. Potential impacts can include the following:</t>
    </r>
    <r>
      <rPr>
        <sz val="11"/>
        <color rgb="FF000000"/>
        <rFont val="Calibri"/>
      </rPr>
      <t xml:space="preserve">
</t>
    </r>
    <r>
      <rPr>
        <sz val="11"/>
        <color rgb="FF000000"/>
        <rFont val="Calibri"/>
      </rPr>
      <t>- The ability to create or delete trust relationships with clients running versions of Windows earlier than Windows NT 4.0 with SP6a will be disabled.</t>
    </r>
    <r>
      <rPr>
        <sz val="11"/>
        <color rgb="FF000000"/>
        <rFont val="Calibri"/>
      </rPr>
      <t xml:space="preserve">
</t>
    </r>
    <r>
      <rPr>
        <sz val="11"/>
        <color rgb="FF000000"/>
        <rFont val="Calibri"/>
      </rPr>
      <t>- Logons from clients running versions of Windows earlier than Windows NT 4.0 with SP6a will be disabled.</t>
    </r>
    <r>
      <rPr>
        <sz val="11"/>
        <color rgb="FF000000"/>
        <rFont val="Calibri"/>
      </rPr>
      <t xml:space="preserve">
</t>
    </r>
    <r>
      <rPr>
        <sz val="11"/>
        <color rgb="FF000000"/>
        <rFont val="Calibri"/>
      </rPr>
      <t>- The ability to authenticate other domains' users from a Domain Controller running a version of Windows earlier than Windows NT 4.0 with SP6a in a trusted domain will be disabled.</t>
    </r>
    <r>
      <rPr>
        <sz val="11"/>
        <color rgb="FF000000"/>
        <rFont val="Calibri"/>
      </rPr>
      <t xml:space="preserve">
</t>
    </r>
    <r>
      <rPr>
        <sz val="11"/>
        <color rgb="FF000000"/>
        <rFont val="Calibri"/>
      </rPr>
      <t>You can enable this policy setting after you eliminate all Windows 9x clients from the domain and upgrade all Windows NT 4.0 servers and Domain Controllers from trusted/trusting domains to Windows NT 4.0 with SP6a.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</si>
  <si>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HKLM\SYSTEM\CurrentControlSet\Services\Netlogon\Parameters:RequireSignOrSeal</t>
    </r>
    <r>
      <rPr>
        <sz val="11"/>
        <color rgb="FF006096"/>
        <rFont val="Roboto Condensed"/>
      </rPr>
      <t xml:space="preserve">
</t>
    </r>
  </si>
  <si>
    <r>
      <rPr>
        <sz val="11"/>
        <color rgb="FF000000"/>
        <rFont val="Calibri"/>
      </rPr>
      <t>Enabled. (All secure channel data must be signed or encrypted.)</t>
    </r>
  </si>
  <si>
    <t>2.3.6.2</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</si>
  <si>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</si>
  <si>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r>
      <rPr>
        <sz val="11"/>
        <color rgb="FF006096"/>
        <rFont val="Roboto Condensed"/>
      </rPr>
      <t xml:space="preserve">
</t>
    </r>
  </si>
  <si>
    <r>
      <rPr>
        <sz val="11"/>
        <color rgb="FF000000"/>
        <rFont val="Calibri"/>
      </rPr>
      <t>This policy setting determines whether a domain member should attempt to negotiate encryption for all secure channel traffic that it initiates.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</si>
  <si>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</si>
  <si>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HKLM\SYSTEM\CurrentControlSet\Services\Netlogon\Parameters:SealSecureChannel</t>
    </r>
    <r>
      <rPr>
        <sz val="11"/>
        <color rgb="FF006096"/>
        <rFont val="Roboto Condensed"/>
      </rPr>
      <t xml:space="preserve">
</t>
    </r>
  </si>
  <si>
    <r>
      <rPr>
        <sz val="11"/>
        <color rgb="FF000000"/>
        <rFont val="Calibri"/>
      </rPr>
      <t>Enabled. (The domain member will request encryption of all secure channel traffic.)</t>
    </r>
  </si>
  <si>
    <t>2.3.6.3</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</si>
  <si>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</si>
  <si>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r>
      <rPr>
        <sz val="11"/>
        <color rgb="FF006096"/>
        <rFont val="Roboto Condensed"/>
      </rPr>
      <t xml:space="preserve">
</t>
    </r>
  </si>
  <si>
    <r>
      <rPr>
        <sz val="11"/>
        <color rgb="FF000000"/>
        <rFont val="Calibri"/>
      </rPr>
      <t>This policy setting determines whether a domain member should attempt to negotiate whether all secure channel traffic that it initiates must be digitally signed. Digital signatures protect the traffic from being modified by anyone who captures the data as it traverses the network.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</si>
  <si>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</si>
  <si>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HKLM\SYSTEM\CurrentControlSet\Services\Netlogon\Parameters:SignSecureChannel</t>
    </r>
    <r>
      <rPr>
        <sz val="11"/>
        <color rgb="FF006096"/>
        <rFont val="Roboto Condensed"/>
      </rPr>
      <t xml:space="preserve">
</t>
    </r>
  </si>
  <si>
    <r>
      <rPr>
        <sz val="11"/>
        <color rgb="FF000000"/>
        <rFont val="Calibri"/>
      </rPr>
      <t>Enabled. (The domain member will request digital signing of all secure channel traffic.)</t>
    </r>
  </si>
  <si>
    <t>2.3.6.4</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</si>
  <si>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</si>
  <si>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r>
      <rPr>
        <sz val="11"/>
        <color rgb="FF006096"/>
        <rFont val="Roboto Condensed"/>
      </rPr>
      <t xml:space="preserve">
</t>
    </r>
  </si>
  <si>
    <r>
      <rPr>
        <sz val="11"/>
        <color rgb="FF000000"/>
        <rFont val="Calibri"/>
      </rPr>
      <t>This policy setting determines whether a domain member can periodically change its computer account password.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</si>
  <si>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</si>
  <si>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HKLM\SYSTEM\CurrentControlSet\Services\Netlogon\Parameters:DisablePasswordChange</t>
    </r>
    <r>
      <rPr>
        <sz val="11"/>
        <color rgb="FF006096"/>
        <rFont val="Roboto Condensed"/>
      </rPr>
      <t xml:space="preserve">
</t>
    </r>
  </si>
  <si>
    <r>
      <rPr>
        <sz val="11"/>
        <color rgb="FF000000"/>
        <rFont val="Calibri"/>
      </rPr>
      <t xml:space="preserve">Disabled. (The domain member can change its computer account password as specified by the recommendation </t>
    </r>
    <r>
      <rPr>
        <i/>
        <sz val="11"/>
        <color rgb="FF000000"/>
        <rFont val="Calibri"/>
      </rPr>
      <t>Domain Member: Maximum machine account password age</t>
    </r>
    <r>
      <rPr>
        <sz val="11"/>
        <color rgb="FF000000"/>
        <rFont val="Calibri"/>
      </rPr>
      <t>, which by default is every 30 days.)</t>
    </r>
  </si>
  <si>
    <t>2.3.6.5</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</si>
  <si>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</si>
  <si>
    <r>
      <rPr>
        <sz val="11"/>
        <color rgb="FF000000"/>
        <rFont val="Calibri"/>
      </rPr>
      <t xml:space="preserve">Set the following UI path to </t>
    </r>
    <r>
      <rPr>
        <b/>
        <sz val="11"/>
        <color rgb="FF000000"/>
        <rFont val="Calibri"/>
      </rPr>
      <t>30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r>
      <rPr>
        <sz val="11"/>
        <color rgb="FF006096"/>
        <rFont val="Roboto Condensed"/>
      </rPr>
      <t xml:space="preserve">
</t>
    </r>
  </si>
  <si>
    <r>
      <rPr>
        <sz val="11"/>
        <color rgb="FF000000"/>
        <rFont val="Calibri"/>
      </rPr>
      <t>This policy setting determines the maximum allowable age for a computer account password. By default, domain members automatically change their domain passwords every 30 days. If you increase this interval significantly so that the computers no longer change their passwords, a threat actor would have more time to undertake a brute force attack against one of the computer accounts.</t>
    </r>
    <r>
      <rPr>
        <sz val="11"/>
        <color rgb="FF000000"/>
        <rFont val="Calibri"/>
      </rPr>
      <t xml:space="preserve">
</t>
    </r>
    <r>
      <rPr>
        <sz val="11"/>
        <color rgb="FF000000"/>
        <rFont val="Calibri"/>
      </rPr>
      <t xml:space="preserve">The recommended state for this setting is: </t>
    </r>
    <r>
      <rPr>
        <b/>
        <sz val="11"/>
        <color rgb="FF000000"/>
        <rFont val="Calibri"/>
      </rPr>
      <t>30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maximum password age.</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</si>
  <si>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30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HKLM\System\CurrentControlSet\Services\Netlogon\Parameters:MaximumPasswordAge</t>
    </r>
    <r>
      <rPr>
        <sz val="11"/>
        <color rgb="FF006096"/>
        <rFont val="Roboto Condensed"/>
      </rPr>
      <t xml:space="preserve">
</t>
    </r>
  </si>
  <si>
    <r>
      <rPr>
        <sz val="11"/>
        <color rgb="FF000000"/>
        <rFont val="Calibri"/>
      </rPr>
      <t>30 days.</t>
    </r>
  </si>
  <si>
    <t>2.3.6.6</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</si>
  <si>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</si>
  <si>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r>
      <rPr>
        <sz val="11"/>
        <color rgb="FF006096"/>
        <rFont val="Roboto Condensed"/>
      </rPr>
      <t xml:space="preserve">
</t>
    </r>
  </si>
  <si>
    <r>
      <rPr>
        <sz val="11"/>
        <color rgb="FF000000"/>
        <rFont val="Calibri"/>
      </rPr>
      <t>When this policy setting is enabled, a secure channel can only be established with Domain Controllers that are capable of encrypting secure channel data with a strong (128-bit) session key.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</si>
  <si>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However, computers will not be able to join Windows NT 4.0 domains, and trusts between Active Directory domains and Windows NT-style domains may not work properly. Also, Domain Controllers with this setting configured will not allow older pre-Windows 2000 clients (that that do not support this policy setting) to join the domain.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</si>
  <si>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HKLM\SYSTEM\CurrentControlSet\Services\Netlogon\Parameters:RequireStrongKey</t>
    </r>
    <r>
      <rPr>
        <sz val="11"/>
        <color rgb="FF006096"/>
        <rFont val="Roboto Condensed"/>
      </rPr>
      <t xml:space="preserve">
</t>
    </r>
  </si>
  <si>
    <r>
      <rPr>
        <sz val="11"/>
        <color rgb="FF000000"/>
        <rFont val="Calibri"/>
      </rPr>
      <t>Enabled. (The secure channel will not be established unless 128-bit encryption can be performed.)</t>
    </r>
  </si>
  <si>
    <t>Interactive logon</t>
  </si>
  <si>
    <t>2.3.7.1</t>
  </si>
  <si>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</si>
  <si>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 not require CTRL+ALT+DEL</t>
    </r>
    <r>
      <rPr>
        <sz val="11"/>
        <color rgb="FF006096"/>
        <rFont val="Roboto Condensed"/>
      </rPr>
      <t xml:space="preserve">
</t>
    </r>
  </si>
  <si>
    <r>
      <rPr>
        <sz val="11"/>
        <color rgb="FF000000"/>
        <rFont val="Calibri"/>
      </rPr>
      <t>This policy setting determines whether users must press CTRL+ALT+DEL before they log 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</si>
  <si>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must press CTRL+ALT+DEL before they log on to Windows unless they use a smart card for Windows logon. A smart card is a tamper-proof device that stores security information.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</si>
  <si>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HKLM\SOFTWARE\Microsoft\Windows\CurrentVersion\Policies\System:DisableCAD</t>
    </r>
    <r>
      <rPr>
        <sz val="11"/>
        <color rgb="FF006096"/>
        <rFont val="Roboto Condensed"/>
      </rPr>
      <t xml:space="preserve">
</t>
    </r>
  </si>
  <si>
    <r>
      <rPr>
        <b/>
        <sz val="11"/>
        <color rgb="FF000000"/>
        <rFont val="Calibri"/>
      </rPr>
      <t>On Windows Server 2008 R2 or older:</t>
    </r>
    <r>
      <rPr>
        <sz val="11"/>
        <color rgb="FF000000"/>
        <rFont val="Calibri"/>
      </rPr>
      <t xml:space="preserve"> Disabled.</t>
    </r>
    <r>
      <rPr>
        <sz val="11"/>
        <color rgb="FF000000"/>
        <rFont val="Calibri"/>
      </rPr>
      <t xml:space="preserve">
</t>
    </r>
    <r>
      <rPr>
        <b/>
        <sz val="11"/>
        <color rgb="FF000000"/>
        <rFont val="Calibri"/>
      </rPr>
      <t>On Windows Server 2012 (non-R2) or newer:</t>
    </r>
    <r>
      <rPr>
        <sz val="11"/>
        <color rgb="FF000000"/>
        <rFont val="Calibri"/>
      </rPr>
      <t xml:space="preserve"> Enabled.</t>
    </r>
  </si>
  <si>
    <t>2.3.7.2</t>
  </si>
  <si>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</si>
  <si>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Don't display last signed-in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older versions of Microsoft Windows, this setting was named </t>
    </r>
    <r>
      <rPr>
        <i/>
        <sz val="11"/>
        <color rgb="FF000000"/>
        <rFont val="Calibri"/>
      </rPr>
      <t>Interactive logon: Do not display last user name</t>
    </r>
    <r>
      <rPr>
        <sz val="11"/>
        <color rgb="FF000000"/>
        <rFont val="Calibri"/>
      </rPr>
      <t>, but it was renamed starting with Windows Server 2019.</t>
    </r>
  </si>
  <si>
    <r>
      <rPr>
        <sz val="11"/>
        <color rgb="FF000000"/>
        <rFont val="Calibri"/>
      </rPr>
      <t>This policy setting determines whether the account name of the last user to log on to the client computers in your organization will be displayed on each computer's respective Windows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</si>
  <si>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name of the last user to successfully log on will not be displayed in the Windows logon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</si>
  <si>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HKLM\SOFTWARE\Microsoft\Windows\CurrentVersion\Policies\System:DontDisplayLastUserName</t>
    </r>
    <r>
      <rPr>
        <sz val="11"/>
        <color rgb="FF006096"/>
        <rFont val="Roboto Condensed"/>
      </rPr>
      <t xml:space="preserve">
</t>
    </r>
  </si>
  <si>
    <r>
      <rPr>
        <sz val="11"/>
        <color rgb="FF000000"/>
        <rFont val="Calibri"/>
      </rPr>
      <t>Disabled. (The name of the last user to log on is displayed in the Windows logon screen.)</t>
    </r>
  </si>
  <si>
    <t>2.3.7.3</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</si>
  <si>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</si>
  <si>
    <r>
      <rPr>
        <sz val="11"/>
        <color rgb="FF000000"/>
        <rFont val="Calibri"/>
      </rPr>
      <t xml:space="preserve">Set the following UI path to </t>
    </r>
    <r>
      <rPr>
        <b/>
        <sz val="11"/>
        <color rgb="FF000000"/>
        <rFont val="Calibri"/>
      </rPr>
      <t>900 or fewer seconds,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r>
      <rPr>
        <sz val="11"/>
        <color rgb="FF006096"/>
        <rFont val="Roboto Condensed"/>
      </rPr>
      <t xml:space="preserve">
</t>
    </r>
  </si>
  <si>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 xml:space="preserve">The recommended state for this setting is: </t>
    </r>
    <r>
      <rPr>
        <b/>
        <sz val="11"/>
        <color rgb="FF000000"/>
        <rFont val="Calibri"/>
      </rPr>
      <t>900 or fewer second(s),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the machine inactivity limit.</t>
    </r>
  </si>
  <si>
    <r>
      <rPr>
        <sz val="11"/>
        <color rgb="FF000000"/>
        <rFont val="Calibri"/>
      </rPr>
      <t>The screen saver will automatically activate when the computer has been unattended for the amount of time specified. The impact should be minimal since the screen saver is enabled by default.</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</si>
  <si>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900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HKEY_LOCAL_MACHINE\SOFTWARE\Microsoft\Windows\CurrentVersion\Policies\System:InactivityTimeoutSecs</t>
    </r>
    <r>
      <rPr>
        <sz val="11"/>
        <color rgb="FF006096"/>
        <rFont val="Roboto Condensed"/>
      </rPr>
      <t xml:space="preserve">
</t>
    </r>
  </si>
  <si>
    <r>
      <rPr>
        <sz val="11"/>
        <color rgb="FF000000"/>
        <rFont val="Calibri"/>
      </rPr>
      <t>0 seconds. (There is no inactivity limit).</t>
    </r>
  </si>
  <si>
    <t>2.3.7.4</t>
  </si>
  <si>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</si>
  <si>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text for users attempting to log on</t>
    </r>
    <r>
      <rPr>
        <sz val="11"/>
        <color rgb="FF006096"/>
        <rFont val="Roboto Condensed"/>
      </rPr>
      <t xml:space="preserve">
</t>
    </r>
  </si>
  <si>
    <r>
      <rPr>
        <sz val="11"/>
        <color rgb="FF000000"/>
        <rFont val="Calibri"/>
      </rPr>
      <t>This policy setting specifies a text message that is display to users when they log on. Configure this setting in a manner that is consistent with the security and operational requirements of the organization.</t>
    </r>
  </si>
  <si>
    <r>
      <rPr>
        <sz val="11"/>
        <color rgb="FF000000"/>
        <rFont val="Calibri"/>
      </rPr>
      <t>Users will have to acknowledge a dialog box containing the configured text before they can log on to the computer.</t>
    </r>
    <r>
      <rPr>
        <sz val="11"/>
        <color rgb="FF000000"/>
        <rFont val="Calibri"/>
      </rPr>
      <t xml:space="preserve">
</t>
    </r>
    <r>
      <rPr>
        <b/>
        <sz val="11"/>
        <color rgb="FF000000"/>
        <rFont val="Calibri"/>
      </rPr>
      <t>Note:</t>
    </r>
    <r>
      <rPr>
        <sz val="11"/>
        <color rgb="FF000000"/>
        <rFont val="Calibri"/>
      </rPr>
      <t xml:space="preserve"> Windows Vista and Windows XP Professional support logon banners that can exceed 512 characters in length and that can also contain carriage-return line-feed sequences. However, Windows 2000-based clients cannot interpret and display these messages. You must use a Windows 2000-based computer to create a logon message policy that applies to Windows 2000-based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</si>
  <si>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HKEY_LOCAL_MACHINE\SOFTWARE\Microsoft\Windows\CurrentVersion\Policies\System:LegalNoticeText</t>
    </r>
    <r>
      <rPr>
        <sz val="11"/>
        <color rgb="FF006096"/>
        <rFont val="Roboto Condensed"/>
      </rPr>
      <t xml:space="preserve">
</t>
    </r>
  </si>
  <si>
    <r>
      <rPr>
        <sz val="11"/>
        <color rgb="FF000000"/>
        <rFont val="Calibri"/>
      </rPr>
      <t>No message.</t>
    </r>
  </si>
  <si>
    <t>2.3.7.5</t>
  </si>
  <si>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</si>
  <si>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title for users attempting to log on</t>
    </r>
    <r>
      <rPr>
        <sz val="11"/>
        <color rgb="FF006096"/>
        <rFont val="Roboto Condensed"/>
      </rPr>
      <t xml:space="preserve">
</t>
    </r>
  </si>
  <si>
    <r>
      <rPr>
        <sz val="11"/>
        <color rgb="FF000000"/>
        <rFont val="Calibri"/>
      </rPr>
      <t>This policy setting specifies the text displayed in the title bar of the window that is displayed to users when they log on to the system. Configure this setting in a manner that is consistent with the security and operational requirements of the organization.</t>
    </r>
  </si>
  <si>
    <r>
      <rPr>
        <sz val="11"/>
        <color rgb="FF000000"/>
        <rFont val="Calibri"/>
      </rPr>
      <t>Users will have to acknowledge a dialog box with the configured title before they can log on to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</si>
  <si>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HKEY_LOCAL_MACHINE\SOFTWARE\Microsoft\Windows\CurrentVersion\Policies\System:LegalNoticeCaption</t>
    </r>
    <r>
      <rPr>
        <sz val="11"/>
        <color rgb="FF006096"/>
        <rFont val="Roboto Condensed"/>
      </rPr>
      <t xml:space="preserve">
</t>
    </r>
  </si>
  <si>
    <t>2.3.7.6</t>
  </si>
  <si>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</si>
  <si>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4 or fewer logon(s)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Number of previous logons to cache (in case domain controller is not available)</t>
    </r>
    <r>
      <rPr>
        <sz val="11"/>
        <color rgb="FF006096"/>
        <rFont val="Roboto Condensed"/>
      </rPr>
      <t xml:space="preserve">
</t>
    </r>
  </si>
  <si>
    <r>
      <rPr>
        <sz val="11"/>
        <color rgb="FF000000"/>
        <rFont val="Calibri"/>
      </rPr>
      <t>This policy setting determines whether a user can log on to a Windows domain using cached account information. Logon information for domain accounts can be cached locally to allow users to log on even if a Domain Controller cannot be contacted.</t>
    </r>
    <r>
      <rPr>
        <sz val="11"/>
        <color rgb="FF000000"/>
        <rFont val="Calibri"/>
      </rPr>
      <t xml:space="preserve">
</t>
    </r>
    <r>
      <rPr>
        <sz val="11"/>
        <color rgb="FF000000"/>
        <rFont val="Calibri"/>
      </rPr>
      <t xml:space="preserve">The recommended state for this setting is: </t>
    </r>
    <r>
      <rPr>
        <b/>
        <sz val="11"/>
        <color rgb="FF000000"/>
        <rFont val="Calibri"/>
      </rPr>
      <t>4 or fewer logon(s)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number that is assigned to this policy setting indicates the number of users whose logon information the computer will cache locally. If the number is set to 4, then the computer caches logon information for 4 users. When a 5th user logs on to the computer, the server overwrites the oldest cached logon session.</t>
    </r>
  </si>
  <si>
    <r>
      <rPr>
        <sz val="11"/>
        <color rgb="FF000000"/>
        <rFont val="Calibri"/>
      </rPr>
      <t xml:space="preserve">Users will be unable to log on to any computers if there is no Domain Controller available to authenticate them. Organizations may want to configure this value to </t>
    </r>
    <r>
      <rPr>
        <b/>
        <sz val="11"/>
        <color rgb="FF000000"/>
        <rFont val="Calibri"/>
      </rPr>
      <t>2</t>
    </r>
    <r>
      <rPr>
        <sz val="11"/>
        <color rgb="FF000000"/>
        <rFont val="Calibri"/>
      </rPr>
      <t xml:space="preserve"> for end-user computers, especially for mobile users. A configuration value of </t>
    </r>
    <r>
      <rPr>
        <b/>
        <sz val="11"/>
        <color rgb="FF000000"/>
        <rFont val="Calibri"/>
      </rPr>
      <t>2</t>
    </r>
    <r>
      <rPr>
        <sz val="11"/>
        <color rgb="FF000000"/>
        <rFont val="Calibri"/>
      </rPr>
      <t xml:space="preserve"> means that the user's logon information will still be in the cache, even if a member of the IT department has recently logged on to their computer to perform system maintenance. This method allows users to log on to their computers when they are not connected to the organization's network.</t>
    </r>
  </si>
  <si>
    <r>
      <rPr>
        <sz val="11"/>
        <color rgb="FF000000"/>
        <rFont val="Calibri"/>
      </rPr>
      <t>Navigate to the UI Path articulated in the Remediation section and confirm it is set as prescribed. This group policy setting is backed by the following registry location:</t>
    </r>
    <r>
      <rPr>
        <sz val="11"/>
        <color rgb="FF000000"/>
        <rFont val="Calibri"/>
      </rPr>
      <t xml:space="preserve">
</t>
    </r>
    <r>
      <rPr>
        <sz val="11"/>
        <color rgb="FF006096"/>
        <rFont val="Roboto Condensed"/>
      </rPr>
      <t>HKEY_LOCAL_MACHINE\SOFTWARE\Microsoft\Windows NT\CurrentVersion\Winlogon:CachedLogonsCount</t>
    </r>
    <r>
      <rPr>
        <sz val="11"/>
        <color rgb="FF006096"/>
        <rFont val="Roboto Condensed"/>
      </rPr>
      <t xml:space="preserve">
</t>
    </r>
  </si>
  <si>
    <r>
      <rPr>
        <sz val="11"/>
        <color rgb="FF000000"/>
        <rFont val="Calibri"/>
      </rPr>
      <t>On Windows Server 2008 (non-R2): 25 logons.</t>
    </r>
    <r>
      <rPr>
        <sz val="11"/>
        <color rgb="FF000000"/>
        <rFont val="Calibri"/>
      </rPr>
      <t xml:space="preserve">
</t>
    </r>
    <r>
      <rPr>
        <sz val="11"/>
        <color rgb="FF000000"/>
        <rFont val="Calibri"/>
      </rPr>
      <t>On Windows Server 2008 R2 or newer: 10 logons.</t>
    </r>
  </si>
  <si>
    <t>2.3.7.7</t>
  </si>
  <si>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</si>
  <si>
    <r>
      <rPr>
        <sz val="11"/>
        <color rgb="FF000000"/>
        <rFont val="Calibri"/>
      </rPr>
      <t xml:space="preserve">Set the following UI path to a value </t>
    </r>
    <r>
      <rPr>
        <b/>
        <sz val="11"/>
        <color rgb="FF000000"/>
        <rFont val="Calibri"/>
      </rPr>
      <t>between 5 and 14 days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Prompt user to change password before expiration</t>
    </r>
    <r>
      <rPr>
        <sz val="11"/>
        <color rgb="FF006096"/>
        <rFont val="Roboto Condensed"/>
      </rPr>
      <t xml:space="preserve">
</t>
    </r>
  </si>
  <si>
    <r>
      <rPr>
        <sz val="11"/>
        <color rgb="FF000000"/>
        <rFont val="Calibri"/>
      </rPr>
      <t>This policy setting determines how far in advance users are warned that their password will expire. It is recommended that you configure this policy setting to at least 5 days but no more than 14 days to sufficiently warn users when their passwords will expire.</t>
    </r>
    <r>
      <rPr>
        <sz val="11"/>
        <color rgb="FF000000"/>
        <rFont val="Calibri"/>
      </rPr>
      <t xml:space="preserve">
</t>
    </r>
    <r>
      <rPr>
        <sz val="11"/>
        <color rgb="FF000000"/>
        <rFont val="Calibri"/>
      </rPr>
      <t xml:space="preserve">The recommended state for this setting is: </t>
    </r>
    <r>
      <rPr>
        <b/>
        <sz val="11"/>
        <color rgb="FF000000"/>
        <rFont val="Calibri"/>
      </rPr>
      <t>between 5 and 14 days</t>
    </r>
    <r>
      <rPr>
        <sz val="11"/>
        <color rgb="FF000000"/>
        <rFont val="Calibri"/>
      </rPr>
      <t>.</t>
    </r>
  </si>
  <si>
    <r>
      <rPr>
        <sz val="11"/>
        <color rgb="FF000000"/>
        <rFont val="Calibri"/>
      </rPr>
      <t>Users will see a dialog box prompt to change their password each time that they log on to the domain when their password is configured to expire between 5 and 14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</si>
  <si>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between </t>
    </r>
    <r>
      <rPr>
        <b/>
        <sz val="11"/>
        <color rgb="FF000000"/>
        <rFont val="Calibri"/>
      </rPr>
      <t>5</t>
    </r>
    <r>
      <rPr>
        <sz val="11"/>
        <color rgb="FF000000"/>
        <rFont val="Calibri"/>
      </rPr>
      <t xml:space="preserve"> and </t>
    </r>
    <r>
      <rPr>
        <b/>
        <sz val="11"/>
        <color rgb="FF000000"/>
        <rFont val="Calibri"/>
      </rPr>
      <t>14</t>
    </r>
    <r>
      <rPr>
        <sz val="11"/>
        <color rgb="FF000000"/>
        <rFont val="Calibri"/>
      </rPr>
      <t>.</t>
    </r>
    <r>
      <rPr>
        <sz val="11"/>
        <color rgb="FF000000"/>
        <rFont val="Calibri"/>
      </rPr>
      <t xml:space="preserve">
</t>
    </r>
    <r>
      <rPr>
        <sz val="11"/>
        <color rgb="FF006096"/>
        <rFont val="Roboto Condensed"/>
      </rPr>
      <t>HKEY_LOCAL_MACHINE\SOFTWARE\Microsoft\Windows NT\CurrentVersion\Winlogon:PasswordExpiryWarning</t>
    </r>
    <r>
      <rPr>
        <sz val="11"/>
        <color rgb="FF006096"/>
        <rFont val="Roboto Condensed"/>
      </rPr>
      <t xml:space="preserve">
</t>
    </r>
  </si>
  <si>
    <r>
      <rPr>
        <sz val="11"/>
        <color rgb="FF000000"/>
        <rFont val="Calibri"/>
      </rPr>
      <t>5 days.</t>
    </r>
  </si>
  <si>
    <t>2.3.7.8</t>
  </si>
  <si>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</si>
  <si>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Configuration\Policies\Windows Settings\Security Settings\Local Policies\Security Options\Interactive logon: Require Domain Controller Authentication to unlock workstation</t>
    </r>
    <r>
      <rPr>
        <sz val="11"/>
        <color rgb="FF006096"/>
        <rFont val="Roboto Condensed"/>
      </rPr>
      <t xml:space="preserve">
</t>
    </r>
  </si>
  <si>
    <r>
      <rPr>
        <sz val="11"/>
        <color rgb="FF000000"/>
        <rFont val="Calibri"/>
      </rPr>
      <t>Logon information is required to unlock a locked computer. For domain accounts, this security setting determines whether it is necessary to contact a Domain Controller to unlock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</si>
  <si>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the console on a computer is locked, either by a user or automatically by a screen saver time-out, the console can only be unlocked if a Domain Controller is available to re-authenticate the domain account that is being used to unlock the computer. If no Domain Controller is available, the user cannot unlock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</si>
  <si>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 NT\CurrentVersion\Winlogon:ForceUnlockLogon</t>
    </r>
    <r>
      <rPr>
        <sz val="11"/>
        <color rgb="FF006096"/>
        <rFont val="Roboto Condensed"/>
      </rPr>
      <t xml:space="preserve">
</t>
    </r>
  </si>
  <si>
    <r>
      <rPr>
        <sz val="11"/>
        <color rgb="FF000000"/>
        <rFont val="Calibri"/>
      </rPr>
      <t>Disabled. (Logon information confirmation with a Domain Controller is not required for a user to unlock the computer, and the user can unlock the computer using cached credentials, if they are present.)</t>
    </r>
  </si>
  <si>
    <t>2.3.7.9</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</si>
  <si>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</si>
  <si>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Lock Workstation</t>
    </r>
    <r>
      <rPr>
        <sz val="11"/>
        <color rgb="FF000000"/>
        <rFont val="Calibri"/>
      </rPr>
      <t xml:space="preserve">,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r>
      <rPr>
        <sz val="11"/>
        <color rgb="FF006096"/>
        <rFont val="Roboto Condensed"/>
      </rPr>
      <t xml:space="preserve">
</t>
    </r>
  </si>
  <si>
    <r>
      <rPr>
        <sz val="11"/>
        <color rgb="FF000000"/>
        <rFont val="Calibri"/>
      </rPr>
      <t>This policy setting determines what happens when the smart card for a logged-on user is removed from the smart card reader.</t>
    </r>
    <r>
      <rPr>
        <sz val="11"/>
        <color rgb="FF000000"/>
        <rFont val="Calibri"/>
      </rPr>
      <t xml:space="preserve">
</t>
    </r>
    <r>
      <rPr>
        <sz val="11"/>
        <color rgb="FF000000"/>
        <rFont val="Calibri"/>
      </rPr>
      <t xml:space="preserve">The recommended state for this setting is: </t>
    </r>
    <r>
      <rPr>
        <b/>
        <sz val="11"/>
        <color rgb="FF000000"/>
        <rFont val="Calibri"/>
      </rPr>
      <t>Lock Workstation</t>
    </r>
    <r>
      <rPr>
        <sz val="11"/>
        <color rgb="FF000000"/>
        <rFont val="Calibri"/>
      </rPr>
      <t xml:space="preserve">. Configuring this setting to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 xml:space="preserve"> also conforms to the benchmark.</t>
    </r>
  </si>
  <si>
    <r>
      <rPr>
        <sz val="11"/>
        <color rgb="FF000000"/>
        <rFont val="Calibri"/>
      </rPr>
      <t xml:space="preserve">If you select </t>
    </r>
    <r>
      <rPr>
        <b/>
        <sz val="11"/>
        <color rgb="FF000000"/>
        <rFont val="Calibri"/>
      </rPr>
      <t>Lock Workstation</t>
    </r>
    <r>
      <rPr>
        <sz val="11"/>
        <color rgb="FF000000"/>
        <rFont val="Calibri"/>
      </rPr>
      <t>,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 xml:space="preserve">If you select </t>
    </r>
    <r>
      <rPr>
        <b/>
        <sz val="11"/>
        <color rgb="FF000000"/>
        <rFont val="Calibri"/>
      </rPr>
      <t>Force Logoff</t>
    </r>
    <r>
      <rPr>
        <sz val="11"/>
        <color rgb="FF000000"/>
        <rFont val="Calibri"/>
      </rPr>
      <t>, users are automatically logged off when their smart card is removed.</t>
    </r>
    <r>
      <rPr>
        <sz val="11"/>
        <color rgb="FF000000"/>
        <rFont val="Calibri"/>
      </rPr>
      <t xml:space="preserve">
</t>
    </r>
    <r>
      <rPr>
        <sz val="11"/>
        <color rgb="FF000000"/>
        <rFont val="Calibri"/>
      </rPr>
      <t xml:space="preserve">If you select </t>
    </r>
    <r>
      <rPr>
        <b/>
        <sz val="11"/>
        <color rgb="FF000000"/>
        <rFont val="Calibri"/>
      </rPr>
      <t>Disconnect if a Remote Desktop Services session</t>
    </r>
    <r>
      <rPr>
        <sz val="11"/>
        <color rgb="FF000000"/>
        <rFont val="Calibri"/>
      </rPr>
      <t xml:space="preserve">, removal of the smart card disconnects the session without logging the users off. This allows the user to insert the smart card and resume the session later, or at another smart card reader-equipped computer, without having to log on again. If the session is local, this policy will function identically to </t>
    </r>
    <r>
      <rPr>
        <b/>
        <sz val="11"/>
        <color rgb="FF000000"/>
        <rFont val="Calibri"/>
      </rPr>
      <t>Lock Workstation</t>
    </r>
    <r>
      <rPr>
        <sz val="11"/>
        <color rgb="FF000000"/>
        <rFont val="Calibri"/>
      </rPr>
      <t>.</t>
    </r>
    <r>
      <rPr>
        <sz val="11"/>
        <color rgb="FF000000"/>
        <rFont val="Calibri"/>
      </rPr>
      <t xml:space="preserve">
</t>
    </r>
    <r>
      <rPr>
        <sz val="11"/>
        <color rgb="FF000000"/>
        <rFont val="Calibri"/>
      </rPr>
      <t>Enforcing this setting on computers used by people who must log onto multiple computers in order to perform their duties could be frustrating and lower productivity. For example, if network administrators are limited to a single account but need to log into several computers simultaneously in order to effectively manage the network enforcing this setting will limit them to logging onto one computer at a time. For these reasons it is recommended that this setting only be enforced on workstations used for purposes commonly associated with typical users such as document creation and email.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</si>
  <si>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HKEY_LOCAL_MACHINE\SOFTWARE\Microsoft\Windows NT\CurrentVersion\Winlogon:ScRemoveOption</t>
    </r>
    <r>
      <rPr>
        <sz val="11"/>
        <color rgb="FF006096"/>
        <rFont val="Roboto Condensed"/>
      </rPr>
      <t xml:space="preserve">
</t>
    </r>
  </si>
  <si>
    <r>
      <rPr>
        <sz val="11"/>
        <color rgb="FF000000"/>
        <rFont val="Calibri"/>
      </rPr>
      <t>No action.</t>
    </r>
  </si>
  <si>
    <t>Microsoft network client</t>
  </si>
  <si>
    <t>2.3.8.1</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</si>
  <si>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</si>
  <si>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r>
      <rPr>
        <sz val="11"/>
        <color rgb="FF006096"/>
        <rFont val="Roboto Condensed"/>
      </rPr>
      <t xml:space="preserve">
</t>
    </r>
  </si>
  <si>
    <r>
      <rPr>
        <sz val="11"/>
        <color rgb="FF000000"/>
        <rFont val="Calibri"/>
      </rPr>
      <t>This policy setting determines whether packet signing is required by the Server Message Block (SMB) client component. SMB is the resource sharing protocol that is supported by many Windows operating systems. It is the basis of NetBIOS and many other protocols. SMB signatures authenticate both users and the servers that host the data. If either side fails the authentication process, data transmission will not take place.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</si>
  <si>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client will not communicate with a Microsoft network server unless that server agrees to perform SMB packet signing.</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computers are configured to ignore all unsigned SMB communications, older applications and operating systems will not be able to connect. However, if SMB signing is completely disabled, computers will be vulnerable to session hijacking attacks.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</si>
  <si>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HKLM\SYSTEM\CurrentControlSet\Services\LanmanWorkstation\Parameters:RequireSecuritySignature</t>
    </r>
    <r>
      <rPr>
        <sz val="11"/>
        <color rgb="FF006096"/>
        <rFont val="Roboto Condensed"/>
      </rPr>
      <t xml:space="preserve">
</t>
    </r>
  </si>
  <si>
    <r>
      <rPr>
        <sz val="11"/>
        <color rgb="FF000000"/>
        <rFont val="Calibri"/>
      </rPr>
      <t>Disabled. (SMB packet signing is negotiated between the client and server.)</t>
    </r>
  </si>
  <si>
    <t>2.3.8.2</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</si>
  <si>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</si>
  <si>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r>
      <rPr>
        <sz val="11"/>
        <color rgb="FF006096"/>
        <rFont val="Roboto Condensed"/>
      </rPr>
      <t xml:space="preserve">
</t>
    </r>
  </si>
  <si>
    <r>
      <rPr>
        <sz val="11"/>
        <color rgb="FF000000"/>
        <rFont val="Calibri"/>
      </rPr>
      <t>This policy setting determines whether the SMB redirector will send plaintext passwords during authentication to third-party SMB servers that do not support password encryption.</t>
    </r>
    <r>
      <rPr>
        <sz val="11"/>
        <color rgb="FF000000"/>
        <rFont val="Calibri"/>
      </rPr>
      <t xml:space="preserve">
</t>
    </r>
    <r>
      <rPr>
        <sz val="11"/>
        <color rgb="FF000000"/>
        <rFont val="Calibri"/>
      </rPr>
      <t>It is recommended that you disable this policy setting unless there is a strong business case to enable it. If this policy setting is enabled, unencrypted passwords will be allowed across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</si>
  <si>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Some very old applications and operating systems such as MS-DOS, Windows for Workgroups 3.11, and Windows 95a may not be able to communicate with the servers in your organization by means of the SMB protocol.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</si>
  <si>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HKLM\SYSTEM\CurrentControlSet\Services\LanmanWorkstation\Parameters:EnablePlainTextPassword</t>
    </r>
    <r>
      <rPr>
        <sz val="11"/>
        <color rgb="FF006096"/>
        <rFont val="Roboto Condensed"/>
      </rPr>
      <t xml:space="preserve">
</t>
    </r>
  </si>
  <si>
    <r>
      <rPr>
        <sz val="11"/>
        <color rgb="FF000000"/>
        <rFont val="Calibri"/>
      </rPr>
      <t>Disabled. (Plaintext passwords will not be sent during authentication to third-party SMB servers that do not support password encryption.)</t>
    </r>
  </si>
  <si>
    <t>Microsoft network server</t>
  </si>
  <si>
    <t>2.3.9.1</t>
  </si>
  <si>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</si>
  <si>
    <r>
      <rPr>
        <sz val="11"/>
        <color rgb="FF000000"/>
        <rFont val="Calibri"/>
      </rPr>
      <t xml:space="preserve">Set the following UI path to </t>
    </r>
    <r>
      <rPr>
        <b/>
        <sz val="11"/>
        <color rgb="FF000000"/>
        <rFont val="Calibri"/>
      </rPr>
      <t>15 or fewer minute(s)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Amount of idle time required before suspending session</t>
    </r>
    <r>
      <rPr>
        <sz val="11"/>
        <color rgb="FF006096"/>
        <rFont val="Roboto Condensed"/>
      </rPr>
      <t xml:space="preserve">
</t>
    </r>
  </si>
  <si>
    <r>
      <rPr>
        <sz val="11"/>
        <color rgb="FF000000"/>
        <rFont val="Calibri"/>
      </rPr>
      <t>This policy setting allows you to specify the amount of continuous idle time that must pass in an SMB session before the session is suspended because of inactivity. Administrators can use this policy setting to control when a computer suspends an inactive SMB session. If client activity resumes, the session is automatically reestablished.</t>
    </r>
    <r>
      <rPr>
        <sz val="11"/>
        <color rgb="FF000000"/>
        <rFont val="Calibri"/>
      </rPr>
      <t xml:space="preserve">
</t>
    </r>
    <r>
      <rPr>
        <sz val="11"/>
        <color rgb="FF000000"/>
        <rFont val="Calibri"/>
      </rPr>
      <t>The maximum value is 99999, which is over 69 days; in effect, this value disables the setting.</t>
    </r>
    <r>
      <rPr>
        <sz val="11"/>
        <color rgb="FF000000"/>
        <rFont val="Calibri"/>
      </rPr>
      <t xml:space="preserve">
</t>
    </r>
    <r>
      <rPr>
        <sz val="11"/>
        <color rgb="FF000000"/>
        <rFont val="Calibri"/>
      </rPr>
      <t xml:space="preserve">The recommended state for this setting is: </t>
    </r>
    <r>
      <rPr>
        <b/>
        <sz val="11"/>
        <color rgb="FF000000"/>
        <rFont val="Calibri"/>
      </rPr>
      <t>15 or fewer minute(s)</t>
    </r>
    <r>
      <rPr>
        <sz val="11"/>
        <color rgb="FF000000"/>
        <rFont val="Calibri"/>
      </rPr>
      <t>.</t>
    </r>
  </si>
  <si>
    <r>
      <rPr>
        <sz val="11"/>
        <color rgb="FF000000"/>
        <rFont val="Calibri"/>
      </rPr>
      <t>There will be little impact because SMB sessions will be re-established automatically if the client resumes activity.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</si>
  <si>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 xml:space="preserve"> or less.</t>
    </r>
    <r>
      <rPr>
        <sz val="11"/>
        <color rgb="FF000000"/>
        <rFont val="Calibri"/>
      </rPr>
      <t xml:space="preserve">
</t>
    </r>
    <r>
      <rPr>
        <sz val="11"/>
        <color rgb="FF006096"/>
        <rFont val="Roboto Condensed"/>
      </rPr>
      <t>HKEY_LOCAL_MACHINE\SYSTEM\CurrentControlSet\Services\LanManServer\Parameters:AutoDisconnect</t>
    </r>
    <r>
      <rPr>
        <sz val="11"/>
        <color rgb="FF006096"/>
        <rFont val="Roboto Condensed"/>
      </rPr>
      <t xml:space="preserve">
</t>
    </r>
  </si>
  <si>
    <r>
      <rPr>
        <sz val="11"/>
        <color rgb="FF000000"/>
        <rFont val="Calibri"/>
      </rPr>
      <t>15 minutes.</t>
    </r>
  </si>
  <si>
    <t>2.3.9.2</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</si>
  <si>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</si>
  <si>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r>
      <rPr>
        <sz val="11"/>
        <color rgb="FF006096"/>
        <rFont val="Roboto Condensed"/>
      </rPr>
      <t xml:space="preserve">
</t>
    </r>
  </si>
  <si>
    <r>
      <rPr>
        <sz val="11"/>
        <color rgb="FF000000"/>
        <rFont val="Calibri"/>
      </rPr>
      <t>This policy setting determines whether packet signing is required by the SMB server component. This setting should be enabled in a mixed environment to prevent downstream clients from using the workstation as a network server.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</si>
  <si>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HKLM\SYSTEM\CurrentControlSet\Services\LanManServer\Parameters:RequireSecuritySignature</t>
    </r>
    <r>
      <rPr>
        <sz val="11"/>
        <color rgb="FF006096"/>
        <rFont val="Roboto Condensed"/>
      </rPr>
      <t xml:space="preserve">
</t>
    </r>
  </si>
  <si>
    <r>
      <rPr>
        <sz val="11"/>
        <color rgb="FF000000"/>
        <rFont val="Calibri"/>
      </rPr>
      <t>On Member Servers: Disabled. (SMB packet signing is negotiated between the client and server.)</t>
    </r>
    <r>
      <rPr>
        <sz val="11"/>
        <color rgb="FF000000"/>
        <rFont val="Calibri"/>
      </rPr>
      <t xml:space="preserve">
</t>
    </r>
    <r>
      <rPr>
        <sz val="11"/>
        <color rgb="FF000000"/>
        <rFont val="Calibri"/>
      </rPr>
      <t>On Domain Controllers: Enabled. (The Microsoft network server will not communicate with a Microsoft network client unless that client agrees to perform SMB packet signing.)</t>
    </r>
  </si>
  <si>
    <t>2.3.9.3</t>
  </si>
  <si>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</si>
  <si>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Disconnect clients when logon hours expire</t>
    </r>
    <r>
      <rPr>
        <sz val="11"/>
        <color rgb="FF006096"/>
        <rFont val="Roboto Condensed"/>
      </rPr>
      <t xml:space="preserve">
</t>
    </r>
  </si>
  <si>
    <r>
      <rPr>
        <sz val="11"/>
        <color rgb="FF000000"/>
        <rFont val="Calibri"/>
      </rPr>
      <t xml:space="preserve">This security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Network security: Force logoff when logon hours expire</t>
    </r>
    <r>
      <rPr>
        <sz val="11"/>
        <color rgb="FF000000"/>
        <rFont val="Calibri"/>
      </rPr>
      <t xml:space="preserve"> (Rule 2.3.11.6).</t>
    </r>
    <r>
      <rPr>
        <sz val="11"/>
        <color rgb="FF000000"/>
        <rFont val="Calibri"/>
      </rPr>
      <t xml:space="preserve">
</t>
    </r>
    <r>
      <rPr>
        <sz val="11"/>
        <color rgb="FF000000"/>
        <rFont val="Calibri"/>
      </rPr>
      <t>If your organization configures logon hours for users, this policy setting is necessary to ensure they are effective.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</si>
  <si>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If logon hours are not used in your organization, this policy setting will have no impact. If logon hours are used, existing user sessions will be forcibly terminated when their logon hours expire.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</si>
  <si>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HKLM\SYSTEM\CurrentControlSet\Services\LanManServer\Parameters:enableforcedlogoff</t>
    </r>
    <r>
      <rPr>
        <sz val="11"/>
        <color rgb="FF006096"/>
        <rFont val="Roboto Condensed"/>
      </rPr>
      <t xml:space="preserve">
</t>
    </r>
  </si>
  <si>
    <r>
      <rPr>
        <sz val="11"/>
        <color rgb="FF000000"/>
        <rFont val="Calibri"/>
      </rPr>
      <t>Enabled. (Client sessions with the SMB service are forcibly disconnected when the client's logon hours expire.)</t>
    </r>
  </si>
  <si>
    <t>2.3.9.4</t>
  </si>
  <si>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</si>
  <si>
    <r>
      <rPr>
        <sz val="11"/>
        <color rgb="FF000000"/>
        <rFont val="Calibri"/>
      </rPr>
      <t xml:space="preserve">Set the following UI path to </t>
    </r>
    <r>
      <rPr>
        <b/>
        <sz val="11"/>
        <color rgb="FF000000"/>
        <rFont val="Calibri"/>
      </rPr>
      <t>Accept if provided by client</t>
    </r>
    <r>
      <rPr>
        <sz val="11"/>
        <color rgb="FF000000"/>
        <rFont val="Calibri"/>
      </rPr>
      <t xml:space="preserve"> or </t>
    </r>
    <r>
      <rPr>
        <b/>
        <sz val="11"/>
        <color rgb="FF000000"/>
        <rFont val="Calibri"/>
      </rPr>
      <t>Required from client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Server SPN target name validation level</t>
    </r>
    <r>
      <rPr>
        <sz val="11"/>
        <color rgb="FF006096"/>
        <rFont val="Roboto Condensed"/>
      </rPr>
      <t xml:space="preserve">
</t>
    </r>
  </si>
  <si>
    <r>
      <rPr>
        <sz val="11"/>
        <color rgb="FF000000"/>
        <rFont val="Calibri"/>
      </rPr>
      <t>This policy setting controls the level of validation a computer with shared folders or printers (the server) performs on the service principal name (SPN) that is provided by the client computer when it establishes a session using the server message block (SMB) protocol.</t>
    </r>
    <r>
      <rPr>
        <sz val="11"/>
        <color rgb="FF000000"/>
        <rFont val="Calibri"/>
      </rPr>
      <t xml:space="preserve">
</t>
    </r>
    <r>
      <rPr>
        <sz val="11"/>
        <color rgb="FF000000"/>
        <rFont val="Calibri"/>
      </rPr>
      <t>The server message block (SMB) protocol provides the basis for file and print sharing and other networking operations, such as remote Windows administration. The SMB protocol supports validating the SMB server service principal name (SPN) within the authentication blob provided by a SMB client to prevent a class of attacks against SMB servers referred to as SMB relay attacks. This setting will affect both SMB1 and SMB2.</t>
    </r>
    <r>
      <rPr>
        <sz val="11"/>
        <color rgb="FF000000"/>
        <rFont val="Calibri"/>
      </rPr>
      <t xml:space="preserve">
</t>
    </r>
    <r>
      <rPr>
        <sz val="11"/>
        <color rgb="FF000000"/>
        <rFont val="Calibri"/>
      </rPr>
      <t xml:space="preserve">The recommended state for this setting is: </t>
    </r>
    <r>
      <rPr>
        <b/>
        <sz val="11"/>
        <color rgb="FF000000"/>
        <rFont val="Calibri"/>
      </rPr>
      <t>Accept if provided by client</t>
    </r>
    <r>
      <rPr>
        <sz val="11"/>
        <color rgb="FF000000"/>
        <rFont val="Calibri"/>
      </rPr>
      <t xml:space="preserve">. Configuring this setting to </t>
    </r>
    <r>
      <rPr>
        <b/>
        <sz val="11"/>
        <color rgb="FF000000"/>
        <rFont val="Calibri"/>
      </rPr>
      <t>Required from client</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Since the release of the MS KB3161561 </t>
    </r>
    <r>
      <rPr>
        <sz val="11"/>
        <color rgb="FF0000FF"/>
        <rFont val="Calibri"/>
      </rPr>
      <t>(https://support.microsoft.com/en-us/kb/3161561)</t>
    </r>
    <r>
      <rPr>
        <sz val="11"/>
        <color rgb="FF000000"/>
        <rFont val="Calibri"/>
      </rPr>
      <t xml:space="preserve"> security patch, this setting can cause significant issues (such as replication problems, group policy editing issues and blue screen crashes) on Domain Controllers when used </t>
    </r>
    <r>
      <rPr>
        <i/>
        <sz val="11"/>
        <color rgb="FF000000"/>
        <rFont val="Calibri"/>
      </rPr>
      <t>simultaneously</t>
    </r>
    <r>
      <rPr>
        <sz val="11"/>
        <color rgb="FF000000"/>
        <rFont val="Calibri"/>
      </rPr>
      <t xml:space="preserve"> with UNC path hardening (i.e. Rule 18.5.14.1). </t>
    </r>
    <r>
      <rPr>
        <b/>
        <sz val="11"/>
        <color rgb="FF000000"/>
        <rFont val="Calibri"/>
      </rPr>
      <t>CIS therefore recommends against deploying this setting on Domain Controllers.</t>
    </r>
  </si>
  <si>
    <r>
      <rPr>
        <sz val="11"/>
        <color rgb="FF000000"/>
        <rFont val="Calibri"/>
      </rPr>
      <t>All Windows operating systems support both a client-side SMB component and a server-side SMB component. This setting affects the server SMB behavior, and its implementation should be carefully evaluated and tested to prevent disruptions to file and print serving capabilities.</t>
    </r>
    <r>
      <rPr>
        <sz val="11"/>
        <color rgb="FF000000"/>
        <rFont val="Calibri"/>
      </rPr>
      <t xml:space="preserve">
</t>
    </r>
    <r>
      <rPr>
        <sz val="11"/>
        <color rgb="FF000000"/>
        <rFont val="Calibri"/>
      </rPr>
      <t xml:space="preserve">If configured to </t>
    </r>
    <r>
      <rPr>
        <b/>
        <sz val="11"/>
        <color rgb="FF000000"/>
        <rFont val="Calibri"/>
      </rPr>
      <t>Accept if provided by client</t>
    </r>
    <r>
      <rPr>
        <sz val="11"/>
        <color rgb="FF000000"/>
        <rFont val="Calibri"/>
      </rPr>
      <t>, the SMB server will accept and validate the SPN provided by the SMB client and allow a session to be established if it matches the SMB server’s list of SPN’s for itself. If the SPN does NOT match, the session request for that SMB client will be denied.</t>
    </r>
    <r>
      <rPr>
        <sz val="11"/>
        <color rgb="FF000000"/>
        <rFont val="Calibri"/>
      </rPr>
      <t xml:space="preserve">
</t>
    </r>
    <r>
      <rPr>
        <sz val="11"/>
        <color rgb="FF000000"/>
        <rFont val="Calibri"/>
      </rPr>
      <t xml:space="preserve">If configured to </t>
    </r>
    <r>
      <rPr>
        <b/>
        <sz val="11"/>
        <color rgb="FF000000"/>
        <rFont val="Calibri"/>
      </rPr>
      <t>Required from client</t>
    </r>
    <r>
      <rPr>
        <sz val="11"/>
        <color rgb="FF000000"/>
        <rFont val="Calibri"/>
      </rPr>
      <t>, the SMB client MUST send a SPN name in session setup, and the SPN name provided MUST match the SMB server that is being requested to establish a connection. If no SPN is provided by client, or the SPN provided does not match, the session is denied.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</si>
  <si>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HKLM\SYSTEM\CurrentControlSet\Services\LanManServer\Parameters:SMBServerNameHardeningLevel</t>
    </r>
    <r>
      <rPr>
        <sz val="11"/>
        <color rgb="FF006096"/>
        <rFont val="Roboto Condensed"/>
      </rPr>
      <t xml:space="preserve">
</t>
    </r>
  </si>
  <si>
    <r>
      <rPr>
        <sz val="11"/>
        <color rgb="FF000000"/>
        <rFont val="Calibri"/>
      </rPr>
      <t>Off. (The SPN is not required or validated by the SMB server from a SMB client.)</t>
    </r>
  </si>
  <si>
    <t>Network access</t>
  </si>
  <si>
    <t>2.3.10.1</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</si>
  <si>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</si>
  <si>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r>
      <rPr>
        <sz val="11"/>
        <color rgb="FF006096"/>
        <rFont val="Roboto Condensed"/>
      </rPr>
      <t xml:space="preserve">
</t>
    </r>
  </si>
  <si>
    <r>
      <rPr>
        <sz val="11"/>
        <color rgb="FF000000"/>
        <rFont val="Calibri"/>
      </rPr>
      <t>This policy setting determines whether an anonymous user can request security identifier (SID) attributes for another user, or use a SID to obtain its corresponding user name.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</si>
  <si>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Disabled. (An anonymous user cannot request the SID attribute for another user.)</t>
    </r>
  </si>
  <si>
    <t>2.3.10.2</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</si>
  <si>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</si>
  <si>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r>
      <rPr>
        <sz val="11"/>
        <color rgb="FF006096"/>
        <rFont val="Roboto Condensed"/>
      </rPr>
      <t xml:space="preserve">
</t>
    </r>
  </si>
  <si>
    <r>
      <rPr>
        <sz val="11"/>
        <color rgb="FF000000"/>
        <rFont val="Calibri"/>
      </rPr>
      <t>This policy setting controls the ability of anonymous users to enumerate the accounts in the Security Accounts Manager (SAM). If you enable this policy setting, users with anonymous connections will not be able to enumerate domain account user names on the systems in your environment. This policy setting also allows additional restrictions on anonymous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</si>
  <si>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None - this is the default behavior. It will be impossible to establish trusts with Windows NT 4.0-based domains. Also, client computers that run older versions of the Windows operating system such as Windows NT 3.51 and Windows 95 will experience problems when they try to use resources on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</si>
  <si>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HKLM\SYSTEM\CurrentControlSet\Control\Lsa:RestrictAnonymousSAM</t>
    </r>
    <r>
      <rPr>
        <sz val="11"/>
        <color rgb="FF006096"/>
        <rFont val="Roboto Condensed"/>
      </rPr>
      <t xml:space="preserve">
</t>
    </r>
  </si>
  <si>
    <r>
      <rPr>
        <sz val="11"/>
        <color rgb="FF000000"/>
        <rFont val="Calibri"/>
      </rPr>
      <t>Enabled. (Do not allow anonymous enumeration of SAM accounts. This option replaces Everyone with Authenticated Users in the security permissions for resources.)</t>
    </r>
  </si>
  <si>
    <t>2.3.10.3</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</si>
  <si>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</si>
  <si>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r>
      <rPr>
        <sz val="11"/>
        <color rgb="FF006096"/>
        <rFont val="Roboto Condensed"/>
      </rPr>
      <t xml:space="preserve">
</t>
    </r>
  </si>
  <si>
    <r>
      <rPr>
        <sz val="11"/>
        <color rgb="FF000000"/>
        <rFont val="Calibri"/>
      </rPr>
      <t>This policy setting controls the ability of anonymous users to enumerate SAM accounts as well as shares. If you enable this policy setting, anonymous users will not be able to enumerate domain account user names and network share names on the systems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</si>
  <si>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 xml:space="preserve">It will be impossible to establish trusts with Windows NT 4.0-based domains. Also, client computers that run older versions of the Windows operating system such as Windows NT 3.51 and Windows 95 will experience problems when they try to use resources on the server. Users who access file and print servers anonymously will be unable to list the shared network resources on those servers; the users will have to authenticate before they can view the lists of shared folders and printers. However, even with this policy setting enabled, anonymous users will have access to resources with permissions that explicitly include the built-in group, </t>
    </r>
    <r>
      <rPr>
        <b/>
        <sz val="11"/>
        <color rgb="FF000000"/>
        <rFont val="Calibri"/>
      </rPr>
      <t>ANONYMOUS LOGON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</si>
  <si>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t>
    </r>
    <r>
      <rPr>
        <sz val="11"/>
        <color rgb="FF006096"/>
        <rFont val="Roboto Condensed"/>
      </rPr>
      <t xml:space="preserve">
</t>
    </r>
  </si>
  <si>
    <r>
      <rPr>
        <sz val="11"/>
        <color rgb="FF000000"/>
        <rFont val="Calibri"/>
      </rPr>
      <t>Disabled. (Allow anonymous enumeration of SAM accounts and shares. No additional permissions can be assigned by the administrator for anonymous connections to the computer. Anonymous connections will rely on default permissions.)</t>
    </r>
  </si>
  <si>
    <t>2.3.10.4</t>
  </si>
  <si>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</si>
  <si>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storage of passwords and credentials for network authentication</t>
    </r>
    <r>
      <rPr>
        <sz val="11"/>
        <color rgb="FF006096"/>
        <rFont val="Roboto Condensed"/>
      </rPr>
      <t xml:space="preserve">
</t>
    </r>
  </si>
  <si>
    <r>
      <rPr>
        <sz val="11"/>
        <color rgb="FF000000"/>
        <rFont val="Calibri"/>
      </rPr>
      <t>This policy setting determines whether Credential Manager (formerly called Stored User Names and Passwords) saves passwords or credentials for later use when it gains domain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Changes to this setting will not take effect until Windows is restarted.</t>
    </r>
  </si>
  <si>
    <r>
      <rPr>
        <sz val="11"/>
        <color rgb="FF000000"/>
        <rFont val="Calibri"/>
      </rPr>
      <t>Credential Manager will not store passwords and credentials on the computer. Users will be forced to enter passwords whenever they log on to their Passport account or other network resources that aren't accessible to their domain account. Testing has shown that clients running Windows Vista or Windows Server 2008 will be unable to connect to Distributed File System (DFS) shares in untrusted domains. Enabling this setting also makes it impossible to specify alternate credentials for scheduled tasks, this can cause a variety of problems. For example, some third-party backup products will no longer work. This policy setting should have no impact on users who access network resources that are configured to allow access with their Active Directory-based domain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</si>
  <si>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HKLM\SYSTEM\CurrentControlSet\Control\Lsa:DisableDomainCreds</t>
    </r>
    <r>
      <rPr>
        <sz val="11"/>
        <color rgb="FF006096"/>
        <rFont val="Roboto Condensed"/>
      </rPr>
      <t xml:space="preserve">
</t>
    </r>
  </si>
  <si>
    <r>
      <rPr>
        <sz val="11"/>
        <color rgb="FF000000"/>
        <rFont val="Calibri"/>
      </rPr>
      <t>Disabled. (Credential Manager will store passwords and credentials on the computer for later use for domain authentication.)</t>
    </r>
  </si>
  <si>
    <t>2.3.10.5</t>
  </si>
  <si>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</si>
  <si>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Let Everyone permissions apply to anonymous users</t>
    </r>
    <r>
      <rPr>
        <sz val="11"/>
        <color rgb="FF006096"/>
        <rFont val="Roboto Condensed"/>
      </rPr>
      <t xml:space="preserve">
</t>
    </r>
  </si>
  <si>
    <r>
      <rPr>
        <sz val="11"/>
        <color rgb="FF000000"/>
        <rFont val="Calibri"/>
      </rPr>
      <t>This policy setting determines what additional permissions are assigned for anonymous connections to the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</si>
  <si>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HKLM\SYSTEM\CurrentControlSet\Control\Lsa:EveryoneIncludesAnonymous</t>
    </r>
    <r>
      <rPr>
        <sz val="11"/>
        <color rgb="FF006096"/>
        <rFont val="Roboto Condensed"/>
      </rPr>
      <t xml:space="preserve">
</t>
    </r>
  </si>
  <si>
    <r>
      <rPr>
        <sz val="11"/>
        <color rgb="FF000000"/>
        <rFont val="Calibri"/>
      </rPr>
      <t xml:space="preserve">Disabled. (Anonymous users can only access those resources for which the built-in group </t>
    </r>
    <r>
      <rPr>
        <b/>
        <sz val="11"/>
        <color rgb="FF000000"/>
        <rFont val="Calibri"/>
      </rPr>
      <t>ANONYMOUS LOGON</t>
    </r>
    <r>
      <rPr>
        <sz val="11"/>
        <color rgb="FF000000"/>
        <rFont val="Calibri"/>
      </rPr>
      <t xml:space="preserve"> has been explicitly given permission.)</t>
    </r>
  </si>
  <si>
    <t>2.3.10.6</t>
  </si>
  <si>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</si>
  <si>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Options\Network access: Named Pipes that can be accessed anonymously</t>
    </r>
    <r>
      <rPr>
        <sz val="11"/>
        <color rgb="FF006096"/>
        <rFont val="Roboto Condensed"/>
      </rPr>
      <t xml:space="preserve">
</t>
    </r>
  </si>
  <si>
    <r>
      <rPr>
        <sz val="11"/>
        <color rgb="FF000000"/>
        <rFont val="Calibri"/>
      </rPr>
      <t>This policy setting determines which communication sessions, or pipes, will have attributes and permissions that allow anonymous access.</t>
    </r>
    <r>
      <rPr>
        <sz val="11"/>
        <color rgb="FF000000"/>
        <rFont val="Calibri"/>
      </rPr>
      <t xml:space="preserve">
</t>
    </r>
    <r>
      <rPr>
        <sz val="11"/>
        <color rgb="FF000000"/>
        <rFont val="Calibri"/>
      </rPr>
      <t xml:space="preserve">The recommended state for this setting is: </t>
    </r>
    <r>
      <rPr>
        <b/>
        <sz val="11"/>
        <color rgb="FF000000"/>
        <rFont val="Calibri"/>
      </rPr>
      <t>LSARPC, NETLOGON, SAMR</t>
    </r>
    <r>
      <rPr>
        <sz val="11"/>
        <color rgb="FF000000"/>
        <rFont val="Calibri"/>
      </rPr>
      <t xml:space="preserve"> and (when the legacy </t>
    </r>
    <r>
      <rPr>
        <i/>
        <sz val="11"/>
        <color rgb="FF000000"/>
        <rFont val="Calibri"/>
      </rPr>
      <t>Computer Browser</t>
    </r>
    <r>
      <rPr>
        <sz val="11"/>
        <color rgb="FF000000"/>
        <rFont val="Calibri"/>
      </rPr>
      <t xml:space="preserve"> service is enabled) </t>
    </r>
    <r>
      <rPr>
        <b/>
        <sz val="11"/>
        <color rgb="FF000000"/>
        <rFont val="Calibri"/>
      </rPr>
      <t>BROWSER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Licensing</t>
    </r>
    <r>
      <rPr>
        <sz val="11"/>
        <color rgb="FF000000"/>
        <rFont val="Calibri"/>
      </rPr>
      <t xml:space="preserve"> Role Service will require a special exception to this recommendation, to allow the </t>
    </r>
    <r>
      <rPr>
        <b/>
        <sz val="11"/>
        <color rgb="FF000000"/>
        <rFont val="Calibri"/>
      </rPr>
      <t>HydraLSPipe</t>
    </r>
    <r>
      <rPr>
        <sz val="11"/>
        <color rgb="FF000000"/>
        <rFont val="Calibri"/>
      </rPr>
      <t xml:space="preserve"> and </t>
    </r>
    <r>
      <rPr>
        <b/>
        <sz val="11"/>
        <color rgb="FF000000"/>
        <rFont val="Calibri"/>
      </rPr>
      <t>TermServLicensing</t>
    </r>
    <r>
      <rPr>
        <sz val="11"/>
        <color rgb="FF000000"/>
        <rFont val="Calibri"/>
      </rPr>
      <t xml:space="preserve"> Named Pipes to be accessed anonymously.</t>
    </r>
  </si>
  <si>
    <r>
      <rPr>
        <sz val="11"/>
        <color rgb="FF000000"/>
        <rFont val="Calibri"/>
      </rPr>
      <t xml:space="preserve">Null session access over named pipes will be disabled unless they are included, and applications that rely on this feature or on unauthenticated access to named pipes will no longer function. The </t>
    </r>
    <r>
      <rPr>
        <b/>
        <sz val="11"/>
        <color rgb="FF000000"/>
        <rFont val="Calibri"/>
      </rPr>
      <t>BROWSER</t>
    </r>
    <r>
      <rPr>
        <sz val="11"/>
        <color rgb="FF000000"/>
        <rFont val="Calibri"/>
      </rPr>
      <t xml:space="preserve"> named pipe may need to be added to this list if the </t>
    </r>
    <r>
      <rPr>
        <i/>
        <sz val="11"/>
        <color rgb="FF000000"/>
        <rFont val="Calibri"/>
      </rPr>
      <t>Computer Browser</t>
    </r>
    <r>
      <rPr>
        <sz val="11"/>
        <color rgb="FF000000"/>
        <rFont val="Calibri"/>
      </rPr>
      <t xml:space="preserve"> service is needed for supporting legacy components. The </t>
    </r>
    <r>
      <rPr>
        <i/>
        <sz val="11"/>
        <color rgb="FF000000"/>
        <rFont val="Calibri"/>
      </rPr>
      <t>Computer Browser</t>
    </r>
    <r>
      <rPr>
        <sz val="11"/>
        <color rgb="FF000000"/>
        <rFont val="Calibri"/>
      </rPr>
      <t xml:space="preserve"> service is disabled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</si>
  <si>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LSARPC,NETLOGON,SAMR</t>
    </r>
    <r>
      <rPr>
        <sz val="11"/>
        <color rgb="FF000000"/>
        <rFont val="Calibri"/>
      </rPr>
      <t>.</t>
    </r>
    <r>
      <rPr>
        <sz val="11"/>
        <color rgb="FF000000"/>
        <rFont val="Calibri"/>
      </rPr>
      <t xml:space="preserve">
</t>
    </r>
    <r>
      <rPr>
        <sz val="11"/>
        <color rgb="FF006096"/>
        <rFont val="Roboto Condensed"/>
      </rPr>
      <t>HKEY_LOCAL_MACHINE\SYSTEM\CurrentControlSet\Services\LanManServer\Parameters:NullSessionPipes</t>
    </r>
    <r>
      <rPr>
        <sz val="11"/>
        <color rgb="FF006096"/>
        <rFont val="Roboto Condensed"/>
      </rPr>
      <t xml:space="preserve">
</t>
    </r>
  </si>
  <si>
    <r>
      <rPr>
        <sz val="11"/>
        <color rgb="FF000000"/>
        <rFont val="Calibri"/>
      </rPr>
      <t>None.</t>
    </r>
  </si>
  <si>
    <t>2.3.10.7</t>
  </si>
  <si>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</si>
  <si>
    <r>
      <rPr>
        <sz val="11"/>
        <color rgb="FF000000"/>
        <rFont val="Calibri"/>
      </rPr>
      <t>This policy setting determines which communication sessions, or pipes, will have attributes and permissions that allow anonymous access.</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 or (when the legacy </t>
    </r>
    <r>
      <rPr>
        <i/>
        <sz val="11"/>
        <color rgb="FF000000"/>
        <rFont val="Calibri"/>
      </rPr>
      <t>Computer Browser</t>
    </r>
    <r>
      <rPr>
        <sz val="11"/>
        <color rgb="FF000000"/>
        <rFont val="Calibri"/>
      </rPr>
      <t xml:space="preserve"> service is enabled) </t>
    </r>
    <r>
      <rPr>
        <b/>
        <sz val="11"/>
        <color rgb="FF000000"/>
        <rFont val="Calibri"/>
      </rPr>
      <t>BROWSER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Licensing</t>
    </r>
    <r>
      <rPr>
        <sz val="11"/>
        <color rgb="FF000000"/>
        <rFont val="Calibri"/>
      </rPr>
      <t xml:space="preserve"> Role Service will require a special exception to this recommendation, to allow the </t>
    </r>
    <r>
      <rPr>
        <b/>
        <sz val="11"/>
        <color rgb="FF000000"/>
        <rFont val="Calibri"/>
      </rPr>
      <t>HydraLSPipe</t>
    </r>
    <r>
      <rPr>
        <sz val="11"/>
        <color rgb="FF000000"/>
        <rFont val="Calibri"/>
      </rPr>
      <t xml:space="preserve"> and </t>
    </r>
    <r>
      <rPr>
        <b/>
        <sz val="11"/>
        <color rgb="FF000000"/>
        <rFont val="Calibri"/>
      </rPr>
      <t>TermServLicensing</t>
    </r>
    <r>
      <rPr>
        <sz val="11"/>
        <color rgb="FF000000"/>
        <rFont val="Calibri"/>
      </rPr>
      <t xml:space="preserve"> Named Pipes to be accessed anonymously.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</si>
  <si>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blank</t>
    </r>
    <r>
      <rPr>
        <sz val="11"/>
        <color rgb="FF000000"/>
        <rFont val="Calibri"/>
      </rPr>
      <t xml:space="preserve"> (i.e. None) or </t>
    </r>
    <r>
      <rPr>
        <b/>
        <sz val="11"/>
        <color rgb="FF000000"/>
        <rFont val="Calibri"/>
      </rPr>
      <t>BROWSER</t>
    </r>
    <r>
      <rPr>
        <sz val="11"/>
        <color rgb="FF000000"/>
        <rFont val="Calibri"/>
      </rPr>
      <t xml:space="preserve"> (when the legacy </t>
    </r>
    <r>
      <rPr>
        <i/>
        <sz val="11"/>
        <color rgb="FF000000"/>
        <rFont val="Calibri"/>
      </rPr>
      <t>Computer Browser</t>
    </r>
    <r>
      <rPr>
        <sz val="11"/>
        <color rgb="FF000000"/>
        <rFont val="Calibri"/>
      </rPr>
      <t xml:space="preserve"> service is enabled).</t>
    </r>
    <r>
      <rPr>
        <sz val="11"/>
        <color rgb="FF000000"/>
        <rFont val="Calibri"/>
      </rPr>
      <t xml:space="preserve">
</t>
    </r>
    <r>
      <rPr>
        <sz val="11"/>
        <color rgb="FF006096"/>
        <rFont val="Roboto Condensed"/>
      </rPr>
      <t>HKLM\SYSTEM\CurrentControlSet\Services\LanManServer\Parameters:NullSessionPipes</t>
    </r>
    <r>
      <rPr>
        <sz val="11"/>
        <color rgb="FF006096"/>
        <rFont val="Roboto Condensed"/>
      </rPr>
      <t xml:space="preserve">
</t>
    </r>
  </si>
  <si>
    <t>2.3.10.8</t>
  </si>
  <si>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</si>
  <si>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System\CurrentControlSet\Control\ProductOptions System\CurrentControlSet\Control\Server Applications Software\Microsoft\Windows NT\CurrentVersion</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t>
    </r>
    <r>
      <rPr>
        <sz val="11"/>
        <color rgb="FF006096"/>
        <rFont val="Roboto Condensed"/>
      </rPr>
      <t xml:space="preserve">
</t>
    </r>
  </si>
  <si>
    <r>
      <rPr>
        <sz val="11"/>
        <color rgb="FF000000"/>
        <rFont val="Calibri"/>
      </rPr>
      <t xml:space="preserve">This policy setting determines which registry 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System\CurrentControlSet\Control\ProductOptions</t>
    </r>
    <r>
      <rPr>
        <sz val="11"/>
        <color rgb="FF006096"/>
        <rFont val="Roboto Condensed"/>
      </rPr>
      <t xml:space="preserve">
</t>
    </r>
    <r>
      <rPr>
        <sz val="11"/>
        <color rgb="FF006096"/>
        <rFont val="Roboto Condensed"/>
      </rPr>
      <t>System\CurrentControlSet\Control\Server Applications</t>
    </r>
    <r>
      <rPr>
        <sz val="11"/>
        <color rgb="FF006096"/>
        <rFont val="Roboto Condensed"/>
      </rPr>
      <t xml:space="preserve">
</t>
    </r>
    <r>
      <rPr>
        <sz val="11"/>
        <color rgb="FF006096"/>
        <rFont val="Roboto Condensed"/>
      </rPr>
      <t>Software\Microsoft\Windows NT\CurrentVersion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this setting is configured, a list of one or more objects needs to be specified.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t>
    </r>
    <r>
      <rPr>
        <b/>
        <sz val="11"/>
        <color rgb="FF000000"/>
        <rFont val="Calibri"/>
      </rPr>
      <t>REG_MULTI_SZ</t>
    </r>
    <r>
      <rPr>
        <sz val="11"/>
        <color rgb="FF000000"/>
        <rFont val="Calibri"/>
      </rPr>
      <t xml:space="preserve"> value.</t>
    </r>
  </si>
  <si>
    <r>
      <rPr>
        <sz val="11"/>
        <color rgb="FF000000"/>
        <rFont val="Calibri"/>
      </rPr>
      <t>None - this is the default behavior.</t>
    </r>
    <r>
      <rPr>
        <sz val="11"/>
        <color rgb="FF000000"/>
        <rFont val="Calibri"/>
      </rPr>
      <t xml:space="preserve">
</t>
    </r>
    <r>
      <rPr>
        <sz val="11"/>
        <color rgb="FF000000"/>
        <rFont val="Calibri"/>
      </rPr>
      <t>However, if the default registry paths from the list of accessible ones is removed, remote management tools such as the Microsoft Baseline Security Analyzer and Microsoft Systems Management Server could fail, as they require remote access to the registry to properly monitor and manage computers.</t>
    </r>
    <r>
      <rPr>
        <sz val="11"/>
        <color rgb="FF000000"/>
        <rFont val="Calibri"/>
      </rPr>
      <t xml:space="preserve">
</t>
    </r>
    <r>
      <rPr>
        <b/>
        <sz val="11"/>
        <color rgb="FF000000"/>
        <rFont val="Calibri"/>
      </rPr>
      <t>Note:</t>
    </r>
    <r>
      <rPr>
        <sz val="11"/>
        <color rgb="FF000000"/>
        <rFont val="Calibri"/>
      </rPr>
      <t xml:space="preserve"> If remote access is needed, this setting must also enable the Remote Registry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</si>
  <si>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System\CurrentControlSet\Control\ProductOptions,System\CurrentControlSet\Control\Server Applications,Software\Microsoft\Windows NT\CurrentVersion</t>
    </r>
    <r>
      <rPr>
        <sz val="11"/>
        <color rgb="FF000000"/>
        <rFont val="Calibri"/>
      </rPr>
      <t>.</t>
    </r>
    <r>
      <rPr>
        <sz val="11"/>
        <color rgb="FF000000"/>
        <rFont val="Calibri"/>
      </rPr>
      <t xml:space="preserve">
</t>
    </r>
    <r>
      <rPr>
        <sz val="11"/>
        <color rgb="FF006096"/>
        <rFont val="Roboto Condensed"/>
      </rPr>
      <t>HKEY_LOCAL_MACHINE\SYSTEM\CurrentControlSet\Control\SecurePipeServers\Winreg\AllowedExactPaths:Machine</t>
    </r>
    <r>
      <rPr>
        <sz val="11"/>
        <color rgb="FF006096"/>
        <rFont val="Roboto Condensed"/>
      </rPr>
      <t xml:space="preserve">
</t>
    </r>
  </si>
  <si>
    <r>
      <rPr>
        <sz val="11"/>
        <color rgb="FF000000"/>
        <rFont val="Calibri"/>
      </rPr>
      <t>System\CurrentControlSet\Control\ProductOptions</t>
    </r>
    <r>
      <rPr>
        <sz val="11"/>
        <color rgb="FF000000"/>
        <rFont val="Calibri"/>
      </rPr>
      <t xml:space="preserve">
</t>
    </r>
    <r>
      <rPr>
        <sz val="11"/>
        <color rgb="FF000000"/>
        <rFont val="Calibri"/>
      </rPr>
      <t>System\CurrentControlSet\Control\Server Applications</t>
    </r>
    <r>
      <rPr>
        <sz val="11"/>
        <color rgb="FF000000"/>
        <rFont val="Calibri"/>
      </rPr>
      <t xml:space="preserve">
</t>
    </r>
    <r>
      <rPr>
        <sz val="11"/>
        <color rgb="FF000000"/>
        <rFont val="Calibri"/>
      </rPr>
      <t>Software\Microsoft\Windows NT\CurrentVersion</t>
    </r>
  </si>
  <si>
    <t>2.3.10.9</t>
  </si>
  <si>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</si>
  <si>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System\CurrentControlSet\Control\Print\Printers System\CurrentControlSet\Services\Eventlog Software\Microsoft\OLAP Server Software\Microsoft\Windows NT\CurrentVersion\Print Software\Microsoft\Windows NT\CurrentVersion\Windows System\CurrentControlSet\Control\ContentIndex System\CurrentControlSet\Control\Terminal Server System\CurrentControlSet\Control\Terminal Server\UserConfig System\CurrentControlSet\Control\Terminal Server\DefaultUserConfiguration Software\Microsoft\Windows NT\CurrentVersion\Perflib System\CurrentControlSet\Services\SysmonLog</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 and sub-paths</t>
    </r>
    <r>
      <rPr>
        <sz val="11"/>
        <color rgb="FF006096"/>
        <rFont val="Roboto Condensed"/>
      </rPr>
      <t xml:space="preserve">
</t>
    </r>
    <r>
      <rPr>
        <sz val="11"/>
        <color rgb="FF000000"/>
        <rFont val="Calibri"/>
      </rPr>
      <t xml:space="preserve">
</t>
    </r>
    <r>
      <rPr>
        <sz val="11"/>
        <color rgb="FF000000"/>
        <rFont val="Calibri"/>
      </rPr>
      <t xml:space="preserve">When a server holds the </t>
    </r>
    <r>
      <rPr>
        <i/>
        <sz val="11"/>
        <color rgb="FF000000"/>
        <rFont val="Calibri"/>
      </rPr>
      <t>Active Directory Certificate Services</t>
    </r>
    <r>
      <rPr>
        <sz val="11"/>
        <color rgb="FF000000"/>
        <rFont val="Calibri"/>
      </rPr>
      <t xml:space="preserve"> Role with </t>
    </r>
    <r>
      <rPr>
        <i/>
        <sz val="11"/>
        <color rgb="FF000000"/>
        <rFont val="Calibri"/>
      </rPr>
      <t>Certification Authority</t>
    </r>
    <r>
      <rPr>
        <sz val="11"/>
        <color rgb="FF000000"/>
        <rFont val="Calibri"/>
      </rPr>
      <t xml:space="preserve"> Role Service, the above list should also include: </t>
    </r>
    <r>
      <rPr>
        <b/>
        <sz val="11"/>
        <color rgb="FF000000"/>
        <rFont val="Calibri"/>
      </rPr>
      <t>System\CurrentControlSet\Services\CertSvc</t>
    </r>
    <r>
      <rPr>
        <sz val="11"/>
        <color rgb="FF000000"/>
        <rFont val="Calibri"/>
      </rPr>
      <t>.</t>
    </r>
    <r>
      <rPr>
        <sz val="11"/>
        <color rgb="FF000000"/>
        <rFont val="Calibri"/>
      </rPr>
      <t xml:space="preserve">
</t>
    </r>
    <r>
      <rPr>
        <sz val="11"/>
        <color rgb="FF000000"/>
        <rFont val="Calibri"/>
      </rPr>
      <t xml:space="preserve">When a server has the </t>
    </r>
    <r>
      <rPr>
        <i/>
        <sz val="11"/>
        <color rgb="FF000000"/>
        <rFont val="Calibri"/>
      </rPr>
      <t>WINS Server</t>
    </r>
    <r>
      <rPr>
        <sz val="11"/>
        <color rgb="FF000000"/>
        <rFont val="Calibri"/>
      </rPr>
      <t xml:space="preserve"> Feature installed, the above list should also include:</t>
    </r>
    <r>
      <rPr>
        <sz val="11"/>
        <color rgb="FF000000"/>
        <rFont val="Calibri"/>
      </rPr>
      <t xml:space="preserve">
</t>
    </r>
    <r>
      <rPr>
        <b/>
        <sz val="11"/>
        <color rgb="FF000000"/>
        <rFont val="Calibri"/>
      </rPr>
      <t>System\CurrentControlSet\Services\WINS</t>
    </r>
  </si>
  <si>
    <r>
      <rPr>
        <sz val="11"/>
        <color rgb="FF000000"/>
        <rFont val="Calibri"/>
      </rPr>
      <t xml:space="preserve">This policy setting determines which registry paths and sub-paths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System\CurrentControlSet\Control\Print\Printers</t>
    </r>
    <r>
      <rPr>
        <sz val="11"/>
        <color rgb="FF006096"/>
        <rFont val="Roboto Condensed"/>
      </rPr>
      <t xml:space="preserve">
</t>
    </r>
    <r>
      <rPr>
        <sz val="11"/>
        <color rgb="FF006096"/>
        <rFont val="Roboto Condensed"/>
      </rPr>
      <t>System\CurrentControlSet\Services\Eventlog</t>
    </r>
    <r>
      <rPr>
        <sz val="11"/>
        <color rgb="FF006096"/>
        <rFont val="Roboto Condensed"/>
      </rPr>
      <t xml:space="preserve">
</t>
    </r>
    <r>
      <rPr>
        <sz val="11"/>
        <color rgb="FF006096"/>
        <rFont val="Roboto Condensed"/>
      </rPr>
      <t>Software\Microsoft\OLAP Server</t>
    </r>
    <r>
      <rPr>
        <sz val="11"/>
        <color rgb="FF006096"/>
        <rFont val="Roboto Condensed"/>
      </rPr>
      <t xml:space="preserve">
</t>
    </r>
    <r>
      <rPr>
        <sz val="11"/>
        <color rgb="FF006096"/>
        <rFont val="Roboto Condensed"/>
      </rPr>
      <t>Software\Microsoft\Windows NT\CurrentVersion\Print</t>
    </r>
    <r>
      <rPr>
        <sz val="11"/>
        <color rgb="FF006096"/>
        <rFont val="Roboto Condensed"/>
      </rPr>
      <t xml:space="preserve">
</t>
    </r>
    <r>
      <rPr>
        <sz val="11"/>
        <color rgb="FF006096"/>
        <rFont val="Roboto Condensed"/>
      </rPr>
      <t>Software\Microsoft\Windows NT\CurrentVersion\Windows</t>
    </r>
    <r>
      <rPr>
        <sz val="11"/>
        <color rgb="FF006096"/>
        <rFont val="Roboto Condensed"/>
      </rPr>
      <t xml:space="preserve">
</t>
    </r>
    <r>
      <rPr>
        <sz val="11"/>
        <color rgb="FF006096"/>
        <rFont val="Roboto Condensed"/>
      </rPr>
      <t>System\CurrentControlSet\Control\ContentIndex</t>
    </r>
    <r>
      <rPr>
        <sz val="11"/>
        <color rgb="FF006096"/>
        <rFont val="Roboto Condensed"/>
      </rPr>
      <t xml:space="preserve">
</t>
    </r>
    <r>
      <rPr>
        <sz val="11"/>
        <color rgb="FF006096"/>
        <rFont val="Roboto Condensed"/>
      </rPr>
      <t>System\CurrentControlSet\Control\Terminal Server</t>
    </r>
    <r>
      <rPr>
        <sz val="11"/>
        <color rgb="FF006096"/>
        <rFont val="Roboto Condensed"/>
      </rPr>
      <t xml:space="preserve">
</t>
    </r>
    <r>
      <rPr>
        <sz val="11"/>
        <color rgb="FF006096"/>
        <rFont val="Roboto Condensed"/>
      </rPr>
      <t>System\CurrentControlSet\Control\Terminal Server\UserConfig</t>
    </r>
    <r>
      <rPr>
        <sz val="11"/>
        <color rgb="FF006096"/>
        <rFont val="Roboto Condensed"/>
      </rPr>
      <t xml:space="preserve">
</t>
    </r>
    <r>
      <rPr>
        <sz val="11"/>
        <color rgb="FF006096"/>
        <rFont val="Roboto Condensed"/>
      </rPr>
      <t>System\CurrentControlSet\Control\Terminal Server\DefaultUserConfiguration</t>
    </r>
    <r>
      <rPr>
        <sz val="11"/>
        <color rgb="FF006096"/>
        <rFont val="Roboto Condensed"/>
      </rPr>
      <t xml:space="preserve">
</t>
    </r>
    <r>
      <rPr>
        <sz val="11"/>
        <color rgb="FF006096"/>
        <rFont val="Roboto Condensed"/>
      </rPr>
      <t>Software\Microsoft\Windows NT\CurrentVersion\Perflib</t>
    </r>
    <r>
      <rPr>
        <sz val="11"/>
        <color rgb="FF006096"/>
        <rFont val="Roboto Condensed"/>
      </rPr>
      <t xml:space="preserve">
</t>
    </r>
    <r>
      <rPr>
        <sz val="11"/>
        <color rgb="FF006096"/>
        <rFont val="Roboto Condensed"/>
      </rPr>
      <t>System\CurrentControlSet\Services\SysmonLog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this setting is configured, a list of one or more objects needs to be specified.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t>
    </r>
    <r>
      <rPr>
        <b/>
        <sz val="11"/>
        <color rgb="FF000000"/>
        <rFont val="Calibri"/>
      </rPr>
      <t>REG_MULTI_SZ</t>
    </r>
    <r>
      <rPr>
        <sz val="11"/>
        <color rgb="FF000000"/>
        <rFont val="Calibri"/>
      </rPr>
      <t xml:space="preserve"> value.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</si>
  <si>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NT\CurrentVersion\Perflib,System\CurrentControlSet\Services\SysmonLog,System\CurrentControlSet\Services\CertSvc,System\CurrentControlSet\Services\WINS</t>
    </r>
    <r>
      <rPr>
        <sz val="11"/>
        <color rgb="FF000000"/>
        <rFont val="Calibri"/>
      </rPr>
      <t>.</t>
    </r>
    <r>
      <rPr>
        <sz val="11"/>
        <color rgb="FF000000"/>
        <rFont val="Calibri"/>
      </rPr>
      <t xml:space="preserve">
</t>
    </r>
    <r>
      <rPr>
        <sz val="11"/>
        <color rgb="FF006096"/>
        <rFont val="Roboto Condensed"/>
      </rPr>
      <t>HKEY_LOCAL_MACHINE\SYSTEM\CurrentControlSet\Control\SecurePipeServers\Winreg\AllowedPaths:Machine</t>
    </r>
    <r>
      <rPr>
        <sz val="11"/>
        <color rgb="FF006096"/>
        <rFont val="Roboto Condensed"/>
      </rPr>
      <t xml:space="preserve">
</t>
    </r>
  </si>
  <si>
    <r>
      <rPr>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t>
    </r>
  </si>
  <si>
    <t>2.3.10.10</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</si>
  <si>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</si>
  <si>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r>
      <rPr>
        <sz val="11"/>
        <color rgb="FF006096"/>
        <rFont val="Roboto Condensed"/>
      </rPr>
      <t xml:space="preserve">
</t>
    </r>
  </si>
  <si>
    <r>
      <rPr>
        <sz val="11"/>
        <color rgb="FF000000"/>
        <rFont val="Calibri"/>
      </rPr>
      <t xml:space="preserve">When enabled, this policy setting restricts anonymous access to only those shares and pipes that are named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 This policy setting controls null session access to shares on your computers by adding </t>
    </r>
    <r>
      <rPr>
        <b/>
        <sz val="11"/>
        <color rgb="FF000000"/>
        <rFont val="Calibri"/>
      </rPr>
      <t>RestrictNullSessAccess</t>
    </r>
    <r>
      <rPr>
        <sz val="11"/>
        <color rgb="FF000000"/>
        <rFont val="Calibri"/>
      </rPr>
      <t xml:space="preserve"> with the value </t>
    </r>
    <r>
      <rPr>
        <b/>
        <sz val="11"/>
        <color rgb="FF000000"/>
        <rFont val="Calibri"/>
      </rPr>
      <t>1</t>
    </r>
    <r>
      <rPr>
        <sz val="11"/>
        <color rgb="FF000000"/>
        <rFont val="Calibri"/>
      </rPr>
      <t xml:space="preserve"> in the</t>
    </r>
    <r>
      <rPr>
        <sz val="11"/>
        <color rgb="FF000000"/>
        <rFont val="Calibri"/>
      </rPr>
      <t xml:space="preserve">
</t>
    </r>
    <r>
      <rPr>
        <b/>
        <sz val="11"/>
        <color rgb="FF000000"/>
        <rFont val="Calibri"/>
      </rPr>
      <t>HKEY_LOCAL_MACHINE\SYSTEM\CurrentControlSet\Services\LanManServer\Parameters</t>
    </r>
    <r>
      <rPr>
        <sz val="11"/>
        <color rgb="FF000000"/>
        <rFont val="Calibri"/>
      </rPr>
      <t xml:space="preserve">
</t>
    </r>
    <r>
      <rPr>
        <sz val="11"/>
        <color rgb="FF000000"/>
        <rFont val="Calibri"/>
      </rPr>
      <t>registry key. This registry value toggles null session shares on or off to control whether the server service restricts unauthenticated clients' access to named resources.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</si>
  <si>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If you choose to enable this setting and are supporting Windows NT 4.0 domains, you should check if any of the named pipes are required to maintain trust relationships between the domains, and then add the pipe to the </t>
    </r>
    <r>
      <rPr>
        <b/>
        <sz val="11"/>
        <color rgb="FF000000"/>
        <rFont val="Calibri"/>
      </rPr>
      <t>Network access: Named pipes that can be accessed anonymously</t>
    </r>
    <r>
      <rPr>
        <sz val="11"/>
        <color rgb="FF000000"/>
        <rFont val="Calibri"/>
      </rPr>
      <t xml:space="preserve"> list:</t>
    </r>
    <r>
      <rPr>
        <sz val="11"/>
        <color rgb="FF000000"/>
        <rFont val="Calibri"/>
      </rPr>
      <t xml:space="preserve">
</t>
    </r>
    <r>
      <rPr>
        <sz val="11"/>
        <color rgb="FF000000"/>
        <rFont val="Calibri"/>
      </rPr>
      <t>- COMNAP: SNA session access</t>
    </r>
    <r>
      <rPr>
        <sz val="11"/>
        <color rgb="FF000000"/>
        <rFont val="Calibri"/>
      </rPr>
      <t xml:space="preserve">
</t>
    </r>
    <r>
      <rPr>
        <sz val="11"/>
        <color rgb="FF000000"/>
        <rFont val="Calibri"/>
      </rPr>
      <t>- COMNODE: SNA session access</t>
    </r>
    <r>
      <rPr>
        <sz val="11"/>
        <color rgb="FF000000"/>
        <rFont val="Calibri"/>
      </rPr>
      <t xml:space="preserve">
</t>
    </r>
    <r>
      <rPr>
        <sz val="11"/>
        <color rgb="FF000000"/>
        <rFont val="Calibri"/>
      </rPr>
      <t>- SQL\QUERY: SQL instance access</t>
    </r>
    <r>
      <rPr>
        <sz val="11"/>
        <color rgb="FF000000"/>
        <rFont val="Calibri"/>
      </rPr>
      <t xml:space="preserve">
</t>
    </r>
    <r>
      <rPr>
        <sz val="11"/>
        <color rgb="FF000000"/>
        <rFont val="Calibri"/>
      </rPr>
      <t>- SPOOLSS: Spooler service</t>
    </r>
    <r>
      <rPr>
        <sz val="11"/>
        <color rgb="FF000000"/>
        <rFont val="Calibri"/>
      </rPr>
      <t xml:space="preserve">
</t>
    </r>
    <r>
      <rPr>
        <sz val="11"/>
        <color rgb="FF000000"/>
        <rFont val="Calibri"/>
      </rPr>
      <t>- LLSRPC: License Logging service</t>
    </r>
    <r>
      <rPr>
        <sz val="11"/>
        <color rgb="FF000000"/>
        <rFont val="Calibri"/>
      </rPr>
      <t xml:space="preserve">
</t>
    </r>
    <r>
      <rPr>
        <sz val="11"/>
        <color rgb="FF000000"/>
        <rFont val="Calibri"/>
      </rPr>
      <t>- NETLOGON: Net Logon service</t>
    </r>
    <r>
      <rPr>
        <sz val="11"/>
        <color rgb="FF000000"/>
        <rFont val="Calibri"/>
      </rPr>
      <t xml:space="preserve">
</t>
    </r>
    <r>
      <rPr>
        <sz val="11"/>
        <color rgb="FF000000"/>
        <rFont val="Calibri"/>
      </rPr>
      <t>- LSARPC: LSA access</t>
    </r>
    <r>
      <rPr>
        <sz val="11"/>
        <color rgb="FF000000"/>
        <rFont val="Calibri"/>
      </rPr>
      <t xml:space="preserve">
</t>
    </r>
    <r>
      <rPr>
        <sz val="11"/>
        <color rgb="FF000000"/>
        <rFont val="Calibri"/>
      </rPr>
      <t>- SAMR: Remote access to SAM objects</t>
    </r>
    <r>
      <rPr>
        <sz val="11"/>
        <color rgb="FF000000"/>
        <rFont val="Calibri"/>
      </rPr>
      <t xml:space="preserve">
</t>
    </r>
    <r>
      <rPr>
        <sz val="11"/>
        <color rgb="FF000000"/>
        <rFont val="Calibri"/>
      </rPr>
      <t>- BROWSER: Computer Browser service</t>
    </r>
    <r>
      <rPr>
        <sz val="11"/>
        <color rgb="FF000000"/>
        <rFont val="Calibri"/>
      </rPr>
      <t xml:space="preserve">
</t>
    </r>
    <r>
      <rPr>
        <sz val="11"/>
        <color rgb="FF000000"/>
        <rFont val="Calibri"/>
      </rPr>
      <t>Previous to the release of Windows Server 2003 with Service Pack 1 (SP1) these named pipes were allowed anonymous access by default, but with the increased hardening in Windows Server 2003 with SP1 these pipes must be explicitly added if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</si>
  <si>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HKLM\SYSTEM\CurrentControlSet\Services\LanManServer\Parameters:RestrictNullSessAccess</t>
    </r>
    <r>
      <rPr>
        <sz val="11"/>
        <color rgb="FF006096"/>
        <rFont val="Roboto Condensed"/>
      </rPr>
      <t xml:space="preserve">
</t>
    </r>
  </si>
  <si>
    <r>
      <rPr>
        <sz val="11"/>
        <color rgb="FF000000"/>
        <rFont val="Calibri"/>
      </rPr>
      <t xml:space="preserve">Enabled. (Anonymous access is restricted to shares and pipes listed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t>
    </r>
  </si>
  <si>
    <t>2.3.10.11</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</si>
  <si>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</si>
  <si>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Administrators: Remote Access: Allow</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r>
      <rPr>
        <sz val="11"/>
        <color rgb="FF006096"/>
        <rFont val="Roboto Condensed"/>
      </rPr>
      <t xml:space="preserve">
</t>
    </r>
  </si>
  <si>
    <r>
      <rPr>
        <sz val="11"/>
        <color rgb="FF000000"/>
        <rFont val="Calibri"/>
      </rPr>
      <t>This policy setting allows you to restrict remote RPC connections to SAM.</t>
    </r>
    <r>
      <rPr>
        <sz val="11"/>
        <color rgb="FF000000"/>
        <rFont val="Calibri"/>
      </rPr>
      <t xml:space="preserve">
</t>
    </r>
    <r>
      <rPr>
        <sz val="11"/>
        <color rgb="FF000000"/>
        <rFont val="Calibri"/>
      </rPr>
      <t xml:space="preserve">The recommended state for this setting is: </t>
    </r>
    <r>
      <rPr>
        <b/>
        <sz val="11"/>
        <color rgb="FF000000"/>
        <rFont val="Calibri"/>
      </rPr>
      <t>Administrators: Remote Access: Allow</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R1607, Server 2016 or newer OS is required to access and set this value in Group Policy.</t>
    </r>
    <r>
      <rPr>
        <sz val="11"/>
        <color rgb="FF000000"/>
        <rFont val="Calibri"/>
      </rPr>
      <t xml:space="preserve">
</t>
    </r>
    <r>
      <rPr>
        <b/>
        <sz val="11"/>
        <color rgb="FF000000"/>
        <rFont val="Calibri"/>
      </rPr>
      <t>Note #2:</t>
    </r>
    <r>
      <rPr>
        <sz val="11"/>
        <color rgb="FF000000"/>
        <rFont val="Calibri"/>
      </rPr>
      <t xml:space="preserve"> This setting was originally only supported on Windows Server 2016 or newer, then support for it was added to Windows Server 2008 R2 or newer via the March 2017 security patches.</t>
    </r>
    <r>
      <rPr>
        <sz val="11"/>
        <color rgb="FF000000"/>
        <rFont val="Calibri"/>
      </rPr>
      <t xml:space="preserve">
</t>
    </r>
    <r>
      <rPr>
        <b/>
        <sz val="11"/>
        <color rgb="FF000000"/>
        <rFont val="Calibri"/>
      </rPr>
      <t>Note #3:</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Remote Access: Allow</t>
    </r>
    <r>
      <rPr>
        <sz val="11"/>
        <color rgb="FF000000"/>
        <rFont val="Calibri"/>
      </rPr>
      <t xml:space="preserve"> permission. For more information on adding the service account please see Configure SAM-R to enable lateral movement path detection in Microsoft Defender for Identity | Microsoft Docs </t>
    </r>
    <r>
      <rPr>
        <sz val="11"/>
        <color rgb="FF0000FF"/>
        <rFont val="Calibri"/>
      </rPr>
      <t>(https://learn.microsoft.com/en-us/defender-for-identity/remote-calls-sam)</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</si>
  <si>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O:BAG:BAD:(A;;RC;;;BA)</t>
    </r>
    <r>
      <rPr>
        <sz val="11"/>
        <color rgb="FF000000"/>
        <rFont val="Calibri"/>
      </rPr>
      <t>.</t>
    </r>
    <r>
      <rPr>
        <sz val="11"/>
        <color rgb="FF000000"/>
        <rFont val="Calibri"/>
      </rPr>
      <t xml:space="preserve">
</t>
    </r>
    <r>
      <rPr>
        <sz val="11"/>
        <color rgb="FF006096"/>
        <rFont val="Roboto Condensed"/>
      </rPr>
      <t>HKEY_LOCAL_MACHINE\SYSTEM\CurrentControlSet\Control\Lsa:restrictremotesam</t>
    </r>
    <r>
      <rPr>
        <sz val="11"/>
        <color rgb="FF006096"/>
        <rFont val="Roboto Condensed"/>
      </rPr>
      <t xml:space="preserve">
</t>
    </r>
  </si>
  <si>
    <r>
      <rPr>
        <sz val="11"/>
        <color rgb="FF000000"/>
        <rFont val="Calibri"/>
      </rPr>
      <t>Administrators: Remote Access: Allow.</t>
    </r>
  </si>
  <si>
    <t>2.3.10.12</t>
  </si>
  <si>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</si>
  <si>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 xml:space="preserve"> (i.e. None):</t>
    </r>
    <r>
      <rPr>
        <sz val="11"/>
        <color rgb="FF000000"/>
        <rFont val="Calibri"/>
      </rPr>
      <t xml:space="preserve">
</t>
    </r>
    <r>
      <rPr>
        <sz val="11"/>
        <color rgb="FF006096"/>
        <rFont val="Roboto Condensed"/>
      </rPr>
      <t>Computer Configuration\Policies\Windows Settings\Security Settings\Local Policies\Security Options\Network access: Shares that can be accessed anonymously</t>
    </r>
    <r>
      <rPr>
        <sz val="11"/>
        <color rgb="FF006096"/>
        <rFont val="Roboto Condensed"/>
      </rPr>
      <t xml:space="preserve">
</t>
    </r>
  </si>
  <si>
    <r>
      <rPr>
        <sz val="11"/>
        <color rgb="FF000000"/>
        <rFont val="Calibri"/>
      </rPr>
      <t>This policy setting determines which network shares can be accessed by anonymous users. The default configuration for this policy setting has little effect because all users have to be authenticated before they can access shared resources on the server.</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</si>
  <si>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that is </t>
    </r>
    <r>
      <rPr>
        <b/>
        <sz val="11"/>
        <color rgb="FF000000"/>
        <rFont val="Calibri"/>
      </rPr>
      <t>blank</t>
    </r>
    <r>
      <rPr>
        <sz val="11"/>
        <color rgb="FF000000"/>
        <rFont val="Calibri"/>
      </rPr>
      <t xml:space="preserve"> i.e. no value in key.</t>
    </r>
    <r>
      <rPr>
        <sz val="11"/>
        <color rgb="FF000000"/>
        <rFont val="Calibri"/>
      </rPr>
      <t xml:space="preserve">
</t>
    </r>
    <r>
      <rPr>
        <sz val="11"/>
        <color rgb="FF006096"/>
        <rFont val="Roboto Condensed"/>
      </rPr>
      <t>HKEY_LOCAL_MACHINE\SYSTEM\CurrentControlSet\Services\LanManServer\Parameters:NullSessionShares</t>
    </r>
    <r>
      <rPr>
        <sz val="11"/>
        <color rgb="FF006096"/>
        <rFont val="Roboto Condensed"/>
      </rPr>
      <t xml:space="preserve">
</t>
    </r>
  </si>
  <si>
    <r>
      <rPr>
        <sz val="11"/>
        <color rgb="FF000000"/>
        <rFont val="Calibri"/>
      </rPr>
      <t>None. (Only authenticated users will have access to all shared resources on the server.)</t>
    </r>
  </si>
  <si>
    <t>2.3.10.13</t>
  </si>
  <si>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</si>
  <si>
    <r>
      <rPr>
        <sz val="11"/>
        <color rgb="FF000000"/>
        <rFont val="Calibri"/>
      </rPr>
      <t xml:space="preserve">Set the following UI path to </t>
    </r>
    <r>
      <rPr>
        <b/>
        <sz val="11"/>
        <color rgb="FF000000"/>
        <rFont val="Calibri"/>
      </rPr>
      <t>Classic - local users authenticate as themselves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Sharing and security model for local accounts</t>
    </r>
    <r>
      <rPr>
        <sz val="11"/>
        <color rgb="FF006096"/>
        <rFont val="Roboto Condensed"/>
      </rPr>
      <t xml:space="preserve">
</t>
    </r>
  </si>
  <si>
    <r>
      <rPr>
        <sz val="11"/>
        <color rgb="FF000000"/>
        <rFont val="Calibri"/>
      </rPr>
      <t>This policy setting determines how network logons that use local accounts are authenticated. The Classic option allows precise control over access to resources, including the ability to assign different types of access to different users for the same resource. The Guest only option allows you to treat all users equally. In this context, all users authenticate as Guest only to receive the same access level to a given resource.</t>
    </r>
    <r>
      <rPr>
        <sz val="11"/>
        <color rgb="FF000000"/>
        <rFont val="Calibri"/>
      </rPr>
      <t xml:space="preserve">
</t>
    </r>
    <r>
      <rPr>
        <sz val="11"/>
        <color rgb="FF000000"/>
        <rFont val="Calibri"/>
      </rPr>
      <t xml:space="preserve">The recommended state for this setting is: </t>
    </r>
    <r>
      <rPr>
        <b/>
        <sz val="11"/>
        <color rgb="FF000000"/>
        <rFont val="Calibri"/>
      </rPr>
      <t>Classic - local users authenticate as themselves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interactive logons that are performed remotely by using such services as Telnet or Remote Desktop Services (formerly called Terminal Services).</t>
    </r>
  </si>
  <si>
    <r>
      <rPr>
        <sz val="11"/>
        <color rgb="FF000000"/>
        <rFont val="Calibri"/>
      </rPr>
      <t>None - this is the default configuration for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</si>
  <si>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HKLM\SYSTEM\CurrentControlSet\Control\Lsa:ForceGuest</t>
    </r>
    <r>
      <rPr>
        <sz val="11"/>
        <color rgb="FF006096"/>
        <rFont val="Roboto Condensed"/>
      </rPr>
      <t xml:space="preserve">
</t>
    </r>
  </si>
  <si>
    <r>
      <rPr>
        <b/>
        <sz val="11"/>
        <color rgb="FF000000"/>
        <rFont val="Calibri"/>
      </rPr>
      <t>On domain-joined computers:</t>
    </r>
    <r>
      <rPr>
        <sz val="11"/>
        <color rgb="FF000000"/>
        <rFont val="Calibri"/>
      </rPr>
      <t xml:space="preserve"> Classic - local users authenticate as themselves. (Network logons that use local account credentials authenticate by using those credentials.)</t>
    </r>
    <r>
      <rPr>
        <sz val="11"/>
        <color rgb="FF000000"/>
        <rFont val="Calibri"/>
      </rPr>
      <t xml:space="preserve">
</t>
    </r>
    <r>
      <rPr>
        <b/>
        <sz val="11"/>
        <color rgb="FF000000"/>
        <rFont val="Calibri"/>
      </rPr>
      <t>On stand-alone computers:</t>
    </r>
    <r>
      <rPr>
        <sz val="11"/>
        <color rgb="FF000000"/>
        <rFont val="Calibri"/>
      </rPr>
      <t xml:space="preserve"> Guest only - local users authenticate as Guest. (Network logons that use local accounts are automatically mapped to the Guest account.)</t>
    </r>
  </si>
  <si>
    <t>Network security</t>
  </si>
  <si>
    <t>2.3.11.1</t>
  </si>
  <si>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</si>
  <si>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 System to use computer identity for NTLM</t>
    </r>
    <r>
      <rPr>
        <sz val="11"/>
        <color rgb="FF006096"/>
        <rFont val="Roboto Condensed"/>
      </rPr>
      <t xml:space="preserve">
</t>
    </r>
  </si>
  <si>
    <r>
      <rPr>
        <sz val="11"/>
        <color rgb="FF000000"/>
        <rFont val="Calibri"/>
      </rPr>
      <t>This policy setting determines whether Local System services that use Negotiate when reverting to NTLM authentication can use the computer identity. This policy is supported on at least Windows 7 or Windows Server 2008 R2.</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</si>
  <si>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Services running as Local System that use Negotiate when reverting to NTLM authentication will use the computer identity. This might cause some authentication requests between Windows operating systems to fail and log an error.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</si>
  <si>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HKLM\SYSTEM\CurrentControlSet\Control\Lsa:UseMachineId</t>
    </r>
    <r>
      <rPr>
        <sz val="11"/>
        <color rgb="FF006096"/>
        <rFont val="Roboto Condensed"/>
      </rPr>
      <t xml:space="preserve">
</t>
    </r>
  </si>
  <si>
    <r>
      <rPr>
        <sz val="11"/>
        <color rgb="FF000000"/>
        <rFont val="Calibri"/>
      </rPr>
      <t>Disabled. (Services running as Local System that use Negotiate when reverting to NTLM authentication will authenticate anonymously.)</t>
    </r>
  </si>
  <si>
    <t>2.3.11.2</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</si>
  <si>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</si>
  <si>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r>
      <rPr>
        <sz val="11"/>
        <color rgb="FF006096"/>
        <rFont val="Roboto Condensed"/>
      </rPr>
      <t xml:space="preserve">
</t>
    </r>
  </si>
  <si>
    <r>
      <rPr>
        <sz val="11"/>
        <color rgb="FF000000"/>
        <rFont val="Calibri"/>
      </rPr>
      <t>This policy setting determines whether NTLM is allowed to fall back to a NULL session when used with LocalSystem.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</si>
  <si>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Any applications that require NULL sessions for LocalSystem will not work as designed.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</si>
  <si>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HKLM\SYSTEM\CurrentControlSet\Control\Lsa\MSV1_0:AllowNullSessionFallback</t>
    </r>
    <r>
      <rPr>
        <sz val="11"/>
        <color rgb="FF006096"/>
        <rFont val="Roboto Condensed"/>
      </rPr>
      <t xml:space="preserve">
</t>
    </r>
  </si>
  <si>
    <r>
      <rPr>
        <sz val="11"/>
        <color rgb="FF000000"/>
        <rFont val="Calibri"/>
      </rPr>
      <t>On Windows Server 2008 (non-R2): Enabled. (NTLM will be permitted to fall back to a NULL session when used with LocalSystem.)</t>
    </r>
    <r>
      <rPr>
        <sz val="11"/>
        <color rgb="FF000000"/>
        <rFont val="Calibri"/>
      </rPr>
      <t xml:space="preserve">
</t>
    </r>
    <r>
      <rPr>
        <sz val="11"/>
        <color rgb="FF000000"/>
        <rFont val="Calibri"/>
      </rPr>
      <t>On Windows Server 2008 R2 or newer: Disabled. (NTLM will not be permitted to fall back to a NULL session when used with LocalSystem.)</t>
    </r>
  </si>
  <si>
    <t>2.3.11.3</t>
  </si>
  <si>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</si>
  <si>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PKU2U authentication requests to this computer to use online identities</t>
    </r>
    <r>
      <rPr>
        <sz val="11"/>
        <color rgb="FF006096"/>
        <rFont val="Roboto Condensed"/>
      </rPr>
      <t xml:space="preserve">
</t>
    </r>
  </si>
  <si>
    <r>
      <rPr>
        <sz val="11"/>
        <color rgb="FF000000"/>
        <rFont val="Calibri"/>
      </rPr>
      <t>This setting determines if online identities are able to authenticate to this computer.</t>
    </r>
    <r>
      <rPr>
        <sz val="11"/>
        <color rgb="FF000000"/>
        <rFont val="Calibri"/>
      </rPr>
      <t xml:space="preserve">
</t>
    </r>
    <r>
      <rPr>
        <sz val="11"/>
        <color rgb="FF000000"/>
        <rFont val="Calibri"/>
      </rPr>
      <t>The Public Key Cryptography Based User-to-User (PKU2U) protocol introduced in Windows 7 and Windows Server 2008 R2 is implemented as a security support provider (SSP). The SSP enables peer-to-peer authentication, particularly through the Windows 7 media and file sharing feature called HomeGroup, which permits sharing between computers that are not members of a domain.</t>
    </r>
    <r>
      <rPr>
        <sz val="11"/>
        <color rgb="FF000000"/>
        <rFont val="Calibri"/>
      </rPr>
      <t xml:space="preserve">
</t>
    </r>
    <r>
      <rPr>
        <sz val="11"/>
        <color rgb="FF000000"/>
        <rFont val="Calibri"/>
      </rPr>
      <t xml:space="preserve">With PKU2U, a new extension was introduced to the Negotiate authentication package, </t>
    </r>
    <r>
      <rPr>
        <b/>
        <sz val="11"/>
        <color rgb="FF000000"/>
        <rFont val="Calibri"/>
      </rPr>
      <t>Spnego.dll</t>
    </r>
    <r>
      <rPr>
        <sz val="11"/>
        <color rgb="FF000000"/>
        <rFont val="Calibri"/>
      </rPr>
      <t xml:space="preserve">. In previous versions of Windows, Negotiate decided whether to use Kerberos or NTLM for authentication. The extension SSP for Negotiate, </t>
    </r>
    <r>
      <rPr>
        <b/>
        <sz val="11"/>
        <color rgb="FF000000"/>
        <rFont val="Calibri"/>
      </rPr>
      <t>Negoexts.dll</t>
    </r>
    <r>
      <rPr>
        <sz val="11"/>
        <color rgb="FF000000"/>
        <rFont val="Calibri"/>
      </rPr>
      <t>, which is treated as an authentication protocol by Windows, supports Microsoft SSPs including PKU2U.</t>
    </r>
    <r>
      <rPr>
        <sz val="11"/>
        <color rgb="FF000000"/>
        <rFont val="Calibri"/>
      </rPr>
      <t xml:space="preserve">
</t>
    </r>
    <r>
      <rPr>
        <sz val="11"/>
        <color rgb="FF000000"/>
        <rFont val="Calibri"/>
      </rPr>
      <t xml:space="preserve">When computers are configured to accept authentication requests by using online IDs, </t>
    </r>
    <r>
      <rPr>
        <b/>
        <sz val="11"/>
        <color rgb="FF000000"/>
        <rFont val="Calibri"/>
      </rPr>
      <t>Negoexts.dll</t>
    </r>
    <r>
      <rPr>
        <sz val="11"/>
        <color rgb="FF000000"/>
        <rFont val="Calibri"/>
      </rPr>
      <t xml:space="preserve"> calls the PKU2U SSP on the computer that is used to log on. The PKU2U SSP obtains a local certificate and exchanges the policy between the peer computers. When validated on the peer computer, the certificate within the metadata is sent to the logon peer for validation and associates the user's certificate to a security token and the logon process completes.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hybrid environment is used, and PKU2U is </t>
    </r>
    <r>
      <rPr>
        <b/>
        <sz val="11"/>
        <color rgb="FF000000"/>
        <rFont val="Calibri"/>
      </rPr>
      <t>Disabled</t>
    </r>
    <r>
      <rPr>
        <sz val="11"/>
        <color rgb="FF000000"/>
        <rFont val="Calibri"/>
      </rPr>
      <t>, Remote Desktop connections from a hybrid joined system to a hybrid joined system will fail.</t>
    </r>
    <r>
      <rPr>
        <sz val="11"/>
        <color rgb="FF000000"/>
        <rFont val="Calibri"/>
      </rPr>
      <t xml:space="preserve">
</t>
    </r>
    <r>
      <rPr>
        <b/>
        <sz val="11"/>
        <color rgb="FF000000"/>
        <rFont val="Calibri"/>
      </rPr>
      <t>Note #2:</t>
    </r>
    <r>
      <rPr>
        <sz val="11"/>
        <color rgb="FF000000"/>
        <rFont val="Calibri"/>
      </rPr>
      <t xml:space="preserve"> If the failover clustering role is installed, and PKU2U is </t>
    </r>
    <r>
      <rPr>
        <b/>
        <sz val="11"/>
        <color rgb="FF000000"/>
        <rFont val="Calibri"/>
      </rPr>
      <t>Disabled</t>
    </r>
    <r>
      <rPr>
        <sz val="11"/>
        <color rgb="FF000000"/>
        <rFont val="Calibri"/>
      </rPr>
      <t>, failover clustering will not function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</si>
  <si>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HKLM\SYSTEM\CurrentControlSet\Control\Lsa\pku2u:AllowOnlineID</t>
    </r>
    <r>
      <rPr>
        <sz val="11"/>
        <color rgb="FF006096"/>
        <rFont val="Roboto Condensed"/>
      </rPr>
      <t xml:space="preserve">
</t>
    </r>
  </si>
  <si>
    <r>
      <rPr>
        <sz val="11"/>
        <color rgb="FF000000"/>
        <rFont val="Calibri"/>
      </rPr>
      <t>Disabled. (Online identities will not to be allowed to authenticate to a domain-joined machine.)</t>
    </r>
  </si>
  <si>
    <t>2.3.11.4</t>
  </si>
  <si>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</si>
  <si>
    <r>
      <rPr>
        <sz val="11"/>
        <color rgb="FF000000"/>
        <rFont val="Calibri"/>
      </rPr>
      <t xml:space="preserve">Set the following UI path to </t>
    </r>
    <r>
      <rPr>
        <b/>
        <sz val="11"/>
        <color rgb="FF000000"/>
        <rFont val="Calibri"/>
      </rPr>
      <t>AES128_HMAC_SHA1, AES256_HMAC_SHA1, Future encryption types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Configure encryption types allowed for Kerberos</t>
    </r>
    <r>
      <rPr>
        <sz val="11"/>
        <color rgb="FF006096"/>
        <rFont val="Roboto Condensed"/>
      </rPr>
      <t xml:space="preserve">
</t>
    </r>
  </si>
  <si>
    <r>
      <rPr>
        <sz val="11"/>
        <color rgb="FF000000"/>
        <rFont val="Calibri"/>
      </rPr>
      <t>This policy setting allows you to set the encryption types that Kerberos is allowed to use.</t>
    </r>
    <r>
      <rPr>
        <sz val="11"/>
        <color rgb="FF000000"/>
        <rFont val="Calibri"/>
      </rPr>
      <t xml:space="preserve">
</t>
    </r>
    <r>
      <rPr>
        <sz val="11"/>
        <color rgb="FF000000"/>
        <rFont val="Calibri"/>
      </rPr>
      <t xml:space="preserve">The recommended state for this setting is: </t>
    </r>
    <r>
      <rPr>
        <b/>
        <sz val="11"/>
        <color rgb="FF000000"/>
        <rFont val="Calibri"/>
      </rPr>
      <t>AES128_HMAC_SHA1, AES256_HMAC_SHA1, Future encryption types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</si>
  <si>
    <r>
      <rPr>
        <sz val="11"/>
        <color rgb="FF000000"/>
        <rFont val="Calibri"/>
      </rPr>
      <t>If not selected, the encryption type will not be allowed. This setting may affect compatibility with client computers or services and applications. Multiple selections are permitted.</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r>
      <rPr>
        <sz val="11"/>
        <color rgb="FF000000"/>
        <rFont val="Calibri"/>
      </rPr>
      <t xml:space="preserve">
</t>
    </r>
    <r>
      <rPr>
        <b/>
        <sz val="11"/>
        <color rgb="FF000000"/>
        <rFont val="Calibri"/>
      </rPr>
      <t>Note #2:</t>
    </r>
    <r>
      <rPr>
        <sz val="11"/>
        <color rgb="FF000000"/>
        <rFont val="Calibri"/>
      </rPr>
      <t xml:space="preserve"> Windows Server 2008 (non-R2) and below allow DES for Kerberos by default, but later OS versions do not.</t>
    </r>
    <r>
      <rPr>
        <sz val="11"/>
        <color rgb="FF000000"/>
        <rFont val="Calibri"/>
      </rPr>
      <t xml:space="preserve">
</t>
    </r>
    <r>
      <rPr>
        <b/>
        <sz val="11"/>
        <color rgb="FF000000"/>
        <rFont val="Calibri"/>
      </rPr>
      <t>Note #3:</t>
    </r>
    <r>
      <rPr>
        <sz val="11"/>
        <color rgb="FF000000"/>
        <rFont val="Calibri"/>
      </rPr>
      <t xml:space="preserve"> Some prerequisites might need to be met on Domain Controllers to support Kerberos AES 128 and 256 bit encryption types, as well as enabling support for Kerberos AES 128 and 256 bit on user accounts (in account options) for this recommendation to work correctly.</t>
    </r>
    <r>
      <rPr>
        <sz val="11"/>
        <color rgb="FF000000"/>
        <rFont val="Calibri"/>
      </rPr>
      <t xml:space="preserve">
</t>
    </r>
    <r>
      <rPr>
        <b/>
        <sz val="11"/>
        <color rgb="FF000000"/>
        <rFont val="Calibri"/>
      </rPr>
      <t>Note #4:</t>
    </r>
    <r>
      <rPr>
        <sz val="11"/>
        <color rgb="FF000000"/>
        <rFont val="Calibri"/>
      </rPr>
      <t xml:space="preserve"> If your organization uses Azure Files, please note that Microsoft did not introduce AES 256 Kerberos encryption support for it until AD DS authentication module v0.2.2. Please see this link for more information: Troubleshoot Azure Files identity-based authentication and authorization issues (SMB) - Azure | Microsoft Learn </t>
    </r>
    <r>
      <rPr>
        <sz val="11"/>
        <color rgb="FF0000FF"/>
        <rFont val="Calibri"/>
      </rPr>
      <t>(https://learn.microsoft.com/en-us/troubleshoot/azure/azure-storage/files/security/files-troubleshoot-smb-authentication?tabs=azure-portal)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</si>
  <si>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2147483640</t>
    </r>
    <r>
      <rPr>
        <sz val="11"/>
        <color rgb="FF000000"/>
        <rFont val="Calibri"/>
      </rPr>
      <t>.</t>
    </r>
    <r>
      <rPr>
        <sz val="11"/>
        <color rgb="FF000000"/>
        <rFont val="Calibri"/>
      </rPr>
      <t xml:space="preserve">
</t>
    </r>
    <r>
      <rPr>
        <sz val="11"/>
        <color rgb="FF006096"/>
        <rFont val="Roboto Condensed"/>
      </rPr>
      <t>HKEY_LOCAL_MACHINE\SOFTWARE\Microsoft\Windows\CurrentVersion\Policies\System\Kerberos\Parameters:SupportedEncryptionTypes</t>
    </r>
    <r>
      <rPr>
        <sz val="11"/>
        <color rgb="FF006096"/>
        <rFont val="Roboto Condensed"/>
      </rPr>
      <t xml:space="preserve">
</t>
    </r>
  </si>
  <si>
    <r>
      <rPr>
        <sz val="11"/>
        <color rgb="FF000000"/>
        <rFont val="Calibri"/>
      </rPr>
      <t>RC4_HMAC_MD5, AES128_HMAC_SHA1, AES256_HMAC_SHA1, Future encryption types.</t>
    </r>
  </si>
  <si>
    <t>2.3.11.5</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</si>
  <si>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</si>
  <si>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r>
      <rPr>
        <sz val="11"/>
        <color rgb="FF006096"/>
        <rFont val="Roboto Condensed"/>
      </rPr>
      <t xml:space="preserve">
</t>
    </r>
  </si>
  <si>
    <r>
      <rPr>
        <sz val="11"/>
        <color rgb="FF000000"/>
        <rFont val="Calibri"/>
      </rPr>
      <t>This policy setting determines whether the LAN Manager (LM) hash value for the new password is stored when the password is changed. The LAN Manager (LM) hash is a legacy 16-byte hash of a user's password used in older authentication protocols. Tis hash is stored on the local system and is known for its weak security.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</si>
  <si>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However, older operating systems and some third-party applications may fail when this policy setting is enabled. Also, note that the password will need to be changed on all accounts after this setting is enabled to gain the proper benefit.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</si>
  <si>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HKLM\SYSTEM\CurrentControlSet\Control\Lsa:NoLMHash</t>
    </r>
    <r>
      <rPr>
        <sz val="11"/>
        <color rgb="FF006096"/>
        <rFont val="Roboto Condensed"/>
      </rPr>
      <t xml:space="preserve">
</t>
    </r>
  </si>
  <si>
    <r>
      <rPr>
        <sz val="11"/>
        <color rgb="FF000000"/>
        <rFont val="Calibri"/>
      </rPr>
      <t>Enabled. (LAN Manager hash values are not stored when passwords are changed.)</t>
    </r>
  </si>
  <si>
    <t>2.3.11.6</t>
  </si>
  <si>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</si>
  <si>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Force logoff when logon hours expire</t>
    </r>
    <r>
      <rPr>
        <sz val="11"/>
        <color rgb="FF006096"/>
        <rFont val="Roboto Condensed"/>
      </rPr>
      <t xml:space="preserve">
</t>
    </r>
  </si>
  <si>
    <r>
      <rPr>
        <sz val="11"/>
        <color rgb="FF000000"/>
        <rFont val="Calibri"/>
      </rPr>
      <t xml:space="preserve">This policy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Microsoft network server: Disconnect clients when logon hours expire</t>
    </r>
    <r>
      <rPr>
        <sz val="11"/>
        <color rgb="FF000000"/>
        <rFont val="Calibri"/>
      </rPr>
      <t xml:space="preserve"> (Rule 2.3.9.4).</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</si>
  <si>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Enabled. (When a user's logon time expires, client sessions with the SMB server will be forcibly disconnected. The user will be unable to log on to the computer until their next scheduled access time commences.)</t>
    </r>
  </si>
  <si>
    <t>2.3.11.7</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</si>
  <si>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</si>
  <si>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r>
      <rPr>
        <sz val="11"/>
        <color rgb="FF006096"/>
        <rFont val="Roboto Condensed"/>
      </rPr>
      <t xml:space="preserve">
</t>
    </r>
  </si>
  <si>
    <r>
      <rPr>
        <sz val="11"/>
        <color rgb="FF000000"/>
        <rFont val="Calibri"/>
      </rPr>
      <t>This policy setting determines which challenge or response authentication protocol is used for network logons. This choice affects the level of authentication protocol used by clients, the level of session security negotiated, and the level of authentication accepted by servers.</t>
    </r>
    <r>
      <rPr>
        <sz val="11"/>
        <color rgb="FF000000"/>
        <rFont val="Calibri"/>
      </rPr>
      <t xml:space="preserve">
</t>
    </r>
    <r>
      <rPr>
        <sz val="11"/>
        <color rgb="FF000000"/>
        <rFont val="Calibri"/>
      </rPr>
      <t>LAN Manager (LM) is a family of early Microsoft client/server software (predating Windows NT) that allowed users to link personal computers together on a single network. LM network capabilities included transparent file and print sharing, user security features, and network administration tools. In Active Directory domains, the Kerberos protocol is the default authentication protocol. However, if the Kerberos protocol is not negotiated for some reason, Active Directory will use LM, NTLM, or NTLMv2. LAN Manager authentication includes the LM, NTLM, and NTLM version 2 (NTLMv2) variants, and is the protocol that is used to authenticate all Windows clients when they perform the following operations:</t>
    </r>
    <r>
      <rPr>
        <sz val="11"/>
        <color rgb="FF000000"/>
        <rFont val="Calibri"/>
      </rPr>
      <t xml:space="preserve">
</t>
    </r>
    <r>
      <rPr>
        <sz val="11"/>
        <color rgb="FF000000"/>
        <rFont val="Calibri"/>
      </rPr>
      <t>- Join a domain</t>
    </r>
    <r>
      <rPr>
        <sz val="11"/>
        <color rgb="FF000000"/>
        <rFont val="Calibri"/>
      </rPr>
      <t xml:space="preserve">
</t>
    </r>
    <r>
      <rPr>
        <sz val="11"/>
        <color rgb="FF000000"/>
        <rFont val="Calibri"/>
      </rPr>
      <t>- Authenticate between Active Directory forests</t>
    </r>
    <r>
      <rPr>
        <sz val="11"/>
        <color rgb="FF000000"/>
        <rFont val="Calibri"/>
      </rPr>
      <t xml:space="preserve">
</t>
    </r>
    <r>
      <rPr>
        <sz val="11"/>
        <color rgb="FF000000"/>
        <rFont val="Calibri"/>
      </rPr>
      <t>- Authenticate to down-level domains</t>
    </r>
    <r>
      <rPr>
        <sz val="11"/>
        <color rgb="FF000000"/>
        <rFont val="Calibri"/>
      </rPr>
      <t xml:space="preserve">
</t>
    </r>
    <r>
      <rPr>
        <sz val="11"/>
        <color rgb="FF000000"/>
        <rFont val="Calibri"/>
      </rPr>
      <t>- Authenticate to computers that do not run Windows 2000, Windows Server 2003, or Windows XP</t>
    </r>
    <r>
      <rPr>
        <sz val="11"/>
        <color rgb="FF000000"/>
        <rFont val="Calibri"/>
      </rPr>
      <t xml:space="preserve">
</t>
    </r>
    <r>
      <rPr>
        <sz val="11"/>
        <color rgb="FF000000"/>
        <rFont val="Calibri"/>
      </rPr>
      <t>- Authenticate to computers that are not in the domain</t>
    </r>
    <r>
      <rPr>
        <sz val="11"/>
        <color rgb="FF000000"/>
        <rFont val="Calibri"/>
      </rPr>
      <t xml:space="preserve">
</t>
    </r>
    <r>
      <rPr>
        <sz val="11"/>
        <color rgb="FF000000"/>
        <rFont val="Calibri"/>
      </rPr>
      <t xml:space="preserve">The recommended state for this setting is: </t>
    </r>
    <r>
      <rPr>
        <b/>
        <sz val="11"/>
        <color rgb="FF000000"/>
        <rFont val="Calibri"/>
      </rPr>
      <t>Send NTLMv2 response only. Refuse LM &amp; NTLM</t>
    </r>
    <r>
      <rPr>
        <sz val="11"/>
        <color rgb="FF000000"/>
        <rFont val="Calibri"/>
      </rPr>
      <t>.</t>
    </r>
  </si>
  <si>
    <r>
      <rPr>
        <sz val="11"/>
        <color rgb="FF000000"/>
        <rFont val="Calibri"/>
      </rPr>
      <t>Clients use NTLMv2 authentication only and use NTLMv2 session security if the server supports it; Domain Controllers refuse LM and NTLM (accept only NTLMv2 authentication). Clients that do not support NTLMv2 authentication will not be able to authenticate in the domain and access domain resources by using LM and NTLM.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</si>
  <si>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HKEY_LOCAL_MACHINE\SYSTEM\CurrentControlSet\Control\Lsa:LmCompatibilityLevel</t>
    </r>
    <r>
      <rPr>
        <sz val="11"/>
        <color rgb="FF006096"/>
        <rFont val="Roboto Condensed"/>
      </rPr>
      <t xml:space="preserve">
</t>
    </r>
  </si>
  <si>
    <r>
      <rPr>
        <sz val="11"/>
        <color rgb="FF000000"/>
        <rFont val="Calibri"/>
      </rPr>
      <t>Send NTLMv2 response only. (Clients use NTLMv2 authentication only and use NTLMv2 session security if the server supports it; Domain Controllers accept LM, NTLM &amp; NTLMv2 authentication.)</t>
    </r>
  </si>
  <si>
    <t>2.3.11.8</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</si>
  <si>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</si>
  <si>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Negotiate signing</t>
    </r>
    <r>
      <rPr>
        <sz val="11"/>
        <color rgb="FF000000"/>
        <rFont val="Calibri"/>
      </rPr>
      <t xml:space="preserve"> or </t>
    </r>
    <r>
      <rPr>
        <b/>
        <sz val="11"/>
        <color rgb="FF000000"/>
        <rFont val="Calibri"/>
      </rPr>
      <t>Require signing</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r>
      <rPr>
        <sz val="11"/>
        <color rgb="FF006096"/>
        <rFont val="Roboto Condensed"/>
      </rPr>
      <t xml:space="preserve">
</t>
    </r>
  </si>
  <si>
    <r>
      <rPr>
        <sz val="11"/>
        <color rgb="FF000000"/>
        <rFont val="Calibri"/>
      </rPr>
      <t>This policy setting determines the level of data signing that is requested on behalf of clients that issue LDAP BIND requests.</t>
    </r>
    <r>
      <rPr>
        <sz val="11"/>
        <color rgb="FF000000"/>
        <rFont val="Calibri"/>
      </rPr>
      <t xml:space="preserve">
</t>
    </r>
    <r>
      <rPr>
        <sz val="11"/>
        <color rgb="FF000000"/>
        <rFont val="Calibri"/>
      </rPr>
      <t xml:space="preserve">The recommended state for this setting is: </t>
    </r>
    <r>
      <rPr>
        <b/>
        <sz val="11"/>
        <color rgb="FF000000"/>
        <rFont val="Calibri"/>
      </rPr>
      <t>Negotiate signing</t>
    </r>
    <r>
      <rPr>
        <sz val="11"/>
        <color rgb="FF000000"/>
        <rFont val="Calibri"/>
      </rPr>
      <t xml:space="preserve">. Configuring this setting to </t>
    </r>
    <r>
      <rPr>
        <b/>
        <sz val="11"/>
        <color rgb="FF000000"/>
        <rFont val="Calibri"/>
      </rPr>
      <t>Require signing</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xml:space="preserve">). No Microsoft LDAP clients that are included with Windows XP Professional use </t>
    </r>
    <r>
      <rPr>
        <b/>
        <sz val="11"/>
        <color rgb="FF000000"/>
        <rFont val="Calibri"/>
      </rPr>
      <t>ldap_simple_bind</t>
    </r>
    <r>
      <rPr>
        <sz val="11"/>
        <color rgb="FF000000"/>
        <rFont val="Calibri"/>
      </rPr>
      <t xml:space="preserve"> or </t>
    </r>
    <r>
      <rPr>
        <b/>
        <sz val="11"/>
        <color rgb="FF000000"/>
        <rFont val="Calibri"/>
      </rPr>
      <t>ldap_simple_bind_s</t>
    </r>
    <r>
      <rPr>
        <sz val="11"/>
        <color rgb="FF000000"/>
        <rFont val="Calibri"/>
      </rPr>
      <t xml:space="preserve"> to communicate with a Domain Controller.</t>
    </r>
  </si>
  <si>
    <r>
      <rPr>
        <sz val="11"/>
        <color rgb="FF000000"/>
        <rFont val="Calibri"/>
      </rPr>
      <t>None - this is the default behavior.</t>
    </r>
    <r>
      <rPr>
        <sz val="11"/>
        <color rgb="FF000000"/>
        <rFont val="Calibri"/>
      </rPr>
      <t xml:space="preserve">
</t>
    </r>
    <r>
      <rPr>
        <sz val="11"/>
        <color rgb="FF000000"/>
        <rFont val="Calibri"/>
      </rPr>
      <t xml:space="preserve">However, if the option to </t>
    </r>
    <r>
      <rPr>
        <i/>
        <sz val="11"/>
        <color rgb="FF000000"/>
        <rFont val="Calibri"/>
      </rPr>
      <t>require</t>
    </r>
    <r>
      <rPr>
        <sz val="11"/>
        <color rgb="FF000000"/>
        <rFont val="Calibri"/>
      </rPr>
      <t xml:space="preserve"> LDAP signatures tis selected, then the client must also be configured. If the client is not configured, it will not be able to communicate with the server, which could cause many features to fail, including user authentication, Group Policy, and logon scripts, because the caller will be told that the LDAP BIND command request failed.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</si>
  <si>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HKLM\SYSTEM\CurrentControlSet\Services\LDAP:LDAPClientIntegrity</t>
    </r>
    <r>
      <rPr>
        <sz val="11"/>
        <color rgb="FF006096"/>
        <rFont val="Roboto Condensed"/>
      </rPr>
      <t xml:space="preserve">
</t>
    </r>
  </si>
  <si>
    <r>
      <rPr>
        <sz val="11"/>
        <color rgb="FF000000"/>
        <rFont val="Calibri"/>
      </rPr>
      <t>Negotiate signing. (If Transport Layer Security/Secure Sockets Layer (TLS/SSL) has not been started, the LDAP BIND request is initiated with the LDAP data signing option set in addition to the caller-specified options. If TLS/SSL has been started, the LDAP BIND request is initiated with the caller-specified options.)</t>
    </r>
  </si>
  <si>
    <t>2.3.11.9</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</si>
  <si>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</si>
  <si>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r>
      <rPr>
        <sz val="11"/>
        <color rgb="FF006096"/>
        <rFont val="Roboto Condensed"/>
      </rPr>
      <t xml:space="preserve">
</t>
    </r>
  </si>
  <si>
    <r>
      <rPr>
        <sz val="11"/>
        <color rgb="FF000000"/>
        <rFont val="Calibri"/>
      </rPr>
      <t>This policy setting determines which behaviors are allowed by clients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</si>
  <si>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Client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</si>
  <si>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HKEY_LOCAL_MACHINE\SYSTEM\CurrentControlSet\Control\Lsa\MSV1_0:NTLMMinClientSec</t>
    </r>
    <r>
      <rPr>
        <sz val="11"/>
        <color rgb="FF006096"/>
        <rFont val="Roboto Condensed"/>
      </rPr>
      <t xml:space="preserve">
</t>
    </r>
  </si>
  <si>
    <r>
      <rPr>
        <sz val="11"/>
        <color rgb="FF000000"/>
        <rFont val="Calibri"/>
      </rPr>
      <t>On Windows Server 2008 (non-R2): No requirements.</t>
    </r>
    <r>
      <rPr>
        <sz val="11"/>
        <color rgb="FF000000"/>
        <rFont val="Calibri"/>
      </rPr>
      <t xml:space="preserve">
</t>
    </r>
    <r>
      <rPr>
        <sz val="11"/>
        <color rgb="FF000000"/>
        <rFont val="Calibri"/>
      </rPr>
      <t>On Windows Server 2008 R2 or newer: Require 128-bit encryption. (NTLM connections will fail if strong encryption (128-bit) is not negotiated.)</t>
    </r>
  </si>
  <si>
    <t>2.3.11.10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</si>
  <si>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</si>
  <si>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r>
      <rPr>
        <sz val="11"/>
        <color rgb="FF006096"/>
        <rFont val="Roboto Condensed"/>
      </rPr>
      <t xml:space="preserve">
</t>
    </r>
  </si>
  <si>
    <r>
      <rPr>
        <sz val="11"/>
        <color rgb="FF000000"/>
        <rFont val="Calibri"/>
      </rPr>
      <t>This policy setting determines which behaviors are allowed by servers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</si>
  <si>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Server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</si>
  <si>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HKEY_LOCAL_MACHINE\SYSTEM\CurrentControlSet\Control\Lsa\MSV1_0:NTLMMinServerSec</t>
    </r>
    <r>
      <rPr>
        <sz val="11"/>
        <color rgb="FF006096"/>
        <rFont val="Roboto Condensed"/>
      </rPr>
      <t xml:space="preserve">
</t>
    </r>
  </si>
  <si>
    <t>2.3.11.11</t>
  </si>
  <si>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</si>
  <si>
    <r>
      <rPr>
        <sz val="11"/>
        <color rgb="FF000000"/>
        <rFont val="Calibri"/>
      </rPr>
      <t xml:space="preserve">Set the following UI path to </t>
    </r>
    <r>
      <rPr>
        <b/>
        <sz val="11"/>
        <color rgb="FF000000"/>
        <rFont val="Calibri"/>
      </rPr>
      <t>Enable auditing for all accounts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Audit Incoming NTLM Traffic</t>
    </r>
    <r>
      <rPr>
        <sz val="11"/>
        <color rgb="FF006096"/>
        <rFont val="Roboto Condensed"/>
      </rPr>
      <t xml:space="preserve">
</t>
    </r>
  </si>
  <si>
    <r>
      <rPr>
        <sz val="11"/>
        <color rgb="FF000000"/>
        <rFont val="Calibri"/>
      </rPr>
      <t>This policy setting allows the auditing of incoming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Enable auditing for all accounts</t>
    </r>
    <r>
      <rPr>
        <sz val="11"/>
        <color rgb="FF000000"/>
        <rFont val="Calibri"/>
      </rPr>
      <t>.</t>
    </r>
  </si>
  <si>
    <r>
      <rPr>
        <sz val="11"/>
        <color rgb="FF000000"/>
        <rFont val="Calibri"/>
      </rPr>
      <t>The event log will contain information on incoming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</si>
  <si>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HKLM\SYSTEM\CurrentControlSet\Control\Lsa\MSV1_0:AuditReceivingNTLMTraffic</t>
    </r>
    <r>
      <rPr>
        <sz val="11"/>
        <color rgb="FF006096"/>
        <rFont val="Roboto Condensed"/>
      </rPr>
      <t xml:space="preserve">
</t>
    </r>
  </si>
  <si>
    <r>
      <rPr>
        <sz val="11"/>
        <color rgb="FF000000"/>
        <rFont val="Calibri"/>
      </rPr>
      <t>Disabled. (Incoming NTLM traffic is not logged.)</t>
    </r>
  </si>
  <si>
    <t>2.3.11.12</t>
  </si>
  <si>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</si>
  <si>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Enable all</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Audit NTLM authentication in this domain</t>
    </r>
    <r>
      <rPr>
        <sz val="11"/>
        <color rgb="FF006096"/>
        <rFont val="Roboto Condensed"/>
      </rPr>
      <t xml:space="preserve">
</t>
    </r>
  </si>
  <si>
    <r>
      <rPr>
        <sz val="11"/>
        <color rgb="FF000000"/>
        <rFont val="Calibri"/>
      </rPr>
      <t>This policy setting allows auditing of NTLM authentication within the domain from the Domain Controller.</t>
    </r>
    <r>
      <rPr>
        <sz val="11"/>
        <color rgb="FF000000"/>
        <rFont val="Calibri"/>
      </rPr>
      <t xml:space="preserve">
</t>
    </r>
    <r>
      <rPr>
        <sz val="11"/>
        <color rgb="FF000000"/>
        <rFont val="Calibri"/>
      </rPr>
      <t xml:space="preserve">The recommended state for this setting is: </t>
    </r>
    <r>
      <rPr>
        <b/>
        <sz val="11"/>
        <color rgb="FF000000"/>
        <rFont val="Calibri"/>
      </rPr>
      <t>Enable all</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specific to each Domain Controller and will only log authentications made to that Domain Controller.</t>
    </r>
  </si>
  <si>
    <r>
      <rPr>
        <sz val="11"/>
        <color rgb="FF000000"/>
        <rFont val="Calibri"/>
      </rPr>
      <t>The event log will contain information on NTLM authentication traffic made to that Domain Controller.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</si>
  <si>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t>
    </r>
    <r>
      <rPr>
        <sz val="11"/>
        <color rgb="FF000000"/>
        <rFont val="Calibri"/>
      </rPr>
      <t>.</t>
    </r>
    <r>
      <rPr>
        <sz val="11"/>
        <color rgb="FF000000"/>
        <rFont val="Calibri"/>
      </rPr>
      <t xml:space="preserve">
</t>
    </r>
    <r>
      <rPr>
        <sz val="11"/>
        <color rgb="FF006096"/>
        <rFont val="Roboto Condensed"/>
      </rPr>
      <t>HKEY_LOCAL_MACHINE\SYSTEM\CurrentControlSet\Services\Netlogon\Parameters:AuditNTLMInDomain</t>
    </r>
    <r>
      <rPr>
        <sz val="11"/>
        <color rgb="FF006096"/>
        <rFont val="Roboto Condensed"/>
      </rPr>
      <t xml:space="preserve">
</t>
    </r>
  </si>
  <si>
    <r>
      <rPr>
        <sz val="11"/>
        <color rgb="FF000000"/>
        <rFont val="Calibri"/>
      </rPr>
      <t>Disabled. (The domain controller will not log events for NTLM authentication in this domain.)</t>
    </r>
  </si>
  <si>
    <t>2.3.11.13</t>
  </si>
  <si>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</si>
  <si>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Audit all</t>
    </r>
    <r>
      <rPr>
        <sz val="11"/>
        <color rgb="FF000000"/>
        <rFont val="Calibri"/>
      </rPr>
      <t xml:space="preserve"> or </t>
    </r>
    <r>
      <rPr>
        <b/>
        <sz val="11"/>
        <color rgb="FF000000"/>
        <rFont val="Calibri"/>
      </rPr>
      <t>Deny All</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Outgoing NTLM traffic to remote servers</t>
    </r>
    <r>
      <rPr>
        <sz val="11"/>
        <color rgb="FF006096"/>
        <rFont val="Roboto Condensed"/>
      </rPr>
      <t xml:space="preserve">
</t>
    </r>
  </si>
  <si>
    <r>
      <rPr>
        <sz val="11"/>
        <color rgb="FF000000"/>
        <rFont val="Calibri"/>
      </rPr>
      <t>This policy setting allows the auditing of outgoing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Audit all</t>
    </r>
    <r>
      <rPr>
        <sz val="11"/>
        <color rgb="FF000000"/>
        <rFont val="Calibri"/>
      </rPr>
      <t xml:space="preserve">. Configuring this setting to </t>
    </r>
    <r>
      <rPr>
        <b/>
        <sz val="11"/>
        <color rgb="FF000000"/>
        <rFont val="Calibri"/>
      </rPr>
      <t>Deny All</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Deny All</t>
    </r>
    <r>
      <rPr>
        <sz val="11"/>
        <color rgb="FF000000"/>
        <rFont val="Calibri"/>
      </rPr>
      <t xml:space="preserve"> is more secure, however it could have a negative impact on applications that still require NTLM. Test carefully before implementing the </t>
    </r>
    <r>
      <rPr>
        <b/>
        <sz val="11"/>
        <color rgb="FF000000"/>
        <rFont val="Calibri"/>
      </rPr>
      <t>Deny All</t>
    </r>
    <r>
      <rPr>
        <sz val="11"/>
        <color rgb="FF000000"/>
        <rFont val="Calibri"/>
      </rPr>
      <t xml:space="preserve"> value.</t>
    </r>
  </si>
  <si>
    <r>
      <rPr>
        <sz val="11"/>
        <color rgb="FF000000"/>
        <rFont val="Calibri"/>
      </rPr>
      <t>The event log will contain information on outgoing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</si>
  <si>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HKLM\SYSTEM\CurrentControlSet\Control\Lsa\MSV1_0:RestrictSendingNTLMTraffic</t>
    </r>
    <r>
      <rPr>
        <sz val="11"/>
        <color rgb="FF006096"/>
        <rFont val="Roboto Condensed"/>
      </rPr>
      <t xml:space="preserve">
</t>
    </r>
  </si>
  <si>
    <r>
      <rPr>
        <sz val="11"/>
        <color rgb="FF000000"/>
        <rFont val="Calibri"/>
      </rPr>
      <t>Allow all. (The client can authenticate to remote servers by using NTLM authentication.)</t>
    </r>
  </si>
  <si>
    <t>Shutdown</t>
  </si>
  <si>
    <t>2.3.13.1</t>
  </si>
  <si>
    <r>
      <rPr>
        <sz val="11"/>
        <rFont val="Calibri"/>
      </rPr>
      <t xml:space="preserve">Ensure </t>
    </r>
    <r>
      <rPr>
        <sz val="11"/>
        <color rgb="FF000000"/>
        <rFont val="Calibri"/>
      </rPr>
      <t>'</t>
    </r>
    <r>
      <rPr>
        <b/>
        <sz val="11"/>
        <color rgb="FF000000"/>
        <rFont val="Calibri"/>
      </rPr>
      <t>Shutdown: Allow system to be shut down without having to log 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</si>
  <si>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Options\Shutdown: Allow system to be shut down without having to log on</t>
    </r>
    <r>
      <rPr>
        <sz val="11"/>
        <color rgb="FF006096"/>
        <rFont val="Roboto Condensed"/>
      </rPr>
      <t xml:space="preserve">
</t>
    </r>
  </si>
  <si>
    <r>
      <rPr>
        <sz val="11"/>
        <color rgb="FF000000"/>
        <rFont val="Calibri"/>
      </rPr>
      <t>This policy setting determines whether a computer can be shut down when a user is not logged on. If this policy setting is enabled, the shutdown command is available on the Windows logon screen. It is recommended to disable this policy setting to restrict the ability to shut down the computer to users with credentials on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Server 2008 R2 and older versions, this setting had no impact on Remote Desktop (RDP) / Terminal Services sessions - it only affected the local console. However, Microsoft changed the behavior in Windows Server 2012 (non-R2) and above, where if set to Enabled, RDP sessions are also allowed to shut down or restart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</si>
  <si>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HKLM\SOFTWARE\Microsoft\Windows\CurrentVersion\Policies\System:ShutdownWithoutLogon</t>
    </r>
    <r>
      <rPr>
        <sz val="11"/>
        <color rgb="FF006096"/>
        <rFont val="Roboto Condensed"/>
      </rPr>
      <t xml:space="preserve">
</t>
    </r>
  </si>
  <si>
    <r>
      <rPr>
        <sz val="11"/>
        <color rgb="FF000000"/>
        <rFont val="Calibri"/>
      </rPr>
      <t>Disabled. (Operators will have to log on to servers to shut them down or restart them.)</t>
    </r>
  </si>
  <si>
    <t>System objects</t>
  </si>
  <si>
    <t>2.3.15.1</t>
  </si>
  <si>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</si>
  <si>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Require case insensitivity for non-Windows subsystems</t>
    </r>
    <r>
      <rPr>
        <sz val="11"/>
        <color rgb="FF006096"/>
        <rFont val="Roboto Condensed"/>
      </rPr>
      <t xml:space="preserve">
</t>
    </r>
  </si>
  <si>
    <r>
      <rPr>
        <sz val="11"/>
        <color rgb="FF000000"/>
        <rFont val="Calibri"/>
      </rPr>
      <t>This policy setting determines whether case insensitivity is enforced for all subsystems. The Microsoft Win32 subsystem is case insensitive. However, the kernel supports case sensitivity for other subsystems, such as the Portable Operating System Interface for UNIX (POSIX). Because Windows is case insensitive (but the POSIX subsystem will support case sensitivity), failure to enforce this policy setting makes it possible for a user of the POSIX subsystem to create a file with the same name as another file by using mixed case to label it. Such a situation can block access to these files by another user who uses typical Win32 tools, because only one of the files will be available.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</si>
  <si>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Manager\Kernel:ObCaseInsensitive</t>
    </r>
    <r>
      <rPr>
        <sz val="11"/>
        <color rgb="FF006096"/>
        <rFont val="Roboto Condensed"/>
      </rPr>
      <t xml:space="preserve">
</t>
    </r>
  </si>
  <si>
    <r>
      <rPr>
        <sz val="11"/>
        <color rgb="FF000000"/>
        <rFont val="Calibri"/>
      </rPr>
      <t>Enabled. (All subsystems will be forced to observe case insensitivity. This configuration may confuse users who are familiar with any UNIX-based operating systems that is case-sensitive.)</t>
    </r>
  </si>
  <si>
    <t>2.3.15.2</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</si>
  <si>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</si>
  <si>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r>
      <rPr>
        <sz val="11"/>
        <color rgb="FF006096"/>
        <rFont val="Roboto Condensed"/>
      </rPr>
      <t xml:space="preserve">
</t>
    </r>
  </si>
  <si>
    <r>
      <rPr>
        <sz val="11"/>
        <color rgb="FF000000"/>
        <rFont val="Calibri"/>
      </rPr>
      <t>This policy setting determines the strength of the default discretionary access control list (DACL) for objects. 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</si>
  <si>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Manager:ProtectionMode</t>
    </r>
    <r>
      <rPr>
        <sz val="11"/>
        <color rgb="FF006096"/>
        <rFont val="Roboto Condensed"/>
      </rPr>
      <t xml:space="preserve">
</t>
    </r>
  </si>
  <si>
    <r>
      <rPr>
        <sz val="11"/>
        <color rgb="FF000000"/>
        <rFont val="Calibri"/>
      </rPr>
      <t>Enabled. (The default DACL is stronger, allowing users who are not administrators to read shared objects but not allowing these users to modify shared objects that they did not create.)</t>
    </r>
  </si>
  <si>
    <t>User Account Control</t>
  </si>
  <si>
    <t>2.3.17.1</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</si>
  <si>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</si>
  <si>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r>
      <rPr>
        <sz val="11"/>
        <color rgb="FF006096"/>
        <rFont val="Roboto Condensed"/>
      </rPr>
      <t xml:space="preserve">
</t>
    </r>
  </si>
  <si>
    <r>
      <rPr>
        <sz val="11"/>
        <color rgb="FF000000"/>
        <rFont val="Calibri"/>
      </rPr>
      <t>This policy setting controls the behavior of Admin Approval Mode for the built-in Administrator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</si>
  <si>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built-in Administrator account uses Admin Approval Mode. Users that log on using the local Administrator account will be prompted for consent whenever a program requests an elevation in privilege, just like any other user would.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</si>
  <si>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HKLM\SOFTWARE\Microsoft\Windows\CurrentVersion\Policies\System:FilterAdministratorToken</t>
    </r>
    <r>
      <rPr>
        <sz val="11"/>
        <color rgb="FF006096"/>
        <rFont val="Roboto Condensed"/>
      </rPr>
      <t xml:space="preserve">
</t>
    </r>
  </si>
  <si>
    <r>
      <rPr>
        <sz val="11"/>
        <color rgb="FF000000"/>
        <rFont val="Calibri"/>
      </rPr>
      <t>Disabled. (The built-in Administrator account runs all applications with full administrative privilege.)</t>
    </r>
  </si>
  <si>
    <t>2.3.17.2</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</si>
  <si>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</si>
  <si>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or </t>
    </r>
    <r>
      <rPr>
        <b/>
        <sz val="11"/>
        <color rgb="FF000000"/>
        <rFont val="Calibri"/>
      </rPr>
      <t>Prompt for credentials on the secure desktop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r>
      <rPr>
        <sz val="11"/>
        <color rgb="FF006096"/>
        <rFont val="Roboto Condensed"/>
      </rPr>
      <t xml:space="preserve">
</t>
    </r>
  </si>
  <si>
    <r>
      <rPr>
        <sz val="11"/>
        <color rgb="FF000000"/>
        <rFont val="Calibri"/>
      </rPr>
      <t>This policy setting controls the behavior of the elevation prompt for administrators.</t>
    </r>
    <r>
      <rPr>
        <sz val="11"/>
        <color rgb="FF000000"/>
        <rFont val="Calibri"/>
      </rPr>
      <t xml:space="preserve">
</t>
    </r>
    <r>
      <rPr>
        <sz val="11"/>
        <color rgb="FF000000"/>
        <rFont val="Calibri"/>
      </rPr>
      <t xml:space="preserve">The recommended state for this setting is: </t>
    </r>
    <r>
      <rPr>
        <b/>
        <sz val="11"/>
        <color rgb="FF000000"/>
        <rFont val="Calibri"/>
      </rPr>
      <t>Prompt for consent on the secure desktop</t>
    </r>
    <r>
      <rPr>
        <sz val="11"/>
        <color rgb="FF000000"/>
        <rFont val="Calibri"/>
      </rPr>
      <t xml:space="preserve">. Configuring this setting to </t>
    </r>
    <r>
      <rPr>
        <b/>
        <sz val="11"/>
        <color rgb="FF000000"/>
        <rFont val="Calibri"/>
      </rPr>
      <t>Prompt for credentials on the secure desktop</t>
    </r>
    <r>
      <rPr>
        <sz val="11"/>
        <color rgb="FF000000"/>
        <rFont val="Calibri"/>
      </rPr>
      <t xml:space="preserve"> also conforms to the benchmark.</t>
    </r>
  </si>
  <si>
    <r>
      <rPr>
        <sz val="11"/>
        <color rgb="FF000000"/>
        <rFont val="Calibri"/>
      </rPr>
      <t>When an operation (including execution of a Windows binary) requires elevation of privilege, the user is prompted on the secure desktop to select either Permit or Deny. If the user selects Permit, the operation continues with the user's highest available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</si>
  <si>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HKLM\SOFTWARE\Microsoft\Windows\CurrentVersion\Policies\System:ConsentPromptBehaviorAdmin</t>
    </r>
    <r>
      <rPr>
        <sz val="11"/>
        <color rgb="FF006096"/>
        <rFont val="Roboto Condensed"/>
      </rPr>
      <t xml:space="preserve">
</t>
    </r>
  </si>
  <si>
    <r>
      <rPr>
        <sz val="11"/>
        <color rgb="FF000000"/>
        <rFont val="Calibri"/>
      </rPr>
      <t>Prompt for consent for non-Windows binaries. (When an operation for a non-Microsoft application requires elevation of privilege, the user is prompted on the secure desktop to select either Permit or Deny. If the user selects Permit, the operation continues with the user's highest available privilege.)</t>
    </r>
  </si>
  <si>
    <t>2.3.17.3</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</si>
  <si>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</si>
  <si>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r>
      <rPr>
        <sz val="11"/>
        <color rgb="FF006096"/>
        <rFont val="Roboto Condensed"/>
      </rPr>
      <t xml:space="preserve">
</t>
    </r>
  </si>
  <si>
    <r>
      <rPr>
        <sz val="11"/>
        <color rgb="FF000000"/>
        <rFont val="Calibri"/>
      </rPr>
      <t>This policy setting controls the behavior of the elevation prompt for standard users.</t>
    </r>
    <r>
      <rPr>
        <sz val="11"/>
        <color rgb="FF000000"/>
        <rFont val="Calibri"/>
      </rPr>
      <t xml:space="preserve">
</t>
    </r>
    <r>
      <rPr>
        <sz val="11"/>
        <color rgb="FF000000"/>
        <rFont val="Calibri"/>
      </rPr>
      <t xml:space="preserve">The recommended state for this setting is: </t>
    </r>
    <r>
      <rPr>
        <b/>
        <sz val="11"/>
        <color rgb="FF000000"/>
        <rFont val="Calibri"/>
      </rPr>
      <t>Automatically deny elevation requests</t>
    </r>
    <r>
      <rPr>
        <sz val="11"/>
        <color rgb="FF000000"/>
        <rFont val="Calibri"/>
      </rPr>
      <t>.</t>
    </r>
  </si>
  <si>
    <r>
      <rPr>
        <sz val="11"/>
        <color rgb="FF000000"/>
        <rFont val="Calibri"/>
      </rPr>
      <t>When an operation requires elevation of privilege, a configurable access denied error message is displayed. An enterprise that is running desktops as standard user may choose this setting to reduce help desk calls.</t>
    </r>
    <r>
      <rPr>
        <sz val="11"/>
        <color rgb="FF000000"/>
        <rFont val="Calibri"/>
      </rPr>
      <t xml:space="preserve">
</t>
    </r>
    <r>
      <rPr>
        <b/>
        <sz val="11"/>
        <color rgb="FF000000"/>
        <rFont val="Calibri"/>
      </rPr>
      <t>Note:</t>
    </r>
    <r>
      <rPr>
        <sz val="11"/>
        <color rgb="FF000000"/>
        <rFont val="Calibri"/>
      </rPr>
      <t xml:space="preserve"> With this setting configured as recommended, the default error message displayed when a user attempts to perform an operation or run a program requiring privilege elevation (without Administrator rights) is "</t>
    </r>
    <r>
      <rPr>
        <i/>
        <sz val="11"/>
        <color rgb="FF000000"/>
        <rFont val="Calibri"/>
      </rPr>
      <t>This program will not run. This program is blocked by group policy. For more information, contact your system administrator.</t>
    </r>
    <r>
      <rPr>
        <sz val="11"/>
        <color rgb="FF000000"/>
        <rFont val="Calibri"/>
      </rPr>
      <t xml:space="preserve">" Some users who are not used to seeing this message may believe that the operation or program they attempted to run is specifically blocked by group policy, as that is what the message seems to imply. This message may therefore result in user questions as to why that specific operation/program is blocked, when in fact, the problem is that they need to perform the operation or run the program with an Administrative account (or "Run as Administrator" if it </t>
    </r>
    <r>
      <rPr>
        <i/>
        <sz val="11"/>
        <color rgb="FF000000"/>
        <rFont val="Calibri"/>
      </rPr>
      <t>is</t>
    </r>
    <r>
      <rPr>
        <sz val="11"/>
        <color rgb="FF000000"/>
        <rFont val="Calibri"/>
      </rPr>
      <t xml:space="preserve"> already an Administrator account), and they are not doing that.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</si>
  <si>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HKLM\SOFTWARE\Microsoft\Windows\CurrentVersion\Policies\System:ConsentPromptBehaviorUser</t>
    </r>
    <r>
      <rPr>
        <sz val="11"/>
        <color rgb="FF006096"/>
        <rFont val="Roboto Condensed"/>
      </rPr>
      <t xml:space="preserve">
</t>
    </r>
  </si>
  <si>
    <r>
      <rPr>
        <sz val="11"/>
        <color rgb="FF000000"/>
        <rFont val="Calibri"/>
      </rPr>
      <t>Prompt for credentials. (When an operation requires elevation of privilege, the user is prompted to enter an administrative user name and password. If the user enters valid credentials, the operation continues with the applicable privilege.)</t>
    </r>
  </si>
  <si>
    <t>2.3.17.4</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</si>
  <si>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</si>
  <si>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r>
      <rPr>
        <sz val="11"/>
        <color rgb="FF006096"/>
        <rFont val="Roboto Condensed"/>
      </rPr>
      <t xml:space="preserve">
</t>
    </r>
  </si>
  <si>
    <r>
      <rPr>
        <sz val="11"/>
        <color rgb="FF000000"/>
        <rFont val="Calibri"/>
      </rPr>
      <t>This policy setting controls the behavior of application installation detection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</si>
  <si>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an application installation package is detected that requires elevation of privilege, the user is prompted to enter an administrative user name and password. If the user enters valid credentials, the operation continues with the applicable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</si>
  <si>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HKLM\SOFTWARE\Microsoft\Windows\CurrentVersion\Policies\System:EnableInstallerDetection</t>
    </r>
    <r>
      <rPr>
        <sz val="11"/>
        <color rgb="FF006096"/>
        <rFont val="Roboto Condensed"/>
      </rPr>
      <t xml:space="preserve">
</t>
    </r>
  </si>
  <si>
    <r>
      <rPr>
        <sz val="11"/>
        <color rgb="FF000000"/>
        <rFont val="Calibri"/>
      </rPr>
      <t>Disabled. (Default for enterprise. Application installation packages are not detected and prompted for elevation.)</t>
    </r>
  </si>
  <si>
    <t>2.3.17.5</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</si>
  <si>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</si>
  <si>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r>
      <rPr>
        <sz val="11"/>
        <color rgb="FF006096"/>
        <rFont val="Roboto Condensed"/>
      </rPr>
      <t xml:space="preserve">
</t>
    </r>
  </si>
  <si>
    <r>
      <rPr>
        <sz val="11"/>
        <color rgb="FF000000"/>
        <rFont val="Calibri"/>
      </rPr>
      <t>This policy setting controls whether applications that request to run with a User Interface Accessibility (UIAccess) integrity level must reside in a secure location in the file system. Secure locations are limited to the following:</t>
    </r>
    <r>
      <rPr>
        <sz val="11"/>
        <color rgb="FF000000"/>
        <rFont val="Calibri"/>
      </rPr>
      <t xml:space="preserve">
</t>
    </r>
    <r>
      <rPr>
        <sz val="11"/>
        <color rgb="FF000000"/>
        <rFont val="Calibri"/>
      </rPr>
      <t xml:space="preserve">- </t>
    </r>
    <r>
      <rPr>
        <b/>
        <sz val="11"/>
        <color rgb="FF000000"/>
        <rFont val="Calibri"/>
      </rPr>
      <t>…\Program Files\</t>
    </r>
    <r>
      <rPr>
        <sz val="11"/>
        <color rgb="FF000000"/>
        <rFont val="Calibri"/>
      </rPr>
      <t>, including subfolders</t>
    </r>
    <r>
      <rPr>
        <sz val="11"/>
        <color rgb="FF000000"/>
        <rFont val="Calibri"/>
      </rPr>
      <t xml:space="preserve">
</t>
    </r>
    <r>
      <rPr>
        <sz val="11"/>
        <color rgb="FF000000"/>
        <rFont val="Calibri"/>
      </rPr>
      <t xml:space="preserve">- </t>
    </r>
    <r>
      <rPr>
        <b/>
        <sz val="11"/>
        <color rgb="FF000000"/>
        <rFont val="Calibri"/>
      </rPr>
      <t>…\Windows\System32\</t>
    </r>
    <r>
      <rPr>
        <sz val="11"/>
        <color rgb="FF000000"/>
        <rFont val="Calibri"/>
      </rPr>
      <t xml:space="preserve">
</t>
    </r>
    <r>
      <rPr>
        <sz val="11"/>
        <color rgb="FF000000"/>
        <rFont val="Calibri"/>
      </rPr>
      <t xml:space="preserve">- </t>
    </r>
    <r>
      <rPr>
        <b/>
        <sz val="11"/>
        <color rgb="FF000000"/>
        <rFont val="Calibri"/>
      </rPr>
      <t>…\Program Files (x86)\</t>
    </r>
    <r>
      <rPr>
        <sz val="11"/>
        <color rgb="FF000000"/>
        <rFont val="Calibri"/>
      </rPr>
      <t>, including subfolders (for 64-bit versions of Windows)</t>
    </r>
    <r>
      <rPr>
        <sz val="11"/>
        <color rgb="FF000000"/>
        <rFont val="Calibri"/>
      </rPr>
      <t xml:space="preserve">
</t>
    </r>
    <r>
      <rPr>
        <b/>
        <sz val="11"/>
        <color rgb="FF000000"/>
        <rFont val="Calibri"/>
      </rPr>
      <t>Note:</t>
    </r>
    <r>
      <rPr>
        <sz val="11"/>
        <color rgb="FF000000"/>
        <rFont val="Calibri"/>
      </rPr>
      <t xml:space="preserve"> Windows enforces a public key infrastructure (PKI) signature check on any interactive application that requests to run with a UIAccess integrity level regardless of the state of this security setting.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</si>
  <si>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HKLM\SOFTWARE\Microsoft\Windows\CurrentVersion\Policies\System:EnableSecureUIAPaths</t>
    </r>
    <r>
      <rPr>
        <sz val="11"/>
        <color rgb="FF006096"/>
        <rFont val="Roboto Condensed"/>
      </rPr>
      <t xml:space="preserve">
</t>
    </r>
  </si>
  <si>
    <r>
      <rPr>
        <sz val="11"/>
        <color rgb="FF000000"/>
        <rFont val="Calibri"/>
      </rPr>
      <t>Enabled. (If an application resides in a secure location in the file system, it runs only with UIAccess integrity.)</t>
    </r>
  </si>
  <si>
    <t>2.3.17.6</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</si>
  <si>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</si>
  <si>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r>
      <rPr>
        <sz val="11"/>
        <color rgb="FF006096"/>
        <rFont val="Roboto Condensed"/>
      </rPr>
      <t xml:space="preserve">
</t>
    </r>
  </si>
  <si>
    <r>
      <rPr>
        <sz val="11"/>
        <color rgb="FF000000"/>
        <rFont val="Calibri"/>
      </rPr>
      <t>This policy setting controls the behavior of all User Account Control (UAC) policy settings for the computer. If you change this policy setting, you must restart your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is disabled, the Security Center notifies you that the overall security of the operating system has been reduced.</t>
    </r>
  </si>
  <si>
    <r>
      <rPr>
        <sz val="11"/>
        <color rgb="FF000000"/>
        <rFont val="Calibri"/>
      </rPr>
      <t>None - this is the default behavior. Users and administrators will need to learn to work with UAC prompts and adjust their work habits to use least privilege operations.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</si>
  <si>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HKLM\SOFTWARE\Microsoft\Windows\CurrentVersion\Policies\System:EnableLUA</t>
    </r>
    <r>
      <rPr>
        <sz val="11"/>
        <color rgb="FF006096"/>
        <rFont val="Roboto Condensed"/>
      </rPr>
      <t xml:space="preserve">
</t>
    </r>
  </si>
  <si>
    <r>
      <rPr>
        <sz val="11"/>
        <color rgb="FF000000"/>
        <rFont val="Calibri"/>
      </rPr>
      <t>Enabled. (Admin Approval Mode is enabled. This policy must be enabled and related UAC policy settings must also be set appropriately to allow the built-in Administrator account and all other users who are members of the Administrators group to run in Admin Approval Mode.)</t>
    </r>
  </si>
  <si>
    <t>2.3.17.7</t>
  </si>
  <si>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</si>
  <si>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Switch to the secure desktop when prompting for elevation</t>
    </r>
    <r>
      <rPr>
        <sz val="11"/>
        <color rgb="FF006096"/>
        <rFont val="Roboto Condensed"/>
      </rPr>
      <t xml:space="preserve">
</t>
    </r>
  </si>
  <si>
    <r>
      <rPr>
        <sz val="11"/>
        <color rgb="FF000000"/>
        <rFont val="Calibri"/>
      </rPr>
      <t>This policy setting controls whether the elevation request prompt is displayed on the interactive user's desktop or the secure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</si>
  <si>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HKLM\SOFTWARE\Microsoft\Windows\CurrentVersion\Policies\System:PromptOnSecureDesktop</t>
    </r>
    <r>
      <rPr>
        <sz val="11"/>
        <color rgb="FF006096"/>
        <rFont val="Roboto Condensed"/>
      </rPr>
      <t xml:space="preserve">
</t>
    </r>
  </si>
  <si>
    <r>
      <rPr>
        <sz val="11"/>
        <color rgb="FF000000"/>
        <rFont val="Calibri"/>
      </rPr>
      <t>Enabled. (All elevation requests go to the secure desktop regardless of prompt behavior policy settings for administrators and standard users.)</t>
    </r>
  </si>
  <si>
    <t>2.3.17.8</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</si>
  <si>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</si>
  <si>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r>
      <rPr>
        <sz val="11"/>
        <color rgb="FF006096"/>
        <rFont val="Roboto Condensed"/>
      </rPr>
      <t xml:space="preserve">
</t>
    </r>
  </si>
  <si>
    <r>
      <rPr>
        <sz val="11"/>
        <color rgb="FF000000"/>
        <rFont val="Calibri"/>
      </rPr>
      <t>This policy setting controls whether application write failures are redirected to defined registry and file system locations. This policy setting mitigates applications that run as administrator and write run-time application data to:</t>
    </r>
    <r>
      <rPr>
        <sz val="11"/>
        <color rgb="FF000000"/>
        <rFont val="Calibri"/>
      </rPr>
      <t xml:space="preserve">
</t>
    </r>
    <r>
      <rPr>
        <sz val="11"/>
        <color rgb="FF000000"/>
        <rFont val="Calibri"/>
      </rPr>
      <t xml:space="preserve">- </t>
    </r>
    <r>
      <rPr>
        <b/>
        <sz val="11"/>
        <color rgb="FF000000"/>
        <rFont val="Calibri"/>
      </rPr>
      <t>%ProgramFiles%</t>
    </r>
    <r>
      <rPr>
        <sz val="11"/>
        <color rgb="FF000000"/>
        <rFont val="Calibri"/>
      </rPr>
      <t xml:space="preserve">
</t>
    </r>
    <r>
      <rPr>
        <sz val="11"/>
        <color rgb="FF000000"/>
        <rFont val="Calibri"/>
      </rPr>
      <t xml:space="preserve">- </t>
    </r>
    <r>
      <rPr>
        <b/>
        <sz val="11"/>
        <color rgb="FF000000"/>
        <rFont val="Calibri"/>
      </rPr>
      <t>%windir%</t>
    </r>
    <r>
      <rPr>
        <sz val="11"/>
        <color rgb="FF000000"/>
        <rFont val="Calibri"/>
      </rPr>
      <t xml:space="preserve">
</t>
    </r>
    <r>
      <rPr>
        <sz val="11"/>
        <color rgb="FF000000"/>
        <rFont val="Calibri"/>
      </rPr>
      <t xml:space="preserve">- </t>
    </r>
    <r>
      <rPr>
        <b/>
        <sz val="11"/>
        <color rgb="FF000000"/>
        <rFont val="Calibri"/>
      </rPr>
      <t>%windir%\System32</t>
    </r>
    <r>
      <rPr>
        <sz val="11"/>
        <color rgb="FF000000"/>
        <rFont val="Calibri"/>
      </rPr>
      <t xml:space="preserve">
</t>
    </r>
    <r>
      <rPr>
        <sz val="11"/>
        <color rgb="FF000000"/>
        <rFont val="Calibri"/>
      </rPr>
      <t xml:space="preserve">- </t>
    </r>
    <r>
      <rPr>
        <b/>
        <sz val="11"/>
        <color rgb="FF000000"/>
        <rFont val="Calibri"/>
      </rPr>
      <t>HKEY_LOCAL_MACHINE\SOFTWARE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</si>
  <si>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HKLM\SOFTWARE\Microsoft\Windows\CurrentVersion\Policies\System:EnableVirtualization</t>
    </r>
    <r>
      <rPr>
        <sz val="11"/>
        <color rgb="FF006096"/>
        <rFont val="Roboto Condensed"/>
      </rPr>
      <t xml:space="preserve">
</t>
    </r>
  </si>
  <si>
    <r>
      <rPr>
        <sz val="11"/>
        <color rgb="FF000000"/>
        <rFont val="Calibri"/>
      </rPr>
      <t>Enabled. (Application write failures are redirected at run time to defined user locations for both the file system and registry.)</t>
    </r>
  </si>
  <si>
    <t>System Services</t>
  </si>
  <si>
    <t>5.1</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</si>
  <si>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</si>
  <si>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Services\Print Spooler</t>
    </r>
    <r>
      <rPr>
        <sz val="11"/>
        <color rgb="FF006096"/>
        <rFont val="Roboto Condensed"/>
      </rPr>
      <t xml:space="preserve">
</t>
    </r>
  </si>
  <si>
    <r>
      <rPr>
        <sz val="11"/>
        <color rgb="FF000000"/>
        <rFont val="Calibri"/>
      </rPr>
      <t>This service spools print jobs and handles interaction with printers.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</si>
  <si>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Domain Controllers will not be able to prune published printers from Active Directory. By default, Domain Controllers prune printer objects from Active Directory if the computer that published them doesn't respond to contact requests.</t>
    </r>
    <r>
      <rPr>
        <sz val="11"/>
        <color rgb="FF000000"/>
        <rFont val="Calibri"/>
      </rPr>
      <t xml:space="preserve">
</t>
    </r>
    <r>
      <rPr>
        <sz val="11"/>
        <color rgb="FF000000"/>
        <rFont val="Calibri"/>
      </rPr>
      <t>Domain Controllers will not be able to act as a print server, sharing printers for clients.</t>
    </r>
    <r>
      <rPr>
        <sz val="11"/>
        <color rgb="FF000000"/>
        <rFont val="Calibri"/>
      </rPr>
      <t xml:space="preserve">
</t>
    </r>
    <r>
      <rPr>
        <sz val="11"/>
        <color rgb="FF000000"/>
        <rFont val="Calibri"/>
      </rPr>
      <t>Applications on and users logged in at Domain Controllers will not be able to print, including printing to files (such as Adobe Portable Document Format (PDF)) which uses the Print Spooler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</si>
  <si>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HKEY_LOCAL_MACHINE\SYSTEM\CurrentControlSet\Services\Spooler:Start</t>
    </r>
    <r>
      <rPr>
        <sz val="11"/>
        <color rgb="FF006096"/>
        <rFont val="Roboto Condensed"/>
      </rPr>
      <t xml:space="preserve">
</t>
    </r>
  </si>
  <si>
    <r>
      <rPr>
        <sz val="11"/>
        <color rgb="FF000000"/>
        <rFont val="Calibri"/>
      </rPr>
      <t>Automatic</t>
    </r>
  </si>
  <si>
    <t>5.2</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</si>
  <si>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</si>
  <si>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Member Servers will not be able to act as a print server, sharing printers for clients.</t>
    </r>
    <r>
      <rPr>
        <sz val="11"/>
        <color rgb="FF000000"/>
        <rFont val="Calibri"/>
      </rPr>
      <t xml:space="preserve">
</t>
    </r>
    <r>
      <rPr>
        <sz val="11"/>
        <color rgb="FF000000"/>
        <rFont val="Calibri"/>
      </rPr>
      <t>Applications on and users logged in to Member Servers will not be able to print, including printing to files (such as Adobe Portable Document Format (PDF)) which uses the Print Spooler service.</t>
    </r>
  </si>
  <si>
    <t>Domain Profile</t>
  </si>
  <si>
    <t>9.1.1</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</si>
  <si>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</si>
  <si>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r>
      <rPr>
        <sz val="11"/>
        <color rgb="FF006096"/>
        <rFont val="Roboto Condensed"/>
      </rPr>
      <t xml:space="preserve">
</t>
    </r>
  </si>
  <si>
    <r>
      <rPr>
        <sz val="11"/>
        <color rgb="FF000000"/>
        <rFont val="Calibri"/>
      </rPr>
      <t>This policy setting controls whether the built-in Domain Firewall state is enabled or disabled.</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</si>
  <si>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HKLM\SOFTWARE\Policies\Microsoft\WindowsFirewall\DomainProfile:EnableFirewall</t>
    </r>
    <r>
      <rPr>
        <sz val="11"/>
        <color rgb="FF006096"/>
        <rFont val="Roboto Condensed"/>
      </rPr>
      <t xml:space="preserve">
</t>
    </r>
  </si>
  <si>
    <r>
      <rPr>
        <sz val="11"/>
        <color rgb="FF000000"/>
        <rFont val="Calibri"/>
      </rPr>
      <t>On (recommended). (The Windows Firewall with Advanced Security will be active in this profile.)</t>
    </r>
  </si>
  <si>
    <t>9.1.2</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</si>
  <si>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</si>
  <si>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r>
      <rPr>
        <sz val="11"/>
        <color rgb="FF006096"/>
        <rFont val="Roboto Condensed"/>
      </rPr>
      <t xml:space="preserve">
</t>
    </r>
  </si>
  <si>
    <r>
      <rPr>
        <sz val="11"/>
        <color rgb="FF000000"/>
        <rFont val="Calibri"/>
      </rPr>
      <t>This policy setting determines the behavior for inbound connections that do not match an inbound firewall rule.</t>
    </r>
    <r>
      <rPr>
        <sz val="11"/>
        <color rgb="FF000000"/>
        <rFont val="Calibri"/>
      </rPr>
      <t xml:space="preserve">
</t>
    </r>
    <r>
      <rPr>
        <sz val="11"/>
        <color rgb="FF000000"/>
        <rFont val="Calibri"/>
      </rPr>
      <t xml:space="preserve">The recommended state for this setting is: </t>
    </r>
    <r>
      <rPr>
        <b/>
        <sz val="11"/>
        <color rgb="FF000000"/>
        <rFont val="Calibri"/>
      </rPr>
      <t>Block (default)</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</si>
  <si>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HKLM\SOFTWARE\Policies\Microsoft\WindowsFirewall\DomainProfile:DefaultInboundAction</t>
    </r>
    <r>
      <rPr>
        <sz val="11"/>
        <color rgb="FF006096"/>
        <rFont val="Roboto Condensed"/>
      </rPr>
      <t xml:space="preserve">
</t>
    </r>
  </si>
  <si>
    <r>
      <rPr>
        <sz val="11"/>
        <color rgb="FF000000"/>
        <rFont val="Calibri"/>
      </rPr>
      <t>Block (default). (The Windows Firewall with Advanced Security will block all inbound connections that do not match an inbound firewall rule in this profile.)</t>
    </r>
  </si>
  <si>
    <t>9.1.3</t>
  </si>
  <si>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</si>
  <si>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</si>
  <si>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 setting</t>
    </r>
    <r>
      <rPr>
        <sz val="11"/>
        <color rgb="FF000000"/>
        <rFont val="Calibri"/>
      </rPr>
      <t xml:space="preserve">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</si>
  <si>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Windows Firewall will not display a notification when a program is blocked from receiving inbound connections.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</si>
  <si>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HKLM\SOFTWARE\Policies\Microsoft\WindowsFirewall\DomainProfile:DisableNotifications</t>
    </r>
    <r>
      <rPr>
        <sz val="11"/>
        <color rgb="FF006096"/>
        <rFont val="Roboto Condensed"/>
      </rPr>
      <t xml:space="preserve">
</t>
    </r>
  </si>
  <si>
    <r>
      <rPr>
        <sz val="11"/>
        <color rgb="FF000000"/>
        <rFont val="Calibri"/>
      </rPr>
      <t>Yes. (Windows Firewall with Advanced Security will display a notification when a program is blocked from receiving inbound connections.)</t>
    </r>
  </si>
  <si>
    <t>9.1.4</t>
  </si>
  <si>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</si>
  <si>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&lt;path&gt;\&lt;file name&gt;.log</t>
    </r>
    <r>
      <rPr>
        <sz val="11"/>
        <color rgb="FF000000"/>
        <rFont val="Calibri"/>
      </rPr>
      <t>:</t>
    </r>
    <r>
      <rPr>
        <sz val="11"/>
        <color rgb="FF000000"/>
        <rFont val="Calibri"/>
      </rPr>
      <t xml:space="preserve">
</t>
    </r>
    <r>
      <rPr>
        <sz val="11"/>
        <color rgb="FF000000"/>
        <rFont val="Calibri"/>
      </rPr>
      <t xml:space="preserve">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Customize\Name</t>
    </r>
    <r>
      <rPr>
        <sz val="11"/>
        <color rgb="FF006096"/>
        <rFont val="Roboto Condensed"/>
      </rPr>
      <t xml:space="preserve">
</t>
    </r>
  </si>
  <si>
    <r>
      <rPr>
        <sz val="11"/>
        <color rgb="FF000000"/>
        <rFont val="Calibri"/>
      </rPr>
      <t>This policy setting is used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configured</t>
    </r>
    <r>
      <rPr>
        <sz val="11"/>
        <color rgb="FF000000"/>
        <rFont val="Calibri"/>
      </rPr>
      <t>.</t>
    </r>
    <r>
      <rPr>
        <sz val="11"/>
        <color rgb="FF000000"/>
        <rFont val="Calibri"/>
      </rPr>
      <t xml:space="preserve">
</t>
    </r>
    <r>
      <rPr>
        <b/>
        <sz val="11"/>
        <color rgb="FF000000"/>
        <rFont val="Calibri"/>
      </rPr>
      <t>Example:</t>
    </r>
    <r>
      <rPr>
        <sz val="11"/>
        <color rgb="FF000000"/>
        <rFont val="Calibri"/>
      </rPr>
      <t xml:space="preserve"> </t>
    </r>
    <r>
      <rPr>
        <b/>
        <sz val="11"/>
        <color rgb="FF000000"/>
        <rFont val="Calibri"/>
      </rPr>
      <t>%SystemRoot%\System32\logfiles\firewall\domainfw.log</t>
    </r>
    <r>
      <rPr>
        <sz val="11"/>
        <color rgb="FF000000"/>
        <rFont val="Calibri"/>
      </rPr>
      <t>.</t>
    </r>
  </si>
  <si>
    <r>
      <rPr>
        <sz val="11"/>
        <color rgb="FF000000"/>
        <rFont val="Calibri"/>
      </rPr>
      <t>The log file will be stored in the location and file specified by the organization.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</si>
  <si>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&lt;path&gt;\&lt;filename&gt;.log</t>
    </r>
    <r>
      <rPr>
        <sz val="11"/>
        <color rgb="FF000000"/>
        <rFont val="Calibri"/>
      </rPr>
      <t xml:space="preserve">. 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HKLM\SOFTWARE\Policies\Microsoft\WindowsFirewall\DomainProfile\Logging:LogFilePath</t>
    </r>
    <r>
      <rPr>
        <sz val="11"/>
        <color rgb="FF006096"/>
        <rFont val="Roboto Condensed"/>
      </rPr>
      <t xml:space="preserve">
</t>
    </r>
  </si>
  <si>
    <r>
      <rPr>
        <b/>
        <sz val="11"/>
        <color rgb="FF000000"/>
        <rFont val="Calibri"/>
      </rPr>
      <t>%SystemRoot%\System32\logfiles\firewall\pfirewall.log</t>
    </r>
  </si>
  <si>
    <t>9.1.5</t>
  </si>
  <si>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</si>
  <si>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Customize\Size limit (KB)</t>
    </r>
    <r>
      <rPr>
        <sz val="11"/>
        <color rgb="FF006096"/>
        <rFont val="Roboto Condensed"/>
      </rPr>
      <t xml:space="preserve">
</t>
    </r>
  </si>
  <si>
    <r>
      <rPr>
        <sz val="11"/>
        <color rgb="FF000000"/>
        <rFont val="Calibri"/>
      </rPr>
      <t>Use this option to specify the size limit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16,384 KB or greater</t>
    </r>
    <r>
      <rPr>
        <sz val="11"/>
        <color rgb="FF000000"/>
        <rFont val="Calibri"/>
      </rPr>
      <t>.</t>
    </r>
  </si>
  <si>
    <r>
      <rPr>
        <sz val="11"/>
        <color rgb="FF000000"/>
        <rFont val="Calibri"/>
      </rPr>
      <t>The log file size will be limited to the specified size, old events will be overwritten by newer ones when the limit is reached.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</si>
  <si>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HKEY_LOCAL_MACHINE\SOFTWARE\Policies\Microsoft\WindowsFirewall\DomainProfile\Logging:LogFileSize</t>
    </r>
    <r>
      <rPr>
        <sz val="11"/>
        <color rgb="FF006096"/>
        <rFont val="Roboto Condensed"/>
      </rPr>
      <t xml:space="preserve">
</t>
    </r>
  </si>
  <si>
    <r>
      <rPr>
        <sz val="11"/>
        <color rgb="FF000000"/>
        <rFont val="Calibri"/>
      </rPr>
      <t>4,096 KB.</t>
    </r>
  </si>
  <si>
    <t>9.1.6</t>
  </si>
  <si>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</si>
  <si>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dropped packets</t>
    </r>
    <r>
      <rPr>
        <sz val="11"/>
        <color rgb="FF006096"/>
        <rFont val="Roboto Condensed"/>
      </rPr>
      <t xml:space="preserve">
</t>
    </r>
  </si>
  <si>
    <r>
      <rPr>
        <sz val="11"/>
        <color rgb="FF000000"/>
        <rFont val="Calibri"/>
      </rPr>
      <t xml:space="preserve">Use this option to log when Windows Firewall with Advanced Security discards an inbound packet for any reason. The log records why and when the packet was dropped. Look for entries with the word </t>
    </r>
    <r>
      <rPr>
        <b/>
        <sz val="11"/>
        <color rgb="FF000000"/>
        <rFont val="Calibri"/>
      </rPr>
      <t>DROP</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</si>
  <si>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dropped packets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</si>
  <si>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HKLM\SOFTWARE\Policies\Microsoft\WindowsFirewall\DomainProfile\Logging:LogDroppedPackets</t>
    </r>
    <r>
      <rPr>
        <sz val="11"/>
        <color rgb="FF006096"/>
        <rFont val="Roboto Condensed"/>
      </rPr>
      <t xml:space="preserve">
</t>
    </r>
  </si>
  <si>
    <r>
      <rPr>
        <sz val="11"/>
        <color rgb="FF000000"/>
        <rFont val="Calibri"/>
      </rPr>
      <t>No (default). (Information about dropped packets will not be recorded in the firewall log file.)</t>
    </r>
  </si>
  <si>
    <t>9.1.7</t>
  </si>
  <si>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</si>
  <si>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successful connections</t>
    </r>
    <r>
      <rPr>
        <sz val="11"/>
        <color rgb="FF006096"/>
        <rFont val="Roboto Condensed"/>
      </rPr>
      <t xml:space="preserve">
</t>
    </r>
  </si>
  <si>
    <r>
      <rPr>
        <sz val="11"/>
        <color rgb="FF000000"/>
        <rFont val="Calibri"/>
      </rPr>
      <t xml:space="preserve">Use this option to log when Windows Firewall with Advanced Security allows an inbound connection. The log records why and when the connection was formed. Look for entries with the word </t>
    </r>
    <r>
      <rPr>
        <b/>
        <sz val="11"/>
        <color rgb="FF000000"/>
        <rFont val="Calibri"/>
      </rPr>
      <t>ALLOW</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</si>
  <si>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successful connections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</si>
  <si>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HKLM\SOFTWARE\Policies\Microsoft\WindowsFirewall\DomainProfile\Logging:LogSuccessfulConnections</t>
    </r>
    <r>
      <rPr>
        <sz val="11"/>
        <color rgb="FF006096"/>
        <rFont val="Roboto Condensed"/>
      </rPr>
      <t xml:space="preserve">
</t>
    </r>
  </si>
  <si>
    <r>
      <rPr>
        <sz val="11"/>
        <color rgb="FF000000"/>
        <rFont val="Calibri"/>
      </rPr>
      <t>No (default). (Information about successful connections will not be recorded in the firewall log file.)</t>
    </r>
  </si>
  <si>
    <t>Private Profile</t>
  </si>
  <si>
    <t>9.2.1</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</si>
  <si>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</si>
  <si>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r>
      <rPr>
        <sz val="11"/>
        <color rgb="FF006096"/>
        <rFont val="Roboto Condensed"/>
      </rPr>
      <t xml:space="preserve">
</t>
    </r>
  </si>
  <si>
    <r>
      <rPr>
        <sz val="11"/>
        <color rgb="FF000000"/>
        <rFont val="Calibri"/>
      </rPr>
      <t>This policy setting controls whether the built-in Private Firewall state is enabled or disabled.</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</si>
  <si>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HKLM\SOFTWARE\Policies\Microsoft\WindowsFirewall\PrivateProfile:EnableFirewall</t>
    </r>
    <r>
      <rPr>
        <sz val="11"/>
        <color rgb="FF006096"/>
        <rFont val="Roboto Condensed"/>
      </rPr>
      <t xml:space="preserve">
</t>
    </r>
  </si>
  <si>
    <t>9.2.2</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</si>
  <si>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</si>
  <si>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</si>
  <si>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HKLM\SOFTWARE\Policies\Microsoft\WindowsFirewall\PrivateProfile:DefaultInboundAction</t>
    </r>
    <r>
      <rPr>
        <sz val="11"/>
        <color rgb="FF006096"/>
        <rFont val="Roboto Condensed"/>
      </rPr>
      <t xml:space="preserve">
</t>
    </r>
  </si>
  <si>
    <t>9.2.3</t>
  </si>
  <si>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</si>
  <si>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</si>
  <si>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</si>
  <si>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HKLM\SOFTWARE\Policies\Microsoft\WindowsFirewall\PrivateProfile:DisableNotifications</t>
    </r>
    <r>
      <rPr>
        <sz val="11"/>
        <color rgb="FF006096"/>
        <rFont val="Roboto Condensed"/>
      </rPr>
      <t xml:space="preserve">
</t>
    </r>
  </si>
  <si>
    <t>9.2.4</t>
  </si>
  <si>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</si>
  <si>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&lt;path&gt;\&lt;file name&gt;.log</t>
    </r>
    <r>
      <rPr>
        <sz val="11"/>
        <color rgb="FF000000"/>
        <rFont val="Calibri"/>
      </rPr>
      <t>:</t>
    </r>
    <r>
      <rPr>
        <sz val="11"/>
        <color rgb="FF000000"/>
        <rFont val="Calibri"/>
      </rPr>
      <t xml:space="preserve">
</t>
    </r>
    <r>
      <rPr>
        <sz val="11"/>
        <color rgb="FF000000"/>
        <rFont val="Calibri"/>
      </rPr>
      <t xml:space="preserve">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Customize\Name</t>
    </r>
    <r>
      <rPr>
        <sz val="11"/>
        <color rgb="FF006096"/>
        <rFont val="Roboto Condensed"/>
      </rPr>
      <t xml:space="preserve">
</t>
    </r>
  </si>
  <si>
    <r>
      <rPr>
        <sz val="11"/>
        <color rgb="FF000000"/>
        <rFont val="Calibri"/>
      </rPr>
      <t>This policy setting is used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configured</t>
    </r>
    <r>
      <rPr>
        <sz val="11"/>
        <color rgb="FF000000"/>
        <rFont val="Calibri"/>
      </rPr>
      <t>.</t>
    </r>
    <r>
      <rPr>
        <sz val="11"/>
        <color rgb="FF000000"/>
        <rFont val="Calibri"/>
      </rPr>
      <t xml:space="preserve">
</t>
    </r>
    <r>
      <rPr>
        <b/>
        <sz val="11"/>
        <color rgb="FF000000"/>
        <rFont val="Calibri"/>
      </rPr>
      <t>Example:</t>
    </r>
    <r>
      <rPr>
        <sz val="11"/>
        <color rgb="FF000000"/>
        <rFont val="Calibri"/>
      </rPr>
      <t xml:space="preserve"> </t>
    </r>
    <r>
      <rPr>
        <b/>
        <sz val="11"/>
        <color rgb="FF000000"/>
        <rFont val="Calibri"/>
      </rPr>
      <t>%SystemRoot%\System32\logfiles\firewall\privatefw.log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</si>
  <si>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&lt;path&gt;\&lt;filename&gt;.log</t>
    </r>
    <r>
      <rPr>
        <sz val="11"/>
        <color rgb="FF000000"/>
        <rFont val="Calibri"/>
      </rPr>
      <t xml:space="preserve">. 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HKLM\SOFTWARE\Policies\Microsoft\WindowsFirewall\PrivateProfile\Logging:LogFilePath</t>
    </r>
    <r>
      <rPr>
        <sz val="11"/>
        <color rgb="FF006096"/>
        <rFont val="Roboto Condensed"/>
      </rPr>
      <t xml:space="preserve">
</t>
    </r>
  </si>
  <si>
    <t>9.2.5</t>
  </si>
  <si>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</si>
  <si>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</si>
  <si>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HKEY_LOCAL_MACHINE\SOFTWARE\Policies\Microsoft\WindowsFirewall\PrivateProfile\Logging:LogFileSize</t>
    </r>
    <r>
      <rPr>
        <sz val="11"/>
        <color rgb="FF006096"/>
        <rFont val="Roboto Condensed"/>
      </rPr>
      <t xml:space="preserve">
</t>
    </r>
  </si>
  <si>
    <t>9.2.6</t>
  </si>
  <si>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</si>
  <si>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</si>
  <si>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HKLM\SOFTWARE\Policies\Microsoft\WindowsFirewall\PrivateProfile\Logging:LogDroppedPackets</t>
    </r>
    <r>
      <rPr>
        <sz val="11"/>
        <color rgb="FF006096"/>
        <rFont val="Roboto Condensed"/>
      </rPr>
      <t xml:space="preserve">
</t>
    </r>
  </si>
  <si>
    <t>9.2.7</t>
  </si>
  <si>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</si>
  <si>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</si>
  <si>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HKLM\SOFTWARE\Policies\Microsoft\WindowsFirewall\PrivateProfile\Logging:LogSuccessfulConnections</t>
    </r>
    <r>
      <rPr>
        <sz val="11"/>
        <color rgb="FF006096"/>
        <rFont val="Roboto Condensed"/>
      </rPr>
      <t xml:space="preserve">
</t>
    </r>
  </si>
  <si>
    <t>Public Profile</t>
  </si>
  <si>
    <t>9.3.1</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</si>
  <si>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</si>
  <si>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r>
      <rPr>
        <sz val="11"/>
        <color rgb="FF006096"/>
        <rFont val="Roboto Condensed"/>
      </rPr>
      <t xml:space="preserve">
</t>
    </r>
  </si>
  <si>
    <r>
      <rPr>
        <sz val="11"/>
        <color rgb="FF000000"/>
        <rFont val="Calibri"/>
      </rPr>
      <t>This policy setting controls whether the built-in Public Firewall state is enabled or disabled.</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</si>
  <si>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HKLM\SOFTWARE\Policies\Microsoft\WindowsFirewall\PublicProfile:EnableFirewall</t>
    </r>
    <r>
      <rPr>
        <sz val="11"/>
        <color rgb="FF006096"/>
        <rFont val="Roboto Condensed"/>
      </rPr>
      <t xml:space="preserve">
</t>
    </r>
  </si>
  <si>
    <t>9.3.2</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</si>
  <si>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</si>
  <si>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r>
      <rPr>
        <sz val="11"/>
        <color rgb="FF006096"/>
        <rFont val="Roboto Condensed"/>
      </rPr>
      <t xml:space="preserve">
</t>
    </r>
  </si>
  <si>
    <r>
      <rPr>
        <sz val="11"/>
        <color rgb="FF000000"/>
        <rFont val="Calibri"/>
      </rPr>
      <t>This setting determines the behavior for inbound connections that do not match an inbound firewall rule.</t>
    </r>
    <r>
      <rPr>
        <sz val="11"/>
        <color rgb="FF000000"/>
        <rFont val="Calibri"/>
      </rPr>
      <t xml:space="preserve">
</t>
    </r>
    <r>
      <rPr>
        <sz val="11"/>
        <color rgb="FF000000"/>
        <rFont val="Calibri"/>
      </rPr>
      <t xml:space="preserve">The recommended state for this setting is: </t>
    </r>
    <r>
      <rPr>
        <b/>
        <sz val="11"/>
        <color rgb="FF000000"/>
        <rFont val="Calibri"/>
      </rPr>
      <t>Block (default)</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</si>
  <si>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HKLM\SOFTWARE\Policies\Microsoft\WindowsFirewall\PublicProfile:DefaultInboundAction</t>
    </r>
    <r>
      <rPr>
        <sz val="11"/>
        <color rgb="FF006096"/>
        <rFont val="Roboto Condensed"/>
      </rPr>
      <t xml:space="preserve">
</t>
    </r>
  </si>
  <si>
    <t>9.3.3</t>
  </si>
  <si>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</si>
  <si>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Set the following UI path to 'No':</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</si>
  <si>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</si>
  <si>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HKLM\SOFTWARE\Policies\Microsoft\WindowsFirewall\PublicProfile:DisableNotifications</t>
    </r>
    <r>
      <rPr>
        <sz val="11"/>
        <color rgb="FF006096"/>
        <rFont val="Roboto Condensed"/>
      </rPr>
      <t xml:space="preserve">
</t>
    </r>
  </si>
  <si>
    <t>9.3.4</t>
  </si>
  <si>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</si>
  <si>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firewall rules</t>
    </r>
    <r>
      <rPr>
        <sz val="11"/>
        <color rgb="FF006096"/>
        <rFont val="Roboto Condensed"/>
      </rPr>
      <t xml:space="preserve">
</t>
    </r>
  </si>
  <si>
    <r>
      <rPr>
        <sz val="11"/>
        <color rgb="FF000000"/>
        <rFont val="Calibri"/>
      </rPr>
      <t>This setting controls whether local administrators are allowed to create local firewall rules that apply together with firewall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</si>
  <si>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Administrators can still create firewall rules, but the rules will not be applied.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</si>
  <si>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HKLM\SOFTWARE\Policies\Microsoft\WindowsFirewall\PublicProfile:AllowLocalPolicyMerge</t>
    </r>
    <r>
      <rPr>
        <sz val="11"/>
        <color rgb="FF006096"/>
        <rFont val="Roboto Condensed"/>
      </rPr>
      <t xml:space="preserve">
</t>
    </r>
  </si>
  <si>
    <r>
      <rPr>
        <sz val="11"/>
        <color rgb="FF000000"/>
        <rFont val="Calibri"/>
      </rPr>
      <t>Yes (default). (Firewall rules created by administrators will be applied.)</t>
    </r>
  </si>
  <si>
    <t>9.3.5</t>
  </si>
  <si>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</si>
  <si>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connection security rules</t>
    </r>
    <r>
      <rPr>
        <sz val="11"/>
        <color rgb="FF006096"/>
        <rFont val="Roboto Condensed"/>
      </rPr>
      <t xml:space="preserve">
</t>
    </r>
  </si>
  <si>
    <r>
      <rPr>
        <sz val="11"/>
        <color rgb="FF000000"/>
        <rFont val="Calibri"/>
      </rPr>
      <t>This setting controls whether local administrators are allowed to create connection security rules that apply together with connection security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</si>
  <si>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Administrators can still create local connection security rules, but the rules will not be applied.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</si>
  <si>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HKLM\SOFTWARE\Policies\Microsoft\WindowsFirewall\PublicProfile:AllowLocalIPsecPolicyMerge</t>
    </r>
    <r>
      <rPr>
        <sz val="11"/>
        <color rgb="FF006096"/>
        <rFont val="Roboto Condensed"/>
      </rPr>
      <t xml:space="preserve">
</t>
    </r>
  </si>
  <si>
    <r>
      <rPr>
        <sz val="11"/>
        <color rgb="FF000000"/>
        <rFont val="Calibri"/>
      </rPr>
      <t>Yes (default). (Local connection security rules created by administrators will be applied.)</t>
    </r>
  </si>
  <si>
    <t>9.3.6</t>
  </si>
  <si>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</si>
  <si>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&lt;path&gt;\&lt;file name&gt;.log</t>
    </r>
    <r>
      <rPr>
        <sz val="11"/>
        <color rgb="FF000000"/>
        <rFont val="Calibri"/>
      </rPr>
      <t>:</t>
    </r>
    <r>
      <rPr>
        <sz val="11"/>
        <color rgb="FF000000"/>
        <rFont val="Calibri"/>
      </rPr>
      <t xml:space="preserve">
</t>
    </r>
    <r>
      <rPr>
        <sz val="11"/>
        <color rgb="FF000000"/>
        <rFont val="Calibri"/>
      </rPr>
      <t xml:space="preserve">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Customize\Name</t>
    </r>
    <r>
      <rPr>
        <sz val="11"/>
        <color rgb="FF006096"/>
        <rFont val="Roboto Condensed"/>
      </rPr>
      <t xml:space="preserve">
</t>
    </r>
  </si>
  <si>
    <r>
      <rPr>
        <sz val="11"/>
        <color rgb="FF000000"/>
        <rFont val="Calibri"/>
      </rPr>
      <t>This policy setting is used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configured</t>
    </r>
    <r>
      <rPr>
        <sz val="11"/>
        <color rgb="FF000000"/>
        <rFont val="Calibri"/>
      </rPr>
      <t>.</t>
    </r>
    <r>
      <rPr>
        <sz val="11"/>
        <color rgb="FF000000"/>
        <rFont val="Calibri"/>
      </rPr>
      <t xml:space="preserve">
</t>
    </r>
    <r>
      <rPr>
        <b/>
        <sz val="11"/>
        <color rgb="FF000000"/>
        <rFont val="Calibri"/>
      </rPr>
      <t>Example:</t>
    </r>
    <r>
      <rPr>
        <sz val="11"/>
        <color rgb="FF000000"/>
        <rFont val="Calibri"/>
      </rPr>
      <t xml:space="preserve"> </t>
    </r>
    <r>
      <rPr>
        <b/>
        <sz val="11"/>
        <color rgb="FF000000"/>
        <rFont val="Calibri"/>
      </rPr>
      <t>%SystemRoot%\System32\logfiles\firewall\publicfw.log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</si>
  <si>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&lt;path&gt;\&lt;filename&gt;.log</t>
    </r>
    <r>
      <rPr>
        <sz val="11"/>
        <color rgb="FF000000"/>
        <rFont val="Calibri"/>
      </rPr>
      <t xml:space="preserve">. 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HKLM\SOFTWARE\Policies\Microsoft\WindowsFirewall\PublicProfile\Logging:LogFilePath</t>
    </r>
    <r>
      <rPr>
        <sz val="11"/>
        <color rgb="FF006096"/>
        <rFont val="Roboto Condensed"/>
      </rPr>
      <t xml:space="preserve">
</t>
    </r>
  </si>
  <si>
    <t>9.3.7</t>
  </si>
  <si>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</si>
  <si>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</si>
  <si>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HKEY_LOCAL_MACHINE\SOFTWARE\Policies\Microsoft\WindowsFirewall\PublicProfile\Logging:LogFileSize</t>
    </r>
    <r>
      <rPr>
        <sz val="11"/>
        <color rgb="FF006096"/>
        <rFont val="Roboto Condensed"/>
      </rPr>
      <t xml:space="preserve">
</t>
    </r>
  </si>
  <si>
    <t>9.3.8</t>
  </si>
  <si>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</si>
  <si>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</si>
  <si>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HKLM\SOFTWARE\Policies\Microsoft\WindowsFirewall\PublicProfile\Logging:LogDroppedPackets</t>
    </r>
    <r>
      <rPr>
        <sz val="11"/>
        <color rgb="FF006096"/>
        <rFont val="Roboto Condensed"/>
      </rPr>
      <t xml:space="preserve">
</t>
    </r>
  </si>
  <si>
    <t>9.3.9</t>
  </si>
  <si>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</si>
  <si>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</si>
  <si>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HKLM\SOFTWARE\Policies\Microsoft\WindowsFirewall\PublicProfile\Logging:LogSuccessfulConnections</t>
    </r>
    <r>
      <rPr>
        <sz val="11"/>
        <color rgb="FF006096"/>
        <rFont val="Roboto Condensed"/>
      </rPr>
      <t xml:space="preserve">
</t>
    </r>
  </si>
  <si>
    <t>Account Logon</t>
  </si>
  <si>
    <t>17.1.1</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</si>
  <si>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</si>
  <si>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r>
      <rPr>
        <sz val="11"/>
        <color rgb="FF006096"/>
        <rFont val="Roboto Condensed"/>
      </rPr>
      <t xml:space="preserve">
</t>
    </r>
  </si>
  <si>
    <r>
      <rPr>
        <sz val="11"/>
        <color rgb="FF000000"/>
        <rFont val="Calibri"/>
      </rPr>
      <t>This subcategory reports the results of validation tests on credentials submitted for a user account logon request. These events occur on the computer that is authoritative for the credentials. For domain accounts, the Domain Controller is authoritative, whereas for local accounts, the local computer is authoritative. In domain environments, most of the Account Logon events occur in the Security log of the Domain Controllers that are authoritative for the domain accounts. However, these events can occur on other computers in the organization when local accounts are used to log on. Events for this subcategory include:</t>
    </r>
    <r>
      <rPr>
        <sz val="11"/>
        <color rgb="FF000000"/>
        <rFont val="Calibri"/>
      </rPr>
      <t xml:space="preserve">
</t>
    </r>
    <r>
      <rPr>
        <sz val="11"/>
        <color rgb="FF000000"/>
        <rFont val="Calibri"/>
      </rPr>
      <t>- 4774: An account was mapped for logon.</t>
    </r>
    <r>
      <rPr>
        <sz val="11"/>
        <color rgb="FF000000"/>
        <rFont val="Calibri"/>
      </rPr>
      <t xml:space="preserve">
</t>
    </r>
    <r>
      <rPr>
        <sz val="11"/>
        <color rgb="FF000000"/>
        <rFont val="Calibri"/>
      </rPr>
      <t>- 4775: An account could not be mapped for logon.</t>
    </r>
    <r>
      <rPr>
        <sz val="11"/>
        <color rgb="FF000000"/>
        <rFont val="Calibri"/>
      </rPr>
      <t xml:space="preserve">
</t>
    </r>
    <r>
      <rPr>
        <sz val="11"/>
        <color rgb="FF000000"/>
        <rFont val="Calibri"/>
      </rPr>
      <t>- 4776: The Domain Controller attempted to validate the credentials for an account.</t>
    </r>
    <r>
      <rPr>
        <sz val="11"/>
        <color rgb="FF000000"/>
        <rFont val="Calibri"/>
      </rPr>
      <t xml:space="preserve">
</t>
    </r>
    <r>
      <rPr>
        <sz val="11"/>
        <color rgb="FF000000"/>
        <rFont val="Calibri"/>
      </rPr>
      <t>- 4777: The Domain Controller failed to validate the credentials for an account.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</si>
  <si>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Advanced audit logging will generate additional events when this feature is enabled.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</si>
  <si>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/subcategory:"{0cce923f-69ae-11d9-bed3-505054503030}"</t>
    </r>
    <r>
      <rPr>
        <sz val="11"/>
        <color rgb="FF006096"/>
        <rFont val="Roboto Condensed"/>
      </rPr>
      <t xml:space="preserve">
</t>
    </r>
  </si>
  <si>
    <r>
      <rPr>
        <sz val="11"/>
        <color rgb="FF000000"/>
        <rFont val="Calibri"/>
      </rPr>
      <t>Success.</t>
    </r>
  </si>
  <si>
    <t>17.1.2</t>
  </si>
  <si>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</si>
  <si>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Kerberos Authentication Service</t>
    </r>
    <r>
      <rPr>
        <sz val="11"/>
        <color rgb="FF006096"/>
        <rFont val="Roboto Condensed"/>
      </rPr>
      <t xml:space="preserve">
</t>
    </r>
  </si>
  <si>
    <r>
      <rPr>
        <sz val="11"/>
        <color rgb="FF000000"/>
        <rFont val="Calibri"/>
      </rPr>
      <t>This subcategory reports the results of events generated after a Kerberos authentication TGT request. Kerberos is a distributed authentication service that allows a client running on behalf of a user to prove its identity to a server without sending data across the network.</t>
    </r>
    <r>
      <rPr>
        <sz val="11"/>
        <color rgb="FF000000"/>
        <rFont val="Calibri"/>
      </rPr>
      <t xml:space="preserve">
</t>
    </r>
    <r>
      <rPr>
        <sz val="11"/>
        <color rgb="FF000000"/>
        <rFont val="Calibri"/>
      </rPr>
      <t>- 4768: A Kerberos authentication ticket (TGT) was requested.</t>
    </r>
    <r>
      <rPr>
        <sz val="11"/>
        <color rgb="FF000000"/>
        <rFont val="Calibri"/>
      </rPr>
      <t xml:space="preserve">
</t>
    </r>
    <r>
      <rPr>
        <sz val="11"/>
        <color rgb="FF000000"/>
        <rFont val="Calibri"/>
      </rPr>
      <t>- 4771: Kerberos pre-authentication failed.</t>
    </r>
    <r>
      <rPr>
        <sz val="11"/>
        <color rgb="FF000000"/>
        <rFont val="Calibri"/>
      </rPr>
      <t xml:space="preserve">
</t>
    </r>
    <r>
      <rPr>
        <sz val="11"/>
        <color rgb="FF000000"/>
        <rFont val="Calibri"/>
      </rPr>
      <t>- 4772: A Kerberos authentication ticket request failed.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</si>
  <si>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/subcategory:"{0cce9242-69ae-11d9-bed3-505054503030}"</t>
    </r>
    <r>
      <rPr>
        <sz val="11"/>
        <color rgb="FF006096"/>
        <rFont val="Roboto Condensed"/>
      </rPr>
      <t xml:space="preserve">
</t>
    </r>
  </si>
  <si>
    <t>17.1.3</t>
  </si>
  <si>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</si>
  <si>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Kerberos Service Ticket Operations</t>
    </r>
    <r>
      <rPr>
        <sz val="11"/>
        <color rgb="FF006096"/>
        <rFont val="Roboto Condensed"/>
      </rPr>
      <t xml:space="preserve">
</t>
    </r>
  </si>
  <si>
    <r>
      <rPr>
        <sz val="11"/>
        <color rgb="FF000000"/>
        <rFont val="Calibri"/>
      </rPr>
      <t>This subcategory reports the results of events generated by Kerberos authentication ticket-granting ticket (TGT) requests. Kerberos Service Ticket requests (TGS requests) occur as part of service use and access requests by specific accounts. Auditing these events will record the IP address from which the account requested TGS, when TGS was requested, and which encryption type was used.</t>
    </r>
    <r>
      <rPr>
        <sz val="11"/>
        <color rgb="FF000000"/>
        <rFont val="Calibri"/>
      </rPr>
      <t xml:space="preserve">
</t>
    </r>
    <r>
      <rPr>
        <sz val="11"/>
        <color rgb="FF000000"/>
        <rFont val="Calibri"/>
      </rPr>
      <t>- 4769: A Kerberos service ticket was requested.</t>
    </r>
    <r>
      <rPr>
        <sz val="11"/>
        <color rgb="FF000000"/>
        <rFont val="Calibri"/>
      </rPr>
      <t xml:space="preserve">
</t>
    </r>
    <r>
      <rPr>
        <sz val="11"/>
        <color rgb="FF000000"/>
        <rFont val="Calibri"/>
      </rPr>
      <t>- 4770: A Kerberos service ticket was renewed.</t>
    </r>
    <r>
      <rPr>
        <sz val="11"/>
        <color rgb="FF000000"/>
        <rFont val="Calibri"/>
      </rPr>
      <t xml:space="preserve">
</t>
    </r>
    <r>
      <rPr>
        <sz val="11"/>
        <color rgb="FF000000"/>
        <rFont val="Calibri"/>
      </rPr>
      <t>- 4773: A Kerberos service ticket request failed.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</si>
  <si>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/subcategory:"{0cce9240-69ae-11d9-bed3-505054503030}"</t>
    </r>
    <r>
      <rPr>
        <sz val="11"/>
        <color rgb="FF006096"/>
        <rFont val="Roboto Condensed"/>
      </rPr>
      <t xml:space="preserve">
</t>
    </r>
  </si>
  <si>
    <t>Account Management</t>
  </si>
  <si>
    <t>17.2.1</t>
  </si>
  <si>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</si>
  <si>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Application Group Management</t>
    </r>
    <r>
      <rPr>
        <sz val="11"/>
        <color rgb="FF006096"/>
        <rFont val="Roboto Condensed"/>
      </rPr>
      <t xml:space="preserve">
</t>
    </r>
  </si>
  <si>
    <r>
      <rPr>
        <sz val="11"/>
        <color rgb="FF000000"/>
        <rFont val="Calibri"/>
      </rPr>
      <t>This policy setting allows you to audit events generated by changes to application groups such as the following:</t>
    </r>
    <r>
      <rPr>
        <sz val="11"/>
        <color rgb="FF000000"/>
        <rFont val="Calibri"/>
      </rPr>
      <t xml:space="preserve">
</t>
    </r>
    <r>
      <rPr>
        <sz val="11"/>
        <color rgb="FF000000"/>
        <rFont val="Calibri"/>
      </rPr>
      <t>- Application group is created, changed, or deleted.</t>
    </r>
    <r>
      <rPr>
        <sz val="11"/>
        <color rgb="FF000000"/>
        <rFont val="Calibri"/>
      </rPr>
      <t xml:space="preserve">
</t>
    </r>
    <r>
      <rPr>
        <sz val="11"/>
        <color rgb="FF000000"/>
        <rFont val="Calibri"/>
      </rPr>
      <t>- Member is added or removed from an application group.</t>
    </r>
    <r>
      <rPr>
        <sz val="11"/>
        <color rgb="FF000000"/>
        <rFont val="Calibri"/>
      </rPr>
      <t xml:space="preserve">
</t>
    </r>
    <r>
      <rPr>
        <sz val="11"/>
        <color rgb="FF000000"/>
        <rFont val="Calibri"/>
      </rPr>
      <t xml:space="preserve">Application groups are utilized by Windows Authorization Manager, which is a flexible framework created by Microsoft for integrating role-based access control (RBAC) into applications. More information on Windows Authorization Manager is available at MSDN - Windows Authorization Manager </t>
    </r>
    <r>
      <rPr>
        <sz val="11"/>
        <color rgb="FF0000FF"/>
        <rFont val="Calibri"/>
      </rPr>
      <t>(https://msdn.microsoft.com/en-us/library/bb897401.aspx)</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Although Microsoft "Deprecated </t>
    </r>
    <r>
      <rPr>
        <sz val="11"/>
        <color rgb="FF0000FF"/>
        <rFont val="Calibri"/>
      </rPr>
      <t>(https://learn.microsoft.com/en-us/windows/whats-new/feature-lifecycle#terminology)</t>
    </r>
    <r>
      <rPr>
        <sz val="11"/>
        <color rgb="FF000000"/>
        <rFont val="Calibri"/>
      </rPr>
      <t>" Windows Authorization Manager (AzMan) in Windows Server 2012 and 2012 R2, this feature still exists in the OS (unimproved), and therefore should still be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</si>
  <si>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/subcategory:"{0cce9239-69ae-11d9-bed3-505054503030}"</t>
    </r>
    <r>
      <rPr>
        <sz val="11"/>
        <color rgb="FF006096"/>
        <rFont val="Roboto Condensed"/>
      </rPr>
      <t xml:space="preserve">
</t>
    </r>
  </si>
  <si>
    <r>
      <rPr>
        <sz val="11"/>
        <color rgb="FF000000"/>
        <rFont val="Calibri"/>
      </rPr>
      <t>No Auditing.</t>
    </r>
  </si>
  <si>
    <t>17.2.2</t>
  </si>
  <si>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</si>
  <si>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Computer Account Management</t>
    </r>
    <r>
      <rPr>
        <sz val="11"/>
        <color rgb="FF006096"/>
        <rFont val="Roboto Condensed"/>
      </rPr>
      <t xml:space="preserve">
</t>
    </r>
  </si>
  <si>
    <r>
      <rPr>
        <sz val="11"/>
        <color rgb="FF000000"/>
        <rFont val="Calibri"/>
      </rPr>
      <t>This subcategory reports each event of computer account management, such as when a computer account is created, changed, deleted, renamed, disabled, or enabled. Events for this subcategory include:</t>
    </r>
    <r>
      <rPr>
        <sz val="11"/>
        <color rgb="FF000000"/>
        <rFont val="Calibri"/>
      </rPr>
      <t xml:space="preserve">
</t>
    </r>
    <r>
      <rPr>
        <sz val="11"/>
        <color rgb="FF000000"/>
        <rFont val="Calibri"/>
      </rPr>
      <t>- 4741: A computer account was created.</t>
    </r>
    <r>
      <rPr>
        <sz val="11"/>
        <color rgb="FF000000"/>
        <rFont val="Calibri"/>
      </rPr>
      <t xml:space="preserve">
</t>
    </r>
    <r>
      <rPr>
        <sz val="11"/>
        <color rgb="FF000000"/>
        <rFont val="Calibri"/>
      </rPr>
      <t>- 4742: A computer account was changed.</t>
    </r>
    <r>
      <rPr>
        <sz val="11"/>
        <color rgb="FF000000"/>
        <rFont val="Calibri"/>
      </rPr>
      <t xml:space="preserve">
</t>
    </r>
    <r>
      <rPr>
        <sz val="11"/>
        <color rgb="FF000000"/>
        <rFont val="Calibri"/>
      </rPr>
      <t>- 4743: A computer account was deleted.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</si>
  <si>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/subcategory:"{0cce9236-69ae-11d9-bed3-505054503030}"</t>
    </r>
    <r>
      <rPr>
        <sz val="11"/>
        <color rgb="FF006096"/>
        <rFont val="Roboto Condensed"/>
      </rPr>
      <t xml:space="preserve">
</t>
    </r>
  </si>
  <si>
    <t>17.2.3</t>
  </si>
  <si>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</si>
  <si>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Distribution Group Management</t>
    </r>
    <r>
      <rPr>
        <sz val="11"/>
        <color rgb="FF006096"/>
        <rFont val="Roboto Condensed"/>
      </rPr>
      <t xml:space="preserve">
</t>
    </r>
  </si>
  <si>
    <r>
      <rPr>
        <sz val="11"/>
        <color rgb="FF000000"/>
        <rFont val="Calibri"/>
      </rPr>
      <t>This subcategory reports each event of distribution group management, such as when a distribution group is created, changed, or deleted or when a member is added to or removed from a distribution group. If you enable this Audit policy setting, administrators can track events to detect malicious, accidental, and authorized creation of group accounts. Events for this subcategory include:</t>
    </r>
    <r>
      <rPr>
        <sz val="11"/>
        <color rgb="FF000000"/>
        <rFont val="Calibri"/>
      </rPr>
      <t xml:space="preserve">
</t>
    </r>
    <r>
      <rPr>
        <sz val="11"/>
        <color rgb="FF000000"/>
        <rFont val="Calibri"/>
      </rPr>
      <t>- 4744: A security-disabled local group was created.</t>
    </r>
    <r>
      <rPr>
        <sz val="11"/>
        <color rgb="FF000000"/>
        <rFont val="Calibri"/>
      </rPr>
      <t xml:space="preserve">
</t>
    </r>
    <r>
      <rPr>
        <sz val="11"/>
        <color rgb="FF000000"/>
        <rFont val="Calibri"/>
      </rPr>
      <t>- 4745: A security-disabled local group was changed.</t>
    </r>
    <r>
      <rPr>
        <sz val="11"/>
        <color rgb="FF000000"/>
        <rFont val="Calibri"/>
      </rPr>
      <t xml:space="preserve">
</t>
    </r>
    <r>
      <rPr>
        <sz val="11"/>
        <color rgb="FF000000"/>
        <rFont val="Calibri"/>
      </rPr>
      <t>- 4746: A member was added to a security-disabled local group.</t>
    </r>
    <r>
      <rPr>
        <sz val="11"/>
        <color rgb="FF000000"/>
        <rFont val="Calibri"/>
      </rPr>
      <t xml:space="preserve">
</t>
    </r>
    <r>
      <rPr>
        <sz val="11"/>
        <color rgb="FF000000"/>
        <rFont val="Calibri"/>
      </rPr>
      <t>- 4747: A member was removed from a security-disabled local group.</t>
    </r>
    <r>
      <rPr>
        <sz val="11"/>
        <color rgb="FF000000"/>
        <rFont val="Calibri"/>
      </rPr>
      <t xml:space="preserve">
</t>
    </r>
    <r>
      <rPr>
        <sz val="11"/>
        <color rgb="FF000000"/>
        <rFont val="Calibri"/>
      </rPr>
      <t>- 4748: A security-disabled local group was deleted.</t>
    </r>
    <r>
      <rPr>
        <sz val="11"/>
        <color rgb="FF000000"/>
        <rFont val="Calibri"/>
      </rPr>
      <t xml:space="preserve">
</t>
    </r>
    <r>
      <rPr>
        <sz val="11"/>
        <color rgb="FF000000"/>
        <rFont val="Calibri"/>
      </rPr>
      <t>- 4749: A security-disabled global group was created.</t>
    </r>
    <r>
      <rPr>
        <sz val="11"/>
        <color rgb="FF000000"/>
        <rFont val="Calibri"/>
      </rPr>
      <t xml:space="preserve">
</t>
    </r>
    <r>
      <rPr>
        <sz val="11"/>
        <color rgb="FF000000"/>
        <rFont val="Calibri"/>
      </rPr>
      <t>- 4750: A security-disabled global group was changed.</t>
    </r>
    <r>
      <rPr>
        <sz val="11"/>
        <color rgb="FF000000"/>
        <rFont val="Calibri"/>
      </rPr>
      <t xml:space="preserve">
</t>
    </r>
    <r>
      <rPr>
        <sz val="11"/>
        <color rgb="FF000000"/>
        <rFont val="Calibri"/>
      </rPr>
      <t>- 4751: A member was added to a security-disabled global group.</t>
    </r>
    <r>
      <rPr>
        <sz val="11"/>
        <color rgb="FF000000"/>
        <rFont val="Calibri"/>
      </rPr>
      <t xml:space="preserve">
</t>
    </r>
    <r>
      <rPr>
        <sz val="11"/>
        <color rgb="FF000000"/>
        <rFont val="Calibri"/>
      </rPr>
      <t>- 4752: A member was removed from a security-disabled global group.</t>
    </r>
    <r>
      <rPr>
        <sz val="11"/>
        <color rgb="FF000000"/>
        <rFont val="Calibri"/>
      </rPr>
      <t xml:space="preserve">
</t>
    </r>
    <r>
      <rPr>
        <sz val="11"/>
        <color rgb="FF000000"/>
        <rFont val="Calibri"/>
      </rPr>
      <t>- 4753: A security-disabled global group was deleted.</t>
    </r>
    <r>
      <rPr>
        <sz val="11"/>
        <color rgb="FF000000"/>
        <rFont val="Calibri"/>
      </rPr>
      <t xml:space="preserve">
</t>
    </r>
    <r>
      <rPr>
        <sz val="11"/>
        <color rgb="FF000000"/>
        <rFont val="Calibri"/>
      </rPr>
      <t>- 4759: A security-disabled universal group was created.</t>
    </r>
    <r>
      <rPr>
        <sz val="11"/>
        <color rgb="FF000000"/>
        <rFont val="Calibri"/>
      </rPr>
      <t xml:space="preserve">
</t>
    </r>
    <r>
      <rPr>
        <sz val="11"/>
        <color rgb="FF000000"/>
        <rFont val="Calibri"/>
      </rPr>
      <t>- 4760: A security-disabled universal group was changed.</t>
    </r>
    <r>
      <rPr>
        <sz val="11"/>
        <color rgb="FF000000"/>
        <rFont val="Calibri"/>
      </rPr>
      <t xml:space="preserve">
</t>
    </r>
    <r>
      <rPr>
        <sz val="11"/>
        <color rgb="FF000000"/>
        <rFont val="Calibri"/>
      </rPr>
      <t>- 4761: A member was added to a security-disabled universal group.</t>
    </r>
    <r>
      <rPr>
        <sz val="11"/>
        <color rgb="FF000000"/>
        <rFont val="Calibri"/>
      </rPr>
      <t xml:space="preserve">
</t>
    </r>
    <r>
      <rPr>
        <sz val="11"/>
        <color rgb="FF000000"/>
        <rFont val="Calibri"/>
      </rPr>
      <t>- 4762: A member was removed from a security-disabled universal group.</t>
    </r>
    <r>
      <rPr>
        <sz val="11"/>
        <color rgb="FF000000"/>
        <rFont val="Calibri"/>
      </rPr>
      <t xml:space="preserve">
</t>
    </r>
    <r>
      <rPr>
        <sz val="11"/>
        <color rgb="FF000000"/>
        <rFont val="Calibri"/>
      </rPr>
      <t>- 4763: A security-disabled universal group was deleted.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</si>
  <si>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/subcategory:"{0cce9238-69ae-11d9-bed3-505054503030}"</t>
    </r>
    <r>
      <rPr>
        <sz val="11"/>
        <color rgb="FF006096"/>
        <rFont val="Roboto Condensed"/>
      </rPr>
      <t xml:space="preserve">
</t>
    </r>
  </si>
  <si>
    <t>17.2.4</t>
  </si>
  <si>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</si>
  <si>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Other Account Management Events</t>
    </r>
    <r>
      <rPr>
        <sz val="11"/>
        <color rgb="FF006096"/>
        <rFont val="Roboto Condensed"/>
      </rPr>
      <t xml:space="preserve">
</t>
    </r>
  </si>
  <si>
    <r>
      <rPr>
        <sz val="11"/>
        <color rgb="FF000000"/>
        <rFont val="Calibri"/>
      </rPr>
      <t>This subcategory reports other account management events. Events for this subcategory include:</t>
    </r>
    <r>
      <rPr>
        <sz val="11"/>
        <color rgb="FF000000"/>
        <rFont val="Calibri"/>
      </rPr>
      <t xml:space="preserve">
</t>
    </r>
    <r>
      <rPr>
        <sz val="11"/>
        <color rgb="FF000000"/>
        <rFont val="Calibri"/>
      </rPr>
      <t>- 4782: The password hash an account was accessed.</t>
    </r>
    <r>
      <rPr>
        <sz val="11"/>
        <color rgb="FF000000"/>
        <rFont val="Calibri"/>
      </rPr>
      <t xml:space="preserve">
</t>
    </r>
    <r>
      <rPr>
        <sz val="11"/>
        <color rgb="FF000000"/>
        <rFont val="Calibri"/>
      </rPr>
      <t>- 4793: The Password Policy Checking API was called.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</si>
  <si>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/subcategory:"{0cce923a-69ae-11d9-bed3-505054503030}"</t>
    </r>
    <r>
      <rPr>
        <sz val="11"/>
        <color rgb="FF006096"/>
        <rFont val="Roboto Condensed"/>
      </rPr>
      <t xml:space="preserve">
</t>
    </r>
  </si>
  <si>
    <t>17.2.5</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</si>
  <si>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</si>
  <si>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r>
      <rPr>
        <sz val="11"/>
        <color rgb="FF006096"/>
        <rFont val="Roboto Condensed"/>
      </rPr>
      <t xml:space="preserve">
</t>
    </r>
  </si>
  <si>
    <r>
      <rPr>
        <sz val="11"/>
        <color rgb="FF000000"/>
        <rFont val="Calibri"/>
      </rPr>
      <t>This subcategory reports each event of security group management, such as when a security group is created, changed, or deleted or when a member is added to or removed from a security group. If you enable this Audit policy setting, administrators can track events to detect malicious, accidental, and authorized creation of security group accounts. Events for this subcategory include:</t>
    </r>
    <r>
      <rPr>
        <sz val="11"/>
        <color rgb="FF000000"/>
        <rFont val="Calibri"/>
      </rPr>
      <t xml:space="preserve">
</t>
    </r>
    <r>
      <rPr>
        <sz val="11"/>
        <color rgb="FF000000"/>
        <rFont val="Calibri"/>
      </rPr>
      <t>- 4727: A security-enabled global group was created.</t>
    </r>
    <r>
      <rPr>
        <sz val="11"/>
        <color rgb="FF000000"/>
        <rFont val="Calibri"/>
      </rPr>
      <t xml:space="preserve">
</t>
    </r>
    <r>
      <rPr>
        <sz val="11"/>
        <color rgb="FF000000"/>
        <rFont val="Calibri"/>
      </rPr>
      <t>- 4728: A member was added to a security-enabled global group.</t>
    </r>
    <r>
      <rPr>
        <sz val="11"/>
        <color rgb="FF000000"/>
        <rFont val="Calibri"/>
      </rPr>
      <t xml:space="preserve">
</t>
    </r>
    <r>
      <rPr>
        <sz val="11"/>
        <color rgb="FF000000"/>
        <rFont val="Calibri"/>
      </rPr>
      <t>- 4729: A member was removed from a security-enabled global group.</t>
    </r>
    <r>
      <rPr>
        <sz val="11"/>
        <color rgb="FF000000"/>
        <rFont val="Calibri"/>
      </rPr>
      <t xml:space="preserve">
</t>
    </r>
    <r>
      <rPr>
        <sz val="11"/>
        <color rgb="FF000000"/>
        <rFont val="Calibri"/>
      </rPr>
      <t>- 4730: A security-enabled global group was deleted.</t>
    </r>
    <r>
      <rPr>
        <sz val="11"/>
        <color rgb="FF000000"/>
        <rFont val="Calibri"/>
      </rPr>
      <t xml:space="preserve">
</t>
    </r>
    <r>
      <rPr>
        <sz val="11"/>
        <color rgb="FF000000"/>
        <rFont val="Calibri"/>
      </rPr>
      <t>- 4731: A security-enabled local group was created.</t>
    </r>
    <r>
      <rPr>
        <sz val="11"/>
        <color rgb="FF000000"/>
        <rFont val="Calibri"/>
      </rPr>
      <t xml:space="preserve">
</t>
    </r>
    <r>
      <rPr>
        <sz val="11"/>
        <color rgb="FF000000"/>
        <rFont val="Calibri"/>
      </rPr>
      <t>- 4732: A member was added to a security-enabled local group.</t>
    </r>
    <r>
      <rPr>
        <sz val="11"/>
        <color rgb="FF000000"/>
        <rFont val="Calibri"/>
      </rPr>
      <t xml:space="preserve">
</t>
    </r>
    <r>
      <rPr>
        <sz val="11"/>
        <color rgb="FF000000"/>
        <rFont val="Calibri"/>
      </rPr>
      <t>- 4733: A member was removed from a security-enabled local group.</t>
    </r>
    <r>
      <rPr>
        <sz val="11"/>
        <color rgb="FF000000"/>
        <rFont val="Calibri"/>
      </rPr>
      <t xml:space="preserve">
</t>
    </r>
    <r>
      <rPr>
        <sz val="11"/>
        <color rgb="FF000000"/>
        <rFont val="Calibri"/>
      </rPr>
      <t>- 4734: A security-enabled local group was deleted.</t>
    </r>
    <r>
      <rPr>
        <sz val="11"/>
        <color rgb="FF000000"/>
        <rFont val="Calibri"/>
      </rPr>
      <t xml:space="preserve">
</t>
    </r>
    <r>
      <rPr>
        <sz val="11"/>
        <color rgb="FF000000"/>
        <rFont val="Calibri"/>
      </rPr>
      <t>- 4735: A security-enabled local group was changed.</t>
    </r>
    <r>
      <rPr>
        <sz val="11"/>
        <color rgb="FF000000"/>
        <rFont val="Calibri"/>
      </rPr>
      <t xml:space="preserve">
</t>
    </r>
    <r>
      <rPr>
        <sz val="11"/>
        <color rgb="FF000000"/>
        <rFont val="Calibri"/>
      </rPr>
      <t>- 4737: A security-enabled global group was changed.</t>
    </r>
    <r>
      <rPr>
        <sz val="11"/>
        <color rgb="FF000000"/>
        <rFont val="Calibri"/>
      </rPr>
      <t xml:space="preserve">
</t>
    </r>
    <r>
      <rPr>
        <sz val="11"/>
        <color rgb="FF000000"/>
        <rFont val="Calibri"/>
      </rPr>
      <t>- 4754: A security-enabled universal group was created.</t>
    </r>
    <r>
      <rPr>
        <sz val="11"/>
        <color rgb="FF000000"/>
        <rFont val="Calibri"/>
      </rPr>
      <t xml:space="preserve">
</t>
    </r>
    <r>
      <rPr>
        <sz val="11"/>
        <color rgb="FF000000"/>
        <rFont val="Calibri"/>
      </rPr>
      <t>- 4755: A security-enabled universal group was changed.</t>
    </r>
    <r>
      <rPr>
        <sz val="11"/>
        <color rgb="FF000000"/>
        <rFont val="Calibri"/>
      </rPr>
      <t xml:space="preserve">
</t>
    </r>
    <r>
      <rPr>
        <sz val="11"/>
        <color rgb="FF000000"/>
        <rFont val="Calibri"/>
      </rPr>
      <t>- 4756: A member was added to a security-enabled universal group.</t>
    </r>
    <r>
      <rPr>
        <sz val="11"/>
        <color rgb="FF000000"/>
        <rFont val="Calibri"/>
      </rPr>
      <t xml:space="preserve">
</t>
    </r>
    <r>
      <rPr>
        <sz val="11"/>
        <color rgb="FF000000"/>
        <rFont val="Calibri"/>
      </rPr>
      <t>- 4757: A member was removed from a security-enabled universal group.</t>
    </r>
    <r>
      <rPr>
        <sz val="11"/>
        <color rgb="FF000000"/>
        <rFont val="Calibri"/>
      </rPr>
      <t xml:space="preserve">
</t>
    </r>
    <r>
      <rPr>
        <sz val="11"/>
        <color rgb="FF000000"/>
        <rFont val="Calibri"/>
      </rPr>
      <t>- 4758: A security-enabled universal group was deleted.</t>
    </r>
    <r>
      <rPr>
        <sz val="11"/>
        <color rgb="FF000000"/>
        <rFont val="Calibri"/>
      </rPr>
      <t xml:space="preserve">
</t>
    </r>
    <r>
      <rPr>
        <sz val="11"/>
        <color rgb="FF000000"/>
        <rFont val="Calibri"/>
      </rPr>
      <t>- 4764: A group's type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</si>
  <si>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/subcategory:"{0cce9237-69ae-11d9-bed3-505054503030}"</t>
    </r>
    <r>
      <rPr>
        <sz val="11"/>
        <color rgb="FF006096"/>
        <rFont val="Roboto Condensed"/>
      </rPr>
      <t xml:space="preserve">
</t>
    </r>
  </si>
  <si>
    <t>17.2.6</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</si>
  <si>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</si>
  <si>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r>
      <rPr>
        <sz val="11"/>
        <color rgb="FF006096"/>
        <rFont val="Roboto Condensed"/>
      </rPr>
      <t xml:space="preserve">
</t>
    </r>
  </si>
  <si>
    <r>
      <rPr>
        <sz val="11"/>
        <color rgb="FF000000"/>
        <rFont val="Calibri"/>
      </rPr>
      <t>This subcategory reports each event of user account management, such as when a user account is created, changed, or deleted; a user account is renamed, disabled, or enabled; or a password is set or changed. If you enable this Audit policy setting, administrators can track events to detect malicious, accidental, and authorized creation of user accounts. Events for this subcategory include:</t>
    </r>
    <r>
      <rPr>
        <sz val="11"/>
        <color rgb="FF000000"/>
        <rFont val="Calibri"/>
      </rPr>
      <t xml:space="preserve">
</t>
    </r>
    <r>
      <rPr>
        <sz val="11"/>
        <color rgb="FF000000"/>
        <rFont val="Calibri"/>
      </rPr>
      <t>- 4720: A user account was created.</t>
    </r>
    <r>
      <rPr>
        <sz val="11"/>
        <color rgb="FF000000"/>
        <rFont val="Calibri"/>
      </rPr>
      <t xml:space="preserve">
</t>
    </r>
    <r>
      <rPr>
        <sz val="11"/>
        <color rgb="FF000000"/>
        <rFont val="Calibri"/>
      </rPr>
      <t>- 4722: A user account was enabled.</t>
    </r>
    <r>
      <rPr>
        <sz val="11"/>
        <color rgb="FF000000"/>
        <rFont val="Calibri"/>
      </rPr>
      <t xml:space="preserve">
</t>
    </r>
    <r>
      <rPr>
        <sz val="11"/>
        <color rgb="FF000000"/>
        <rFont val="Calibri"/>
      </rPr>
      <t>- 4723: An attempt was made to change an account's password.</t>
    </r>
    <r>
      <rPr>
        <sz val="11"/>
        <color rgb="FF000000"/>
        <rFont val="Calibri"/>
      </rPr>
      <t xml:space="preserve">
</t>
    </r>
    <r>
      <rPr>
        <sz val="11"/>
        <color rgb="FF000000"/>
        <rFont val="Calibri"/>
      </rPr>
      <t>- 4724: An attempt was made to reset an account's password.</t>
    </r>
    <r>
      <rPr>
        <sz val="11"/>
        <color rgb="FF000000"/>
        <rFont val="Calibri"/>
      </rPr>
      <t xml:space="preserve">
</t>
    </r>
    <r>
      <rPr>
        <sz val="11"/>
        <color rgb="FF000000"/>
        <rFont val="Calibri"/>
      </rPr>
      <t>- 4725: A user account was disabled.</t>
    </r>
    <r>
      <rPr>
        <sz val="11"/>
        <color rgb="FF000000"/>
        <rFont val="Calibri"/>
      </rPr>
      <t xml:space="preserve">
</t>
    </r>
    <r>
      <rPr>
        <sz val="11"/>
        <color rgb="FF000000"/>
        <rFont val="Calibri"/>
      </rPr>
      <t>- 4726: A user account was deleted.</t>
    </r>
    <r>
      <rPr>
        <sz val="11"/>
        <color rgb="FF000000"/>
        <rFont val="Calibri"/>
      </rPr>
      <t xml:space="preserve">
</t>
    </r>
    <r>
      <rPr>
        <sz val="11"/>
        <color rgb="FF000000"/>
        <rFont val="Calibri"/>
      </rPr>
      <t>- 4738: A user account was changed.</t>
    </r>
    <r>
      <rPr>
        <sz val="11"/>
        <color rgb="FF000000"/>
        <rFont val="Calibri"/>
      </rPr>
      <t xml:space="preserve">
</t>
    </r>
    <r>
      <rPr>
        <sz val="11"/>
        <color rgb="FF000000"/>
        <rFont val="Calibri"/>
      </rPr>
      <t>- 4740: A user account was locked out.</t>
    </r>
    <r>
      <rPr>
        <sz val="11"/>
        <color rgb="FF000000"/>
        <rFont val="Calibri"/>
      </rPr>
      <t xml:space="preserve">
</t>
    </r>
    <r>
      <rPr>
        <sz val="11"/>
        <color rgb="FF000000"/>
        <rFont val="Calibri"/>
      </rPr>
      <t>- 4765: SID History was added to an account.</t>
    </r>
    <r>
      <rPr>
        <sz val="11"/>
        <color rgb="FF000000"/>
        <rFont val="Calibri"/>
      </rPr>
      <t xml:space="preserve">
</t>
    </r>
    <r>
      <rPr>
        <sz val="11"/>
        <color rgb="FF000000"/>
        <rFont val="Calibri"/>
      </rPr>
      <t>- 4766: An attempt to add SID History to an account failed.</t>
    </r>
    <r>
      <rPr>
        <sz val="11"/>
        <color rgb="FF000000"/>
        <rFont val="Calibri"/>
      </rPr>
      <t xml:space="preserve">
</t>
    </r>
    <r>
      <rPr>
        <sz val="11"/>
        <color rgb="FF000000"/>
        <rFont val="Calibri"/>
      </rPr>
      <t>- 4767: A user account was unlocked.</t>
    </r>
    <r>
      <rPr>
        <sz val="11"/>
        <color rgb="FF000000"/>
        <rFont val="Calibri"/>
      </rPr>
      <t xml:space="preserve">
</t>
    </r>
    <r>
      <rPr>
        <sz val="11"/>
        <color rgb="FF000000"/>
        <rFont val="Calibri"/>
      </rPr>
      <t>- 4780: The ACL was set on accounts which are members of administrators groups.</t>
    </r>
    <r>
      <rPr>
        <sz val="11"/>
        <color rgb="FF000000"/>
        <rFont val="Calibri"/>
      </rPr>
      <t xml:space="preserve">
</t>
    </r>
    <r>
      <rPr>
        <sz val="11"/>
        <color rgb="FF000000"/>
        <rFont val="Calibri"/>
      </rPr>
      <t>- 4781: The name of an account was changed:</t>
    </r>
    <r>
      <rPr>
        <sz val="11"/>
        <color rgb="FF000000"/>
        <rFont val="Calibri"/>
      </rPr>
      <t xml:space="preserve">
</t>
    </r>
    <r>
      <rPr>
        <sz val="11"/>
        <color rgb="FF000000"/>
        <rFont val="Calibri"/>
      </rPr>
      <t>- 4794: An attempt was made to set the Directory Services Restore Mode.</t>
    </r>
    <r>
      <rPr>
        <sz val="11"/>
        <color rgb="FF000000"/>
        <rFont val="Calibri"/>
      </rPr>
      <t xml:space="preserve">
</t>
    </r>
    <r>
      <rPr>
        <sz val="11"/>
        <color rgb="FF000000"/>
        <rFont val="Calibri"/>
      </rPr>
      <t>- 5376: Credential Manager credentials were backed up.</t>
    </r>
    <r>
      <rPr>
        <sz val="11"/>
        <color rgb="FF000000"/>
        <rFont val="Calibri"/>
      </rPr>
      <t xml:space="preserve">
</t>
    </r>
    <r>
      <rPr>
        <sz val="11"/>
        <color rgb="FF000000"/>
        <rFont val="Calibri"/>
      </rPr>
      <t>- 5377: Credential Manager credentials were restored from a backup.</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</si>
  <si>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/subcategory:"{0cce9235-69ae-11d9-bed3-505054503030}"</t>
    </r>
    <r>
      <rPr>
        <sz val="11"/>
        <color rgb="FF006096"/>
        <rFont val="Roboto Condensed"/>
      </rPr>
      <t xml:space="preserve">
</t>
    </r>
  </si>
  <si>
    <t>Detailed Tracking</t>
  </si>
  <si>
    <t>17.3.1</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</si>
  <si>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</si>
  <si>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r>
      <rPr>
        <sz val="11"/>
        <color rgb="FF006096"/>
        <rFont val="Roboto Condensed"/>
      </rPr>
      <t xml:space="preserve">
</t>
    </r>
  </si>
  <si>
    <r>
      <rPr>
        <sz val="11"/>
        <color rgb="FF000000"/>
        <rFont val="Calibri"/>
      </rPr>
      <t>This policy setting allows you to audit when plug and play detects an external device.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</si>
  <si>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/subcategory:"{0cce9248-69ae-11d9-bed3-505054503030}"</t>
    </r>
    <r>
      <rPr>
        <sz val="11"/>
        <color rgb="FF006096"/>
        <rFont val="Roboto Condensed"/>
      </rPr>
      <t xml:space="preserve">
</t>
    </r>
  </si>
  <si>
    <t>17.3.2</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</si>
  <si>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</si>
  <si>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r>
      <rPr>
        <sz val="11"/>
        <color rgb="FF006096"/>
        <rFont val="Roboto Condensed"/>
      </rPr>
      <t xml:space="preserve">
</t>
    </r>
  </si>
  <si>
    <r>
      <rPr>
        <sz val="11"/>
        <color rgb="FF000000"/>
        <rFont val="Calibri"/>
      </rPr>
      <t>This subcategory reports the creation of a process and the name of the program or user that created it. Events for this subcategory include:</t>
    </r>
    <r>
      <rPr>
        <sz val="11"/>
        <color rgb="FF000000"/>
        <rFont val="Calibri"/>
      </rPr>
      <t xml:space="preserve">
</t>
    </r>
    <r>
      <rPr>
        <sz val="11"/>
        <color rgb="FF000000"/>
        <rFont val="Calibri"/>
      </rPr>
      <t>- 4688: A new process has been created.</t>
    </r>
    <r>
      <rPr>
        <sz val="11"/>
        <color rgb="FF000000"/>
        <rFont val="Calibri"/>
      </rPr>
      <t xml:space="preserve">
</t>
    </r>
    <r>
      <rPr>
        <sz val="11"/>
        <color rgb="FF000000"/>
        <rFont val="Calibri"/>
      </rPr>
      <t>- 4696: A primary token was assigned to process.</t>
    </r>
    <r>
      <rPr>
        <sz val="11"/>
        <color rgb="FF000000"/>
        <rFont val="Calibri"/>
      </rPr>
      <t xml:space="preserve">
</t>
    </r>
    <r>
      <rPr>
        <sz val="11"/>
        <color rgb="FF000000"/>
        <rFont val="Calibri"/>
      </rPr>
      <t xml:space="preserve">Refer to Microsoft Knowledge Base article 947226: Description of security events in Windows Vista and in Windows Server 2008 </t>
    </r>
    <r>
      <rPr>
        <sz val="11"/>
        <color rgb="FF0000FF"/>
        <rFont val="Calibri"/>
      </rPr>
      <t>(https://support.microsoft.com/en-us/kb/947226)</t>
    </r>
    <r>
      <rPr>
        <sz val="11"/>
        <color rgb="FF000000"/>
        <rFont val="Calibri"/>
      </rPr>
      <t xml:space="preserve"> for the most recent information about this setting.</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</si>
  <si>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/subcategory:"{0cce922b-69ae-11d9-bed3-505054503030}"</t>
    </r>
    <r>
      <rPr>
        <sz val="11"/>
        <color rgb="FF006096"/>
        <rFont val="Roboto Condensed"/>
      </rPr>
      <t xml:space="preserve">
</t>
    </r>
  </si>
  <si>
    <t>DS Access</t>
  </si>
  <si>
    <t>17.4.1</t>
  </si>
  <si>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</si>
  <si>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Access</t>
    </r>
    <r>
      <rPr>
        <sz val="11"/>
        <color rgb="FF006096"/>
        <rFont val="Roboto Condensed"/>
      </rPr>
      <t xml:space="preserve">
</t>
    </r>
  </si>
  <si>
    <r>
      <rPr>
        <sz val="11"/>
        <color rgb="FF000000"/>
        <rFont val="Calibri"/>
      </rPr>
      <t>This subcategory reports when an AD DS object is accessed. Only objects with SACLs cause audit events to be generated, and only when they are accessed in a manner that matches their SACL. These events are similar to the directory service access events in previous versions of Windows Server. This subcategory applies only to Domain Controllers. Events for this subcategory include:</t>
    </r>
    <r>
      <rPr>
        <sz val="11"/>
        <color rgb="FF000000"/>
        <rFont val="Calibri"/>
      </rPr>
      <t xml:space="preserve">
</t>
    </r>
    <r>
      <rPr>
        <sz val="11"/>
        <color rgb="FF000000"/>
        <rFont val="Calibri"/>
      </rPr>
      <t>- 4662: An operation was performed on an object.</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</si>
  <si>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/subcategory:"{0cce923b-69ae-11d9-bed3-505054503030}"</t>
    </r>
    <r>
      <rPr>
        <sz val="11"/>
        <color rgb="FF006096"/>
        <rFont val="Roboto Condensed"/>
      </rPr>
      <t xml:space="preserve">
</t>
    </r>
  </si>
  <si>
    <t>17.4.2</t>
  </si>
  <si>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</si>
  <si>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Changes</t>
    </r>
    <r>
      <rPr>
        <sz val="11"/>
        <color rgb="FF006096"/>
        <rFont val="Roboto Condensed"/>
      </rPr>
      <t xml:space="preserve">
</t>
    </r>
  </si>
  <si>
    <r>
      <rPr>
        <sz val="11"/>
        <color rgb="FF000000"/>
        <rFont val="Calibri"/>
      </rPr>
      <t>This subcategory reports changes to objects in Active Directory Domain Services (AD DS). The types of changes that are reported are create, modify, move, and undelete operations that are performed on an object. DS Change auditing, where appropriate, indicates the old and new values of the changed properties of the objects that were changed. Only objects with SACLs cause audit events to be generated, and only when they are accessed in a manner that matches their SACL. Some objects and properties do not cause audit events to be generated due to settings on the object class in the schema. This subcategory applies only to Domain Controllers. Events for this subcategory include:</t>
    </r>
    <r>
      <rPr>
        <sz val="11"/>
        <color rgb="FF000000"/>
        <rFont val="Calibri"/>
      </rPr>
      <t xml:space="preserve">
</t>
    </r>
    <r>
      <rPr>
        <sz val="11"/>
        <color rgb="FF000000"/>
        <rFont val="Calibri"/>
      </rPr>
      <t>- 5136: A directory service object was modified.</t>
    </r>
    <r>
      <rPr>
        <sz val="11"/>
        <color rgb="FF000000"/>
        <rFont val="Calibri"/>
      </rPr>
      <t xml:space="preserve">
</t>
    </r>
    <r>
      <rPr>
        <sz val="11"/>
        <color rgb="FF000000"/>
        <rFont val="Calibri"/>
      </rPr>
      <t>- 5137: A directory service object was created.</t>
    </r>
    <r>
      <rPr>
        <sz val="11"/>
        <color rgb="FF000000"/>
        <rFont val="Calibri"/>
      </rPr>
      <t xml:space="preserve">
</t>
    </r>
    <r>
      <rPr>
        <sz val="11"/>
        <color rgb="FF000000"/>
        <rFont val="Calibri"/>
      </rPr>
      <t>- 5138: A directory service object was undeleted.</t>
    </r>
    <r>
      <rPr>
        <sz val="11"/>
        <color rgb="FF000000"/>
        <rFont val="Calibri"/>
      </rPr>
      <t xml:space="preserve">
</t>
    </r>
    <r>
      <rPr>
        <sz val="11"/>
        <color rgb="FF000000"/>
        <rFont val="Calibri"/>
      </rPr>
      <t>- 5139: A directory service object was moved.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</si>
  <si>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/subcategory:"{0cce923c-69ae-11d9-bed3-505054503030}"</t>
    </r>
    <r>
      <rPr>
        <sz val="11"/>
        <color rgb="FF006096"/>
        <rFont val="Roboto Condensed"/>
      </rPr>
      <t xml:space="preserve">
</t>
    </r>
  </si>
  <si>
    <t>Logon/Logoff</t>
  </si>
  <si>
    <t>17.5.1</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</si>
  <si>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</si>
  <si>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r>
      <rPr>
        <sz val="11"/>
        <color rgb="FF006096"/>
        <rFont val="Roboto Condensed"/>
      </rPr>
      <t xml:space="preserve">
</t>
    </r>
  </si>
  <si>
    <r>
      <rPr>
        <sz val="11"/>
        <color rgb="FF000000"/>
        <rFont val="Calibri"/>
      </rPr>
      <t>This subcategory reports when a user's account is locked out as a result of too many failed logon attempts. Events for this subcategory include:</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</si>
  <si>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/subcategory:"{0cce9217-69ae-11d9-bed3-505054503030}"</t>
    </r>
    <r>
      <rPr>
        <sz val="11"/>
        <color rgb="FF006096"/>
        <rFont val="Roboto Condensed"/>
      </rPr>
      <t xml:space="preserve">
</t>
    </r>
  </si>
  <si>
    <t>17.5.2</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</si>
  <si>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</si>
  <si>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r>
      <rPr>
        <sz val="11"/>
        <color rgb="FF006096"/>
        <rFont val="Roboto Condensed"/>
      </rPr>
      <t xml:space="preserve">
</t>
    </r>
  </si>
  <si>
    <r>
      <rPr>
        <sz val="11"/>
        <color rgb="FF000000"/>
        <rFont val="Calibri"/>
      </rPr>
      <t>This policy allows you to audit the group membership information in the user’s logon token. Events in this subcategory are generated on the computer on which a logon session is created. For an interactive logon, the security audit event is generated on the computer that the user logged on to. For a network logon, such as accessing a shared folder on the network, the security audit event is generated on the computer hosting the resource.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</si>
  <si>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/subcategory:"{0cce9249-69ae-11d9-bed3-505054503030}"</t>
    </r>
    <r>
      <rPr>
        <sz val="11"/>
        <color rgb="FF006096"/>
        <rFont val="Roboto Condensed"/>
      </rPr>
      <t xml:space="preserve">
</t>
    </r>
  </si>
  <si>
    <t>17.5.3</t>
  </si>
  <si>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</si>
  <si>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Logoff</t>
    </r>
    <r>
      <rPr>
        <sz val="11"/>
        <color rgb="FF006096"/>
        <rFont val="Roboto Condensed"/>
      </rPr>
      <t xml:space="preserve">
</t>
    </r>
  </si>
  <si>
    <r>
      <rPr>
        <sz val="11"/>
        <color rgb="FF000000"/>
        <rFont val="Calibri"/>
      </rPr>
      <t>This subcategory reports when a user logs off from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- 4634: An account was logged off.</t>
    </r>
    <r>
      <rPr>
        <sz val="11"/>
        <color rgb="FF000000"/>
        <rFont val="Calibri"/>
      </rPr>
      <t xml:space="preserve">
</t>
    </r>
    <r>
      <rPr>
        <sz val="11"/>
        <color rgb="FF000000"/>
        <rFont val="Calibri"/>
      </rPr>
      <t>- 4647: User initiated logoff.</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</si>
  <si>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/subcategory:"{0cce9216-69ae-11d9-bed3-505054503030}"</t>
    </r>
    <r>
      <rPr>
        <sz val="11"/>
        <color rgb="FF006096"/>
        <rFont val="Roboto Condensed"/>
      </rPr>
      <t xml:space="preserve">
</t>
    </r>
  </si>
  <si>
    <t>17.5.4</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</si>
  <si>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</si>
  <si>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r>
      <rPr>
        <sz val="11"/>
        <color rgb="FF006096"/>
        <rFont val="Roboto Condensed"/>
      </rPr>
      <t xml:space="preserve">
</t>
    </r>
  </si>
  <si>
    <r>
      <rPr>
        <sz val="11"/>
        <color rgb="FF000000"/>
        <rFont val="Calibri"/>
      </rPr>
      <t>This subcategory reports when a user attempts to log on to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- 4624: An account was successfully logged on.</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- 4648: A logon was attempted using explicit credentials.</t>
    </r>
    <r>
      <rPr>
        <sz val="11"/>
        <color rgb="FF000000"/>
        <rFont val="Calibri"/>
      </rPr>
      <t xml:space="preserve">
</t>
    </r>
    <r>
      <rPr>
        <sz val="11"/>
        <color rgb="FF000000"/>
        <rFont val="Calibri"/>
      </rPr>
      <t>- 4675: SIDs were filtered.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</si>
  <si>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/subcategory:"{0cce9215-69ae-11d9-bed3-505054503030}"</t>
    </r>
    <r>
      <rPr>
        <sz val="11"/>
        <color rgb="FF006096"/>
        <rFont val="Roboto Condensed"/>
      </rPr>
      <t xml:space="preserve">
</t>
    </r>
  </si>
  <si>
    <r>
      <rPr>
        <sz val="11"/>
        <color rgb="FF000000"/>
        <rFont val="Calibri"/>
      </rPr>
      <t>Success and Failure.</t>
    </r>
  </si>
  <si>
    <t>17.5.5</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</si>
  <si>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</si>
  <si>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r>
      <rPr>
        <sz val="11"/>
        <color rgb="FF006096"/>
        <rFont val="Roboto Condensed"/>
      </rPr>
      <t xml:space="preserve">
</t>
    </r>
  </si>
  <si>
    <r>
      <rPr>
        <sz val="11"/>
        <color rgb="FF000000"/>
        <rFont val="Calibri"/>
      </rPr>
      <t>This subcategory reports other logon/logoff-related events, such as Remote Desktop Services session disconnects and reconnects, using RunAs to run processes under a different account, and locking and unlocking a workstation. Events for this subcategory include:</t>
    </r>
    <r>
      <rPr>
        <sz val="11"/>
        <color rgb="FF000000"/>
        <rFont val="Calibri"/>
      </rPr>
      <t xml:space="preserve">
</t>
    </r>
    <r>
      <rPr>
        <sz val="11"/>
        <color rgb="FF000000"/>
        <rFont val="Calibri"/>
      </rPr>
      <t>- 4649: A replay attack was detected.</t>
    </r>
    <r>
      <rPr>
        <sz val="11"/>
        <color rgb="FF000000"/>
        <rFont val="Calibri"/>
      </rPr>
      <t xml:space="preserve">
</t>
    </r>
    <r>
      <rPr>
        <sz val="11"/>
        <color rgb="FF000000"/>
        <rFont val="Calibri"/>
      </rPr>
      <t>- 4778: A session was reconnected to a Window Station.</t>
    </r>
    <r>
      <rPr>
        <sz val="11"/>
        <color rgb="FF000000"/>
        <rFont val="Calibri"/>
      </rPr>
      <t xml:space="preserve">
</t>
    </r>
    <r>
      <rPr>
        <sz val="11"/>
        <color rgb="FF000000"/>
        <rFont val="Calibri"/>
      </rPr>
      <t>- 4779: A session was disconnected from a Window Station.</t>
    </r>
    <r>
      <rPr>
        <sz val="11"/>
        <color rgb="FF000000"/>
        <rFont val="Calibri"/>
      </rPr>
      <t xml:space="preserve">
</t>
    </r>
    <r>
      <rPr>
        <sz val="11"/>
        <color rgb="FF000000"/>
        <rFont val="Calibri"/>
      </rPr>
      <t>- 4800: The workstation was locked.</t>
    </r>
    <r>
      <rPr>
        <sz val="11"/>
        <color rgb="FF000000"/>
        <rFont val="Calibri"/>
      </rPr>
      <t xml:space="preserve">
</t>
    </r>
    <r>
      <rPr>
        <sz val="11"/>
        <color rgb="FF000000"/>
        <rFont val="Calibri"/>
      </rPr>
      <t>- 4801: The workstation was unlocked.</t>
    </r>
    <r>
      <rPr>
        <sz val="11"/>
        <color rgb="FF000000"/>
        <rFont val="Calibri"/>
      </rPr>
      <t xml:space="preserve">
</t>
    </r>
    <r>
      <rPr>
        <sz val="11"/>
        <color rgb="FF000000"/>
        <rFont val="Calibri"/>
      </rPr>
      <t>- 4802: The screen saver was invoked.</t>
    </r>
    <r>
      <rPr>
        <sz val="11"/>
        <color rgb="FF000000"/>
        <rFont val="Calibri"/>
      </rPr>
      <t xml:space="preserve">
</t>
    </r>
    <r>
      <rPr>
        <sz val="11"/>
        <color rgb="FF000000"/>
        <rFont val="Calibri"/>
      </rPr>
      <t>- 4803: The screen saver was dismissed.</t>
    </r>
    <r>
      <rPr>
        <sz val="11"/>
        <color rgb="FF000000"/>
        <rFont val="Calibri"/>
      </rPr>
      <t xml:space="preserve">
</t>
    </r>
    <r>
      <rPr>
        <sz val="11"/>
        <color rgb="FF000000"/>
        <rFont val="Calibri"/>
      </rPr>
      <t>- 5378: The requested credentials delegation was disallowed by policy.</t>
    </r>
    <r>
      <rPr>
        <sz val="11"/>
        <color rgb="FF000000"/>
        <rFont val="Calibri"/>
      </rPr>
      <t xml:space="preserve">
</t>
    </r>
    <r>
      <rPr>
        <sz val="11"/>
        <color rgb="FF000000"/>
        <rFont val="Calibri"/>
      </rPr>
      <t>- 5632: A request was made to authenticate to a wireless network.</t>
    </r>
    <r>
      <rPr>
        <sz val="11"/>
        <color rgb="FF000000"/>
        <rFont val="Calibri"/>
      </rPr>
      <t xml:space="preserve">
</t>
    </r>
    <r>
      <rPr>
        <sz val="11"/>
        <color rgb="FF000000"/>
        <rFont val="Calibri"/>
      </rPr>
      <t>- 5633: A request was made to authenticate to a wired network.</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</si>
  <si>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/subcategory:"{0cce921c-69ae-11d9-bed3-505054503030}"</t>
    </r>
    <r>
      <rPr>
        <sz val="11"/>
        <color rgb="FF006096"/>
        <rFont val="Roboto Condensed"/>
      </rPr>
      <t xml:space="preserve">
</t>
    </r>
  </si>
  <si>
    <t>17.5.6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</si>
  <si>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</si>
  <si>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r>
      <rPr>
        <sz val="11"/>
        <color rgb="FF006096"/>
        <rFont val="Roboto Condensed"/>
      </rPr>
      <t xml:space="preserve">
</t>
    </r>
  </si>
  <si>
    <r>
      <rPr>
        <sz val="11"/>
        <color rgb="FF000000"/>
        <rFont val="Calibri"/>
      </rPr>
      <t>This subcategory reports when a special logon is used. A special logon is a logon that has administrator-equivalent privileges and can be used to elevate a process to a higher level. Events for this subcategory include:</t>
    </r>
    <r>
      <rPr>
        <sz val="11"/>
        <color rgb="FF000000"/>
        <rFont val="Calibri"/>
      </rPr>
      <t xml:space="preserve">
</t>
    </r>
    <r>
      <rPr>
        <sz val="11"/>
        <color rgb="FF000000"/>
        <rFont val="Calibri"/>
      </rPr>
      <t>- 4964: Special groups have been assigned to a new logon.</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</si>
  <si>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/subcategory:"{0cce921b-69ae-11d9-bed3-505054503030}"</t>
    </r>
    <r>
      <rPr>
        <sz val="11"/>
        <color rgb="FF006096"/>
        <rFont val="Roboto Condensed"/>
      </rPr>
      <t xml:space="preserve">
</t>
    </r>
  </si>
  <si>
    <t>Object Access</t>
  </si>
  <si>
    <t>17.6.1</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</si>
  <si>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</si>
  <si>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r>
      <rPr>
        <sz val="11"/>
        <color rgb="FF006096"/>
        <rFont val="Roboto Condensed"/>
      </rPr>
      <t xml:space="preserve">
</t>
    </r>
  </si>
  <si>
    <r>
      <rPr>
        <sz val="11"/>
        <color rgb="FF000000"/>
        <rFont val="Calibri"/>
      </rPr>
      <t>This subcategory allows you to audit attempts to access files and folders on a shared folder. Events for this subcategory include:</t>
    </r>
    <r>
      <rPr>
        <sz val="11"/>
        <color rgb="FF000000"/>
        <rFont val="Calibri"/>
      </rPr>
      <t xml:space="preserve">
</t>
    </r>
    <r>
      <rPr>
        <sz val="11"/>
        <color rgb="FF000000"/>
        <rFont val="Calibri"/>
      </rPr>
      <t>- 5145: network share object was checked to see whether client can be granted desired access.</t>
    </r>
    <r>
      <rPr>
        <sz val="11"/>
        <color rgb="FF000000"/>
        <rFont val="Calibri"/>
      </rPr>
      <t xml:space="preserve">
</t>
    </r>
    <r>
      <rPr>
        <sz val="11"/>
        <color rgb="FF000000"/>
        <rFont val="Calibri"/>
      </rPr>
      <t xml:space="preserve">The recommended state for this setting is to include: </t>
    </r>
    <r>
      <rPr>
        <b/>
        <sz val="11"/>
        <color rgb="FF000000"/>
        <rFont val="Calibri"/>
      </rPr>
      <t>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</si>
  <si>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/subcategory:"{0cce9244-69ae-11d9-bed3-505054503030}"</t>
    </r>
    <r>
      <rPr>
        <sz val="11"/>
        <color rgb="FF006096"/>
        <rFont val="Roboto Condensed"/>
      </rPr>
      <t xml:space="preserve">
</t>
    </r>
  </si>
  <si>
    <t>17.6.2</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</si>
  <si>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</si>
  <si>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r>
      <rPr>
        <sz val="11"/>
        <color rgb="FF006096"/>
        <rFont val="Roboto Condensed"/>
      </rPr>
      <t xml:space="preserve">
</t>
    </r>
  </si>
  <si>
    <r>
      <rPr>
        <sz val="11"/>
        <color rgb="FF000000"/>
        <rFont val="Calibri"/>
      </rPr>
      <t>This policy setting allows you to audit attempts to access a shared folder.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There are no system access control lists (SACLs) for shared folders. If this policy setting is enabled, access to all shared folders on the system is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</si>
  <si>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/subcategory:"{0cce9224-69ae-11d9-bed3-505054503030}"</t>
    </r>
    <r>
      <rPr>
        <sz val="11"/>
        <color rgb="FF006096"/>
        <rFont val="Roboto Condensed"/>
      </rPr>
      <t xml:space="preserve">
</t>
    </r>
  </si>
  <si>
    <t>17.6.3</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</si>
  <si>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</si>
  <si>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r>
      <rPr>
        <sz val="11"/>
        <color rgb="FF006096"/>
        <rFont val="Roboto Condensed"/>
      </rPr>
      <t xml:space="preserve">
</t>
    </r>
  </si>
  <si>
    <r>
      <rPr>
        <sz val="11"/>
        <color rgb="FF000000"/>
        <rFont val="Calibri"/>
      </rPr>
      <t>This policy setting allows you to audit events generated by the management of task scheduler jobs or COM+ objects.</t>
    </r>
    <r>
      <rPr>
        <sz val="11"/>
        <color rgb="FF000000"/>
        <rFont val="Calibri"/>
      </rPr>
      <t xml:space="preserve">
</t>
    </r>
    <r>
      <rPr>
        <sz val="11"/>
        <color rgb="FF000000"/>
        <rFont val="Calibri"/>
      </rPr>
      <t>For scheduler jobs, the following are audited:</t>
    </r>
    <r>
      <rPr>
        <sz val="11"/>
        <color rgb="FF000000"/>
        <rFont val="Calibri"/>
      </rPr>
      <t xml:space="preserve">
</t>
    </r>
    <r>
      <rPr>
        <sz val="11"/>
        <color rgb="FF000000"/>
        <rFont val="Calibri"/>
      </rPr>
      <t>- Job created.</t>
    </r>
    <r>
      <rPr>
        <sz val="11"/>
        <color rgb="FF000000"/>
        <rFont val="Calibri"/>
      </rPr>
      <t xml:space="preserve">
</t>
    </r>
    <r>
      <rPr>
        <sz val="11"/>
        <color rgb="FF000000"/>
        <rFont val="Calibri"/>
      </rPr>
      <t>- Job deleted.</t>
    </r>
    <r>
      <rPr>
        <sz val="11"/>
        <color rgb="FF000000"/>
        <rFont val="Calibri"/>
      </rPr>
      <t xml:space="preserve">
</t>
    </r>
    <r>
      <rPr>
        <sz val="11"/>
        <color rgb="FF000000"/>
        <rFont val="Calibri"/>
      </rPr>
      <t>- Job enabled.</t>
    </r>
    <r>
      <rPr>
        <sz val="11"/>
        <color rgb="FF000000"/>
        <rFont val="Calibri"/>
      </rPr>
      <t xml:space="preserve">
</t>
    </r>
    <r>
      <rPr>
        <sz val="11"/>
        <color rgb="FF000000"/>
        <rFont val="Calibri"/>
      </rPr>
      <t>- Job disabled.</t>
    </r>
    <r>
      <rPr>
        <sz val="11"/>
        <color rgb="FF000000"/>
        <rFont val="Calibri"/>
      </rPr>
      <t xml:space="preserve">
</t>
    </r>
    <r>
      <rPr>
        <sz val="11"/>
        <color rgb="FF000000"/>
        <rFont val="Calibri"/>
      </rPr>
      <t>- Job updated.</t>
    </r>
    <r>
      <rPr>
        <sz val="11"/>
        <color rgb="FF000000"/>
        <rFont val="Calibri"/>
      </rPr>
      <t xml:space="preserve">
</t>
    </r>
    <r>
      <rPr>
        <sz val="11"/>
        <color rgb="FF000000"/>
        <rFont val="Calibri"/>
      </rPr>
      <t>For COM+ objects, the following are audited:</t>
    </r>
    <r>
      <rPr>
        <sz val="11"/>
        <color rgb="FF000000"/>
        <rFont val="Calibri"/>
      </rPr>
      <t xml:space="preserve">
</t>
    </r>
    <r>
      <rPr>
        <sz val="11"/>
        <color rgb="FF000000"/>
        <rFont val="Calibri"/>
      </rPr>
      <t>- Catalog object added.</t>
    </r>
    <r>
      <rPr>
        <sz val="11"/>
        <color rgb="FF000000"/>
        <rFont val="Calibri"/>
      </rPr>
      <t xml:space="preserve">
</t>
    </r>
    <r>
      <rPr>
        <sz val="11"/>
        <color rgb="FF000000"/>
        <rFont val="Calibri"/>
      </rPr>
      <t>- Catalog object updated.</t>
    </r>
    <r>
      <rPr>
        <sz val="11"/>
        <color rgb="FF000000"/>
        <rFont val="Calibri"/>
      </rPr>
      <t xml:space="preserve">
</t>
    </r>
    <r>
      <rPr>
        <sz val="11"/>
        <color rgb="FF000000"/>
        <rFont val="Calibri"/>
      </rPr>
      <t>- Catalog object deleted.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</si>
  <si>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/subcategory:"{0cce9227-69ae-11d9-bed3-505054503030}"</t>
    </r>
    <r>
      <rPr>
        <sz val="11"/>
        <color rgb="FF006096"/>
        <rFont val="Roboto Condensed"/>
      </rPr>
      <t xml:space="preserve">
</t>
    </r>
  </si>
  <si>
    <t>17.6.4</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</si>
  <si>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</si>
  <si>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r>
      <rPr>
        <sz val="11"/>
        <color rgb="FF006096"/>
        <rFont val="Roboto Condensed"/>
      </rPr>
      <t xml:space="preserve">
</t>
    </r>
  </si>
  <si>
    <r>
      <rPr>
        <sz val="11"/>
        <color rgb="FF000000"/>
        <rFont val="Calibri"/>
      </rPr>
      <t>This policy setting allows you to audit user attempts to access file system objects on a removable storage device. A security audit event is generated only for all objects for all types of access requested. If you configure this policy setting, an audit event is generated each time an account accesses a file system object on a removable storage. Success audits record successful attempts and Failure audits record unsuccessful attempts. If you do not configure this policy setting, no audit event is generated when an account accesses a file system object on a removable storage.</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8.0, Server 2012 (non-R2)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</si>
  <si>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/subcategory:"{0cce9245-69ae-11d9-bed3-505054503030}"</t>
    </r>
    <r>
      <rPr>
        <sz val="11"/>
        <color rgb="FF006096"/>
        <rFont val="Roboto Condensed"/>
      </rPr>
      <t xml:space="preserve">
</t>
    </r>
  </si>
  <si>
    <t>Policy Change</t>
  </si>
  <si>
    <t>17.7.1</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</si>
  <si>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</si>
  <si>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r>
      <rPr>
        <sz val="11"/>
        <color rgb="FF006096"/>
        <rFont val="Roboto Condensed"/>
      </rPr>
      <t xml:space="preserve">
</t>
    </r>
  </si>
  <si>
    <r>
      <rPr>
        <sz val="11"/>
        <color rgb="FF000000"/>
        <rFont val="Calibri"/>
      </rPr>
      <t>This subcategory reports changes in audit policy including SACL changes. Events for this subcategory include:</t>
    </r>
    <r>
      <rPr>
        <sz val="11"/>
        <color rgb="FF000000"/>
        <rFont val="Calibri"/>
      </rPr>
      <t xml:space="preserve">
</t>
    </r>
    <r>
      <rPr>
        <sz val="11"/>
        <color rgb="FF000000"/>
        <rFont val="Calibri"/>
      </rPr>
      <t>- 4715: The audit policy (SACL) on an object was changed.</t>
    </r>
    <r>
      <rPr>
        <sz val="11"/>
        <color rgb="FF000000"/>
        <rFont val="Calibri"/>
      </rPr>
      <t xml:space="preserve">
</t>
    </r>
    <r>
      <rPr>
        <sz val="11"/>
        <color rgb="FF000000"/>
        <rFont val="Calibri"/>
      </rPr>
      <t>- 4719: System audit policy was changed.</t>
    </r>
    <r>
      <rPr>
        <sz val="11"/>
        <color rgb="FF000000"/>
        <rFont val="Calibri"/>
      </rPr>
      <t xml:space="preserve">
</t>
    </r>
    <r>
      <rPr>
        <sz val="11"/>
        <color rgb="FF000000"/>
        <rFont val="Calibri"/>
      </rPr>
      <t>- 4902: The Per-user audit policy table was created.</t>
    </r>
    <r>
      <rPr>
        <sz val="11"/>
        <color rgb="FF000000"/>
        <rFont val="Calibri"/>
      </rPr>
      <t xml:space="preserve">
</t>
    </r>
    <r>
      <rPr>
        <sz val="11"/>
        <color rgb="FF000000"/>
        <rFont val="Calibri"/>
      </rPr>
      <t>- 4904: An attempt was made to register a security event source.</t>
    </r>
    <r>
      <rPr>
        <sz val="11"/>
        <color rgb="FF000000"/>
        <rFont val="Calibri"/>
      </rPr>
      <t xml:space="preserve">
</t>
    </r>
    <r>
      <rPr>
        <sz val="11"/>
        <color rgb="FF000000"/>
        <rFont val="Calibri"/>
      </rPr>
      <t>- 4905: An attempt was made to unregister a security event source.</t>
    </r>
    <r>
      <rPr>
        <sz val="11"/>
        <color rgb="FF000000"/>
        <rFont val="Calibri"/>
      </rPr>
      <t xml:space="preserve">
</t>
    </r>
    <r>
      <rPr>
        <sz val="11"/>
        <color rgb="FF000000"/>
        <rFont val="Calibri"/>
      </rPr>
      <t>- 4906: The CrashOnAuditFail value has changed.</t>
    </r>
    <r>
      <rPr>
        <sz val="11"/>
        <color rgb="FF000000"/>
        <rFont val="Calibri"/>
      </rPr>
      <t xml:space="preserve">
</t>
    </r>
    <r>
      <rPr>
        <sz val="11"/>
        <color rgb="FF000000"/>
        <rFont val="Calibri"/>
      </rPr>
      <t>- 4907: Auditing settings on object were changed.</t>
    </r>
    <r>
      <rPr>
        <sz val="11"/>
        <color rgb="FF000000"/>
        <rFont val="Calibri"/>
      </rPr>
      <t xml:space="preserve">
</t>
    </r>
    <r>
      <rPr>
        <sz val="11"/>
        <color rgb="FF000000"/>
        <rFont val="Calibri"/>
      </rPr>
      <t>- 4908: Special Groups Logon table modified.</t>
    </r>
    <r>
      <rPr>
        <sz val="11"/>
        <color rgb="FF000000"/>
        <rFont val="Calibri"/>
      </rPr>
      <t xml:space="preserve">
</t>
    </r>
    <r>
      <rPr>
        <sz val="11"/>
        <color rgb="FF000000"/>
        <rFont val="Calibri"/>
      </rPr>
      <t>- 4912: Per User Audit Policy was changed.</t>
    </r>
    <r>
      <rPr>
        <sz val="11"/>
        <color rgb="FF000000"/>
        <rFont val="Calibri"/>
      </rPr>
      <t xml:space="preserve">
</t>
    </r>
    <r>
      <rPr>
        <sz val="11"/>
        <color rgb="FF000000"/>
        <rFont val="Calibri"/>
      </rPr>
      <t xml:space="preserve">The recommended state for this setting is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</si>
  <si>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/subcategory:"{0cce922f-69ae-11d9-bed3-505054503030}"</t>
    </r>
    <r>
      <rPr>
        <sz val="11"/>
        <color rgb="FF006096"/>
        <rFont val="Roboto Condensed"/>
      </rPr>
      <t xml:space="preserve">
</t>
    </r>
  </si>
  <si>
    <t>17.7.2</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</si>
  <si>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</si>
  <si>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r>
      <rPr>
        <sz val="11"/>
        <color rgb="FF006096"/>
        <rFont val="Roboto Condensed"/>
      </rPr>
      <t xml:space="preserve">
</t>
    </r>
  </si>
  <si>
    <r>
      <rPr>
        <sz val="11"/>
        <color rgb="FF000000"/>
        <rFont val="Calibri"/>
      </rPr>
      <t>This subcategory reports changes in authentication policy. Events for this subcategory include:</t>
    </r>
    <r>
      <rPr>
        <sz val="11"/>
        <color rgb="FF000000"/>
        <rFont val="Calibri"/>
      </rPr>
      <t xml:space="preserve">
</t>
    </r>
    <r>
      <rPr>
        <sz val="11"/>
        <color rgb="FF000000"/>
        <rFont val="Calibri"/>
      </rPr>
      <t>- 4706: A new trust was created to a domain.</t>
    </r>
    <r>
      <rPr>
        <sz val="11"/>
        <color rgb="FF000000"/>
        <rFont val="Calibri"/>
      </rPr>
      <t xml:space="preserve">
</t>
    </r>
    <r>
      <rPr>
        <sz val="11"/>
        <color rgb="FF000000"/>
        <rFont val="Calibri"/>
      </rPr>
      <t>- 4707: A trust to a domain was removed.</t>
    </r>
    <r>
      <rPr>
        <sz val="11"/>
        <color rgb="FF000000"/>
        <rFont val="Calibri"/>
      </rPr>
      <t xml:space="preserve">
</t>
    </r>
    <r>
      <rPr>
        <sz val="11"/>
        <color rgb="FF000000"/>
        <rFont val="Calibri"/>
      </rPr>
      <t>- 4713: Kerberos policy was changed.</t>
    </r>
    <r>
      <rPr>
        <sz val="11"/>
        <color rgb="FF000000"/>
        <rFont val="Calibri"/>
      </rPr>
      <t xml:space="preserve">
</t>
    </r>
    <r>
      <rPr>
        <sz val="11"/>
        <color rgb="FF000000"/>
        <rFont val="Calibri"/>
      </rPr>
      <t>- 4716: Trusted domain information was modified.</t>
    </r>
    <r>
      <rPr>
        <sz val="11"/>
        <color rgb="FF000000"/>
        <rFont val="Calibri"/>
      </rPr>
      <t xml:space="preserve">
</t>
    </r>
    <r>
      <rPr>
        <sz val="11"/>
        <color rgb="FF000000"/>
        <rFont val="Calibri"/>
      </rPr>
      <t>- 4717: System security access was granted to an account.</t>
    </r>
    <r>
      <rPr>
        <sz val="11"/>
        <color rgb="FF000000"/>
        <rFont val="Calibri"/>
      </rPr>
      <t xml:space="preserve">
</t>
    </r>
    <r>
      <rPr>
        <sz val="11"/>
        <color rgb="FF000000"/>
        <rFont val="Calibri"/>
      </rPr>
      <t>- 4718: System security access was removed from an account.</t>
    </r>
    <r>
      <rPr>
        <sz val="11"/>
        <color rgb="FF000000"/>
        <rFont val="Calibri"/>
      </rPr>
      <t xml:space="preserve">
</t>
    </r>
    <r>
      <rPr>
        <sz val="11"/>
        <color rgb="FF000000"/>
        <rFont val="Calibri"/>
      </rPr>
      <t>- 4739: Domain Policy was changed.</t>
    </r>
    <r>
      <rPr>
        <sz val="11"/>
        <color rgb="FF000000"/>
        <rFont val="Calibri"/>
      </rPr>
      <t xml:space="preserve">
</t>
    </r>
    <r>
      <rPr>
        <sz val="11"/>
        <color rgb="FF000000"/>
        <rFont val="Calibri"/>
      </rPr>
      <t>- 4864: A namespace collision was detected.</t>
    </r>
    <r>
      <rPr>
        <sz val="11"/>
        <color rgb="FF000000"/>
        <rFont val="Calibri"/>
      </rPr>
      <t xml:space="preserve">
</t>
    </r>
    <r>
      <rPr>
        <sz val="11"/>
        <color rgb="FF000000"/>
        <rFont val="Calibri"/>
      </rPr>
      <t>- 4865: A trusted forest information entry was added.</t>
    </r>
    <r>
      <rPr>
        <sz val="11"/>
        <color rgb="FF000000"/>
        <rFont val="Calibri"/>
      </rPr>
      <t xml:space="preserve">
</t>
    </r>
    <r>
      <rPr>
        <sz val="11"/>
        <color rgb="FF000000"/>
        <rFont val="Calibri"/>
      </rPr>
      <t>- 4866: A trusted forest information entry was removed.</t>
    </r>
    <r>
      <rPr>
        <sz val="11"/>
        <color rgb="FF000000"/>
        <rFont val="Calibri"/>
      </rPr>
      <t xml:space="preserve">
</t>
    </r>
    <r>
      <rPr>
        <sz val="11"/>
        <color rgb="FF000000"/>
        <rFont val="Calibri"/>
      </rPr>
      <t>- 4867: A trusted forest information entry was modified.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</si>
  <si>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/subcategory:"{0cce9230-69ae-11d9-bed3-505054503030}"</t>
    </r>
    <r>
      <rPr>
        <sz val="11"/>
        <color rgb="FF006096"/>
        <rFont val="Roboto Condensed"/>
      </rPr>
      <t xml:space="preserve">
</t>
    </r>
  </si>
  <si>
    <t>17.7.3</t>
  </si>
  <si>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</si>
  <si>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Authorization Policy Change</t>
    </r>
    <r>
      <rPr>
        <sz val="11"/>
        <color rgb="FF006096"/>
        <rFont val="Roboto Condensed"/>
      </rPr>
      <t xml:space="preserve">
</t>
    </r>
  </si>
  <si>
    <r>
      <rPr>
        <sz val="11"/>
        <color rgb="FF000000"/>
        <rFont val="Calibri"/>
      </rPr>
      <t>This subcategory reports changes in authorization policy. Events for this subcategory include:</t>
    </r>
    <r>
      <rPr>
        <sz val="11"/>
        <color rgb="FF000000"/>
        <rFont val="Calibri"/>
      </rPr>
      <t xml:space="preserve">
</t>
    </r>
    <r>
      <rPr>
        <sz val="11"/>
        <color rgb="FF000000"/>
        <rFont val="Calibri"/>
      </rPr>
      <t>- 4703: A user right was adjusted.</t>
    </r>
    <r>
      <rPr>
        <sz val="11"/>
        <color rgb="FF000000"/>
        <rFont val="Calibri"/>
      </rPr>
      <t xml:space="preserve">
</t>
    </r>
    <r>
      <rPr>
        <sz val="11"/>
        <color rgb="FF000000"/>
        <rFont val="Calibri"/>
      </rPr>
      <t>- 4704: A user right was assigned.</t>
    </r>
    <r>
      <rPr>
        <sz val="11"/>
        <color rgb="FF000000"/>
        <rFont val="Calibri"/>
      </rPr>
      <t xml:space="preserve">
</t>
    </r>
    <r>
      <rPr>
        <sz val="11"/>
        <color rgb="FF000000"/>
        <rFont val="Calibri"/>
      </rPr>
      <t>- 4705: A user right was removed.</t>
    </r>
    <r>
      <rPr>
        <sz val="11"/>
        <color rgb="FF000000"/>
        <rFont val="Calibri"/>
      </rPr>
      <t xml:space="preserve">
</t>
    </r>
    <r>
      <rPr>
        <sz val="11"/>
        <color rgb="FF000000"/>
        <rFont val="Calibri"/>
      </rPr>
      <t>- 4670: Permissions on an object were changed.</t>
    </r>
    <r>
      <rPr>
        <sz val="11"/>
        <color rgb="FF000000"/>
        <rFont val="Calibri"/>
      </rPr>
      <t xml:space="preserve">
</t>
    </r>
    <r>
      <rPr>
        <sz val="11"/>
        <color rgb="FF000000"/>
        <rFont val="Calibri"/>
      </rPr>
      <t>- 4911: Resource attributes of the object were changed.</t>
    </r>
    <r>
      <rPr>
        <sz val="11"/>
        <color rgb="FF000000"/>
        <rFont val="Calibri"/>
      </rPr>
      <t xml:space="preserve">
</t>
    </r>
    <r>
      <rPr>
        <sz val="11"/>
        <color rgb="FF000000"/>
        <rFont val="Calibri"/>
      </rPr>
      <t>- 4913: Central Access Policy on the object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</si>
  <si>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/subcategory:"{0cce9231-69ae-11d9-bed3-505054503030}"</t>
    </r>
    <r>
      <rPr>
        <sz val="11"/>
        <color rgb="FF006096"/>
        <rFont val="Roboto Condensed"/>
      </rPr>
      <t xml:space="preserve">
</t>
    </r>
  </si>
  <si>
    <t>17.7.4</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</si>
  <si>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</si>
  <si>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r>
      <rPr>
        <sz val="11"/>
        <color rgb="FF006096"/>
        <rFont val="Roboto Condensed"/>
      </rPr>
      <t xml:space="preserve">
</t>
    </r>
  </si>
  <si>
    <r>
      <rPr>
        <sz val="11"/>
        <color rgb="FF000000"/>
        <rFont val="Calibri"/>
      </rPr>
      <t>This subcategory determines whether the operating system generates audit events when changes are made to policy rules for the Microsoft Protection Service (MPSSVC.exe). Events for this subcategory include:</t>
    </r>
    <r>
      <rPr>
        <sz val="11"/>
        <color rgb="FF000000"/>
        <rFont val="Calibri"/>
      </rPr>
      <t xml:space="preserve">
</t>
    </r>
    <r>
      <rPr>
        <sz val="11"/>
        <color rgb="FF000000"/>
        <rFont val="Calibri"/>
      </rPr>
      <t>- 4944: The following policy was active when the Windows Firewall started.</t>
    </r>
    <r>
      <rPr>
        <sz val="11"/>
        <color rgb="FF000000"/>
        <rFont val="Calibri"/>
      </rPr>
      <t xml:space="preserve">
</t>
    </r>
    <r>
      <rPr>
        <sz val="11"/>
        <color rgb="FF000000"/>
        <rFont val="Calibri"/>
      </rPr>
      <t>- 4945: A rule was listed when the Windows Firewall started.</t>
    </r>
    <r>
      <rPr>
        <sz val="11"/>
        <color rgb="FF000000"/>
        <rFont val="Calibri"/>
      </rPr>
      <t xml:space="preserve">
</t>
    </r>
    <r>
      <rPr>
        <sz val="11"/>
        <color rgb="FF000000"/>
        <rFont val="Calibri"/>
      </rPr>
      <t>- 4946: A change has been made to Windows Firewall exception list. A rule was added.</t>
    </r>
    <r>
      <rPr>
        <sz val="11"/>
        <color rgb="FF000000"/>
        <rFont val="Calibri"/>
      </rPr>
      <t xml:space="preserve">
</t>
    </r>
    <r>
      <rPr>
        <sz val="11"/>
        <color rgb="FF000000"/>
        <rFont val="Calibri"/>
      </rPr>
      <t>- 4947: A change has been made to Windows Firewall exception list. A rule was modified.</t>
    </r>
    <r>
      <rPr>
        <sz val="11"/>
        <color rgb="FF000000"/>
        <rFont val="Calibri"/>
      </rPr>
      <t xml:space="preserve">
</t>
    </r>
    <r>
      <rPr>
        <sz val="11"/>
        <color rgb="FF000000"/>
        <rFont val="Calibri"/>
      </rPr>
      <t>- 4948: A change has been made to Windows Firewall exception list. A rule was deleted.</t>
    </r>
    <r>
      <rPr>
        <sz val="11"/>
        <color rgb="FF000000"/>
        <rFont val="Calibri"/>
      </rPr>
      <t xml:space="preserve">
</t>
    </r>
    <r>
      <rPr>
        <sz val="11"/>
        <color rgb="FF000000"/>
        <rFont val="Calibri"/>
      </rPr>
      <t>- 4949: Windows Firewall settings were restored to the default values.</t>
    </r>
    <r>
      <rPr>
        <sz val="11"/>
        <color rgb="FF000000"/>
        <rFont val="Calibri"/>
      </rPr>
      <t xml:space="preserve">
</t>
    </r>
    <r>
      <rPr>
        <sz val="11"/>
        <color rgb="FF000000"/>
        <rFont val="Calibri"/>
      </rPr>
      <t>- 4950: A Windows Firewall setting has changed.</t>
    </r>
    <r>
      <rPr>
        <sz val="11"/>
        <color rgb="FF000000"/>
        <rFont val="Calibri"/>
      </rPr>
      <t xml:space="preserve">
</t>
    </r>
    <r>
      <rPr>
        <sz val="11"/>
        <color rgb="FF000000"/>
        <rFont val="Calibri"/>
      </rPr>
      <t>- 4951: A rule has been ignored because its major version number was not recognized by Windows Firewall.</t>
    </r>
    <r>
      <rPr>
        <sz val="11"/>
        <color rgb="FF000000"/>
        <rFont val="Calibri"/>
      </rPr>
      <t xml:space="preserve">
</t>
    </r>
    <r>
      <rPr>
        <sz val="11"/>
        <color rgb="FF000000"/>
        <rFont val="Calibri"/>
      </rPr>
      <t>- 4952: Parts of a rule have been ignored because its minor version number was not recognized by Windows Firewall. The other parts of the rule will be enforced.</t>
    </r>
    <r>
      <rPr>
        <sz val="11"/>
        <color rgb="FF000000"/>
        <rFont val="Calibri"/>
      </rPr>
      <t xml:space="preserve">
</t>
    </r>
    <r>
      <rPr>
        <sz val="11"/>
        <color rgb="FF000000"/>
        <rFont val="Calibri"/>
      </rPr>
      <t>- 4953: A rule has been ignored by Windows Firewall because it could not parse the rule.</t>
    </r>
    <r>
      <rPr>
        <sz val="11"/>
        <color rgb="FF000000"/>
        <rFont val="Calibri"/>
      </rPr>
      <t xml:space="preserve">
</t>
    </r>
    <r>
      <rPr>
        <sz val="11"/>
        <color rgb="FF000000"/>
        <rFont val="Calibri"/>
      </rPr>
      <t>- 4954: Windows Firewall Group Policy settings have changed. The new settings have been applied.</t>
    </r>
    <r>
      <rPr>
        <sz val="11"/>
        <color rgb="FF000000"/>
        <rFont val="Calibri"/>
      </rPr>
      <t xml:space="preserve">
</t>
    </r>
    <r>
      <rPr>
        <sz val="11"/>
        <color rgb="FF000000"/>
        <rFont val="Calibri"/>
      </rPr>
      <t>- 4956: Windows Firewall has changed the active profile.</t>
    </r>
    <r>
      <rPr>
        <sz val="11"/>
        <color rgb="FF000000"/>
        <rFont val="Calibri"/>
      </rPr>
      <t xml:space="preserve">
</t>
    </r>
    <r>
      <rPr>
        <sz val="11"/>
        <color rgb="FF000000"/>
        <rFont val="Calibri"/>
      </rPr>
      <t>- 4957: Windows Firewall did not apply the following rule.</t>
    </r>
    <r>
      <rPr>
        <sz val="11"/>
        <color rgb="FF000000"/>
        <rFont val="Calibri"/>
      </rPr>
      <t xml:space="preserve">
</t>
    </r>
    <r>
      <rPr>
        <sz val="11"/>
        <color rgb="FF000000"/>
        <rFont val="Calibri"/>
      </rPr>
      <t>- 4958: Windows Firewall did not apply the following rule because the rule referred to items not configured on this computer.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</si>
  <si>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/subcategory:"{0cce9232-69ae-11d9-bed3-505054503030}"</t>
    </r>
    <r>
      <rPr>
        <sz val="11"/>
        <color rgb="FF006096"/>
        <rFont val="Roboto Condensed"/>
      </rPr>
      <t xml:space="preserve">
</t>
    </r>
  </si>
  <si>
    <t>17.7.5</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</si>
  <si>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</si>
  <si>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r>
      <rPr>
        <sz val="11"/>
        <color rgb="FF006096"/>
        <rFont val="Roboto Condensed"/>
      </rPr>
      <t xml:space="preserve">
</t>
    </r>
  </si>
  <si>
    <r>
      <rPr>
        <sz val="11"/>
        <color rgb="FF000000"/>
        <rFont val="Calibri"/>
      </rPr>
      <t>This subcategory contains events about EFS Data Recovery Agent policy changes, changes in Windows Filtering Platform filter, status on Security policy settings updates for local Group Policy settings, Central Access Policy changes, and detailed troubleshooting events for Cryptographic Next Generation (CNG) operations.</t>
    </r>
    <r>
      <rPr>
        <sz val="11"/>
        <color rgb="FF000000"/>
        <rFont val="Calibri"/>
      </rPr>
      <t xml:space="preserve">
</t>
    </r>
    <r>
      <rPr>
        <sz val="11"/>
        <color rgb="FF000000"/>
        <rFont val="Calibri"/>
      </rPr>
      <t>- 5063: A cryptographic provider operation was attempted.</t>
    </r>
    <r>
      <rPr>
        <sz val="11"/>
        <color rgb="FF000000"/>
        <rFont val="Calibri"/>
      </rPr>
      <t xml:space="preserve">
</t>
    </r>
    <r>
      <rPr>
        <sz val="11"/>
        <color rgb="FF000000"/>
        <rFont val="Calibri"/>
      </rPr>
      <t>- 5064: A cryptographic context operation was attempted.</t>
    </r>
    <r>
      <rPr>
        <sz val="11"/>
        <color rgb="FF000000"/>
        <rFont val="Calibri"/>
      </rPr>
      <t xml:space="preserve">
</t>
    </r>
    <r>
      <rPr>
        <sz val="11"/>
        <color rgb="FF000000"/>
        <rFont val="Calibri"/>
      </rPr>
      <t>- 5065: A cryptographic context modification was attempted.</t>
    </r>
    <r>
      <rPr>
        <sz val="11"/>
        <color rgb="FF000000"/>
        <rFont val="Calibri"/>
      </rPr>
      <t xml:space="preserve">
</t>
    </r>
    <r>
      <rPr>
        <sz val="11"/>
        <color rgb="FF000000"/>
        <rFont val="Calibri"/>
      </rPr>
      <t>- 5066: A cryptographic function operation was attempted.</t>
    </r>
    <r>
      <rPr>
        <sz val="11"/>
        <color rgb="FF000000"/>
        <rFont val="Calibri"/>
      </rPr>
      <t xml:space="preserve">
</t>
    </r>
    <r>
      <rPr>
        <sz val="11"/>
        <color rgb="FF000000"/>
        <rFont val="Calibri"/>
      </rPr>
      <t>- 5067: A cryptographic function modification was attempted.</t>
    </r>
    <r>
      <rPr>
        <sz val="11"/>
        <color rgb="FF000000"/>
        <rFont val="Calibri"/>
      </rPr>
      <t xml:space="preserve">
</t>
    </r>
    <r>
      <rPr>
        <sz val="11"/>
        <color rgb="FF000000"/>
        <rFont val="Calibri"/>
      </rPr>
      <t>- 5068: A cryptographic function provider operation was attempted.</t>
    </r>
    <r>
      <rPr>
        <sz val="11"/>
        <color rgb="FF000000"/>
        <rFont val="Calibri"/>
      </rPr>
      <t xml:space="preserve">
</t>
    </r>
    <r>
      <rPr>
        <sz val="11"/>
        <color rgb="FF000000"/>
        <rFont val="Calibri"/>
      </rPr>
      <t>- 5069: A cryptographic function property operation was attempted.</t>
    </r>
    <r>
      <rPr>
        <sz val="11"/>
        <color rgb="FF000000"/>
        <rFont val="Calibri"/>
      </rPr>
      <t xml:space="preserve">
</t>
    </r>
    <r>
      <rPr>
        <sz val="11"/>
        <color rgb="FF000000"/>
        <rFont val="Calibri"/>
      </rPr>
      <t>- 5070: A cryptographic function property modification was attempted.</t>
    </r>
    <r>
      <rPr>
        <sz val="11"/>
        <color rgb="FF000000"/>
        <rFont val="Calibri"/>
      </rPr>
      <t xml:space="preserve">
</t>
    </r>
    <r>
      <rPr>
        <sz val="11"/>
        <color rgb="FF000000"/>
        <rFont val="Calibri"/>
      </rPr>
      <t>- 6145: One or more errors occurred while processing security policy in the group policy objects.</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</si>
  <si>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/subcategory:"{0cce9234-69ae-11d9-bed3-505054503030}"</t>
    </r>
    <r>
      <rPr>
        <sz val="11"/>
        <color rgb="FF006096"/>
        <rFont val="Roboto Condensed"/>
      </rPr>
      <t xml:space="preserve">
</t>
    </r>
  </si>
  <si>
    <t>Privilege Use</t>
  </si>
  <si>
    <t>17.8.1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</si>
  <si>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</si>
  <si>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r>
      <rPr>
        <sz val="11"/>
        <color rgb="FF006096"/>
        <rFont val="Roboto Condensed"/>
      </rPr>
      <t xml:space="preserve">
</t>
    </r>
  </si>
  <si>
    <r>
      <rPr>
        <sz val="11"/>
        <color rgb="FF000000"/>
        <rFont val="Calibri"/>
      </rPr>
      <t>This subcategory reports when a user account or service uses a sensitive privilege. A sensitive privilege includes the following user rights:</t>
    </r>
    <r>
      <rPr>
        <sz val="11"/>
        <color rgb="FF000000"/>
        <rFont val="Calibri"/>
      </rPr>
      <t xml:space="preserve">
</t>
    </r>
    <r>
      <rPr>
        <sz val="11"/>
        <color rgb="FF000000"/>
        <rFont val="Calibri"/>
      </rPr>
      <t>- Act as part of the operating system</t>
    </r>
    <r>
      <rPr>
        <sz val="11"/>
        <color rgb="FF000000"/>
        <rFont val="Calibri"/>
      </rPr>
      <t xml:space="preserve">
</t>
    </r>
    <r>
      <rPr>
        <sz val="11"/>
        <color rgb="FF000000"/>
        <rFont val="Calibri"/>
      </rPr>
      <t>- Back up files and directories</t>
    </r>
    <r>
      <rPr>
        <sz val="11"/>
        <color rgb="FF000000"/>
        <rFont val="Calibri"/>
      </rPr>
      <t xml:space="preserve">
</t>
    </r>
    <r>
      <rPr>
        <sz val="11"/>
        <color rgb="FF000000"/>
        <rFont val="Calibri"/>
      </rPr>
      <t>- Create a token object</t>
    </r>
    <r>
      <rPr>
        <sz val="11"/>
        <color rgb="FF000000"/>
        <rFont val="Calibri"/>
      </rPr>
      <t xml:space="preserve">
</t>
    </r>
    <r>
      <rPr>
        <sz val="11"/>
        <color rgb="FF000000"/>
        <rFont val="Calibri"/>
      </rPr>
      <t>- Debug programs</t>
    </r>
    <r>
      <rPr>
        <sz val="11"/>
        <color rgb="FF000000"/>
        <rFont val="Calibri"/>
      </rPr>
      <t xml:space="preserve">
</t>
    </r>
    <r>
      <rPr>
        <sz val="11"/>
        <color rgb="FF000000"/>
        <rFont val="Calibri"/>
      </rPr>
      <t>- Enable computer and user accounts to be trusted for delegation</t>
    </r>
    <r>
      <rPr>
        <sz val="11"/>
        <color rgb="FF000000"/>
        <rFont val="Calibri"/>
      </rPr>
      <t xml:space="preserve">
</t>
    </r>
    <r>
      <rPr>
        <sz val="11"/>
        <color rgb="FF000000"/>
        <rFont val="Calibri"/>
      </rPr>
      <t>- Generate security audits</t>
    </r>
    <r>
      <rPr>
        <sz val="11"/>
        <color rgb="FF000000"/>
        <rFont val="Calibri"/>
      </rPr>
      <t xml:space="preserve">
</t>
    </r>
    <r>
      <rPr>
        <sz val="11"/>
        <color rgb="FF000000"/>
        <rFont val="Calibri"/>
      </rPr>
      <t>- Impersonate a client after authentication</t>
    </r>
    <r>
      <rPr>
        <sz val="11"/>
        <color rgb="FF000000"/>
        <rFont val="Calibri"/>
      </rPr>
      <t xml:space="preserve">
</t>
    </r>
    <r>
      <rPr>
        <sz val="11"/>
        <color rgb="FF000000"/>
        <rFont val="Calibri"/>
      </rPr>
      <t>- Load and unload device drivers</t>
    </r>
    <r>
      <rPr>
        <sz val="11"/>
        <color rgb="FF000000"/>
        <rFont val="Calibri"/>
      </rPr>
      <t xml:space="preserve">
</t>
    </r>
    <r>
      <rPr>
        <sz val="11"/>
        <color rgb="FF000000"/>
        <rFont val="Calibri"/>
      </rPr>
      <t>- Manage auditing and security log</t>
    </r>
    <r>
      <rPr>
        <sz val="11"/>
        <color rgb="FF000000"/>
        <rFont val="Calibri"/>
      </rPr>
      <t xml:space="preserve">
</t>
    </r>
    <r>
      <rPr>
        <sz val="11"/>
        <color rgb="FF000000"/>
        <rFont val="Calibri"/>
      </rPr>
      <t>- Modify firmware environment values</t>
    </r>
    <r>
      <rPr>
        <sz val="11"/>
        <color rgb="FF000000"/>
        <rFont val="Calibri"/>
      </rPr>
      <t xml:space="preserve">
</t>
    </r>
    <r>
      <rPr>
        <sz val="11"/>
        <color rgb="FF000000"/>
        <rFont val="Calibri"/>
      </rPr>
      <t>- Replace a process-level token</t>
    </r>
    <r>
      <rPr>
        <sz val="11"/>
        <color rgb="FF000000"/>
        <rFont val="Calibri"/>
      </rPr>
      <t xml:space="preserve">
</t>
    </r>
    <r>
      <rPr>
        <sz val="11"/>
        <color rgb="FF000000"/>
        <rFont val="Calibri"/>
      </rPr>
      <t>- Restore files and directories</t>
    </r>
    <r>
      <rPr>
        <sz val="11"/>
        <color rgb="FF000000"/>
        <rFont val="Calibri"/>
      </rPr>
      <t xml:space="preserve">
</t>
    </r>
    <r>
      <rPr>
        <sz val="11"/>
        <color rgb="FF000000"/>
        <rFont val="Calibri"/>
      </rPr>
      <t>- Take ownership of files or other objects</t>
    </r>
    <r>
      <rPr>
        <sz val="11"/>
        <color rgb="FF000000"/>
        <rFont val="Calibri"/>
      </rPr>
      <t xml:space="preserve">
</t>
    </r>
    <r>
      <rPr>
        <sz val="11"/>
        <color rgb="FF000000"/>
        <rFont val="Calibri"/>
      </rPr>
      <t>Auditing this subcategory will create a high volume of events. Events for this subcategory include:</t>
    </r>
    <r>
      <rPr>
        <sz val="11"/>
        <color rgb="FF000000"/>
        <rFont val="Calibri"/>
      </rPr>
      <t xml:space="preserve">
</t>
    </r>
    <r>
      <rPr>
        <sz val="11"/>
        <color rgb="FF000000"/>
        <rFont val="Calibri"/>
      </rPr>
      <t>- 4672: Special privileges assigned to new logon.</t>
    </r>
    <r>
      <rPr>
        <sz val="11"/>
        <color rgb="FF000000"/>
        <rFont val="Calibri"/>
      </rPr>
      <t xml:space="preserve">
</t>
    </r>
    <r>
      <rPr>
        <sz val="11"/>
        <color rgb="FF000000"/>
        <rFont val="Calibri"/>
      </rPr>
      <t>- 4673: A privileged service was called.</t>
    </r>
    <r>
      <rPr>
        <sz val="11"/>
        <color rgb="FF000000"/>
        <rFont val="Calibri"/>
      </rPr>
      <t xml:space="preserve">
</t>
    </r>
    <r>
      <rPr>
        <sz val="11"/>
        <color rgb="FF000000"/>
        <rFont val="Calibri"/>
      </rPr>
      <t>- 4674: An operation was attempted on a privileged object.</t>
    </r>
    <r>
      <rPr>
        <sz val="11"/>
        <color rgb="FF000000"/>
        <rFont val="Calibri"/>
      </rPr>
      <t xml:space="preserve">
</t>
    </r>
    <r>
      <rPr>
        <sz val="11"/>
        <color rgb="FF000000"/>
        <rFont val="Calibri"/>
      </rPr>
      <t xml:space="preserve">The recommended state for this setting is: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</si>
  <si>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/subcategory:"{0cce9228-69ae-11d9-bed3-505054503030}"</t>
    </r>
    <r>
      <rPr>
        <sz val="11"/>
        <color rgb="FF006096"/>
        <rFont val="Roboto Condensed"/>
      </rPr>
      <t xml:space="preserve">
</t>
    </r>
  </si>
  <si>
    <t>System</t>
  </si>
  <si>
    <t>17.9.1</t>
  </si>
  <si>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</si>
  <si>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IPsec Driver</t>
    </r>
    <r>
      <rPr>
        <sz val="11"/>
        <color rgb="FF006096"/>
        <rFont val="Roboto Condensed"/>
      </rPr>
      <t xml:space="preserve">
</t>
    </r>
  </si>
  <si>
    <r>
      <rPr>
        <sz val="11"/>
        <color rgb="FF000000"/>
        <rFont val="Calibri"/>
      </rPr>
      <t>This subcategory reports on the activities of the Internet Protocol security (IPsec) driver. Events for this subcategory include:</t>
    </r>
    <r>
      <rPr>
        <sz val="11"/>
        <color rgb="FF000000"/>
        <rFont val="Calibri"/>
      </rPr>
      <t xml:space="preserve">
</t>
    </r>
    <r>
      <rPr>
        <sz val="11"/>
        <color rgb="FF000000"/>
        <rFont val="Calibri"/>
      </rPr>
      <t>- 4960: IPsec dropped an inbound packet that failed an integrity check. If this problem persists, it could indicate a network issue or that packets are being modified in transit to this computer. Verify that the packets sent from the remote computer are the same as those received by this computer. This error might also indicate interoperability problems with other IPsec implementations.</t>
    </r>
    <r>
      <rPr>
        <sz val="11"/>
        <color rgb="FF000000"/>
        <rFont val="Calibri"/>
      </rPr>
      <t xml:space="preserve">
</t>
    </r>
    <r>
      <rPr>
        <sz val="11"/>
        <color rgb="FF000000"/>
        <rFont val="Calibri"/>
      </rPr>
      <t>- 4961: IPsec dropped an inbound packet that failed a replay check. If this problem persists, it could indicate a replay attack against this computer.</t>
    </r>
    <r>
      <rPr>
        <sz val="11"/>
        <color rgb="FF000000"/>
        <rFont val="Calibri"/>
      </rPr>
      <t xml:space="preserve">
</t>
    </r>
    <r>
      <rPr>
        <sz val="11"/>
        <color rgb="FF000000"/>
        <rFont val="Calibri"/>
      </rPr>
      <t>- 4962: IPsec dropped an inbound packet that failed a replay check. The inbound packet had too low a sequence number to ensure it was not a replay.</t>
    </r>
    <r>
      <rPr>
        <sz val="11"/>
        <color rgb="FF000000"/>
        <rFont val="Calibri"/>
      </rPr>
      <t xml:space="preserve">
</t>
    </r>
    <r>
      <rPr>
        <sz val="11"/>
        <color rgb="FF000000"/>
        <rFont val="Calibri"/>
      </rPr>
      <t>- 4963: IPsec dropped an inbound clear text packet that should have been secured. This is usually due to the remote computer changing its IPsec policy without informing this computer. This could also be a spoofing attack attempt.</t>
    </r>
    <r>
      <rPr>
        <sz val="11"/>
        <color rgb="FF000000"/>
        <rFont val="Calibri"/>
      </rPr>
      <t xml:space="preserve">
</t>
    </r>
    <r>
      <rPr>
        <sz val="11"/>
        <color rgb="FF000000"/>
        <rFont val="Calibri"/>
      </rPr>
      <t>- 4965: IPsec received a packet from a remote computer with an incorrect Security Parameter Index (SPI). This is usually caused by malfunctioning hardware that is corrupting packets. If these errors persist, verify that the packets sent from the remote computer are the same as those received by this computer. This error may also indicate interoperability problems with other IPsec implementations. In that case, if connectivity is not impeded, then these events can be ignored.</t>
    </r>
    <r>
      <rPr>
        <sz val="11"/>
        <color rgb="FF000000"/>
        <rFont val="Calibri"/>
      </rPr>
      <t xml:space="preserve">
</t>
    </r>
    <r>
      <rPr>
        <sz val="11"/>
        <color rgb="FF000000"/>
        <rFont val="Calibri"/>
      </rPr>
      <t>- 5478: IPsec Services has started successfully.</t>
    </r>
    <r>
      <rPr>
        <sz val="11"/>
        <color rgb="FF000000"/>
        <rFont val="Calibri"/>
      </rPr>
      <t xml:space="preserve">
</t>
    </r>
    <r>
      <rPr>
        <sz val="11"/>
        <color rgb="FF000000"/>
        <rFont val="Calibri"/>
      </rPr>
      <t>- 5479: IPsec Services has been shut down successfully. The shutdown of IPsec Services can put the computer at greater risk of network attack or expose the computer to potential security risks.</t>
    </r>
    <r>
      <rPr>
        <sz val="11"/>
        <color rgb="FF000000"/>
        <rFont val="Calibri"/>
      </rPr>
      <t xml:space="preserve">
</t>
    </r>
    <r>
      <rPr>
        <sz val="11"/>
        <color rgb="FF000000"/>
        <rFont val="Calibri"/>
      </rPr>
      <t>- 5480: IPsec Services failed to get the complete list of network interfaces on the computer.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- 5483: IPsec Services failed to initialize RPC server. IPsec Services could not be started.</t>
    </r>
    <r>
      <rPr>
        <sz val="11"/>
        <color rgb="FF000000"/>
        <rFont val="Calibri"/>
      </rPr>
      <t xml:space="preserve">
</t>
    </r>
    <r>
      <rPr>
        <sz val="11"/>
        <color rgb="FF000000"/>
        <rFont val="Calibri"/>
      </rPr>
      <t>- 5484: IPsec Services has experienced a critical failure and has been shut down. The shutdown of IPsec Services can put the computer at greater risk of network attack or expose the computer to potential security risks.</t>
    </r>
    <r>
      <rPr>
        <sz val="11"/>
        <color rgb="FF000000"/>
        <rFont val="Calibri"/>
      </rPr>
      <t xml:space="preserve">
</t>
    </r>
    <r>
      <rPr>
        <sz val="11"/>
        <color rgb="FF000000"/>
        <rFont val="Calibri"/>
      </rPr>
      <t>- 5485: IPsec Services failed to process some IPsec filters on a plug-and-play event for network interfaces.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</si>
  <si>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/subcategory:"{0cce9213-69ae-11d9-bed3-505054503030}"</t>
    </r>
    <r>
      <rPr>
        <sz val="11"/>
        <color rgb="FF006096"/>
        <rFont val="Roboto Condensed"/>
      </rPr>
      <t xml:space="preserve">
</t>
    </r>
  </si>
  <si>
    <t>17.9.2</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</si>
  <si>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</si>
  <si>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r>
      <rPr>
        <sz val="11"/>
        <color rgb="FF006096"/>
        <rFont val="Roboto Condensed"/>
      </rPr>
      <t xml:space="preserve">
</t>
    </r>
  </si>
  <si>
    <r>
      <rPr>
        <sz val="11"/>
        <color rgb="FF000000"/>
        <rFont val="Calibri"/>
      </rPr>
      <t>This subcategory reports on other system events. Events for this subcategory include:</t>
    </r>
    <r>
      <rPr>
        <sz val="11"/>
        <color rgb="FF000000"/>
        <rFont val="Calibri"/>
      </rPr>
      <t xml:space="preserve">
</t>
    </r>
    <r>
      <rPr>
        <sz val="11"/>
        <color rgb="FF000000"/>
        <rFont val="Calibri"/>
      </rPr>
      <t>- 5024: The Windows Firewall Service has started successfully.</t>
    </r>
    <r>
      <rPr>
        <sz val="11"/>
        <color rgb="FF000000"/>
        <rFont val="Calibri"/>
      </rPr>
      <t xml:space="preserve">
</t>
    </r>
    <r>
      <rPr>
        <sz val="11"/>
        <color rgb="FF000000"/>
        <rFont val="Calibri"/>
      </rPr>
      <t>- 5025: The Windows Firewall Service has been stopped.</t>
    </r>
    <r>
      <rPr>
        <sz val="11"/>
        <color rgb="FF000000"/>
        <rFont val="Calibri"/>
      </rPr>
      <t xml:space="preserve">
</t>
    </r>
    <r>
      <rPr>
        <sz val="11"/>
        <color rgb="FF000000"/>
        <rFont val="Calibri"/>
      </rPr>
      <t>- 5027: The Windows Firewall Service was unable to retrieve the security policy from the local storage. The service will continue enforcing the current policy.</t>
    </r>
    <r>
      <rPr>
        <sz val="11"/>
        <color rgb="FF000000"/>
        <rFont val="Calibri"/>
      </rPr>
      <t xml:space="preserve">
</t>
    </r>
    <r>
      <rPr>
        <sz val="11"/>
        <color rgb="FF000000"/>
        <rFont val="Calibri"/>
      </rPr>
      <t>- 5028: The Windows Firewall Service was unable to parse the new security policy. The service will continue with currently enforced policy.</t>
    </r>
    <r>
      <rPr>
        <sz val="11"/>
        <color rgb="FF000000"/>
        <rFont val="Calibri"/>
      </rPr>
      <t xml:space="preserve">
</t>
    </r>
    <r>
      <rPr>
        <sz val="11"/>
        <color rgb="FF000000"/>
        <rFont val="Calibri"/>
      </rPr>
      <t>- 5029: The Windows Firewall Service failed to initialize the driver. The service will continue to enforce the current policy.</t>
    </r>
    <r>
      <rPr>
        <sz val="11"/>
        <color rgb="FF000000"/>
        <rFont val="Calibri"/>
      </rPr>
      <t xml:space="preserve">
</t>
    </r>
    <r>
      <rPr>
        <sz val="11"/>
        <color rgb="FF000000"/>
        <rFont val="Calibri"/>
      </rPr>
      <t>- 5030: The Windows Firewall Service failed to start.</t>
    </r>
    <r>
      <rPr>
        <sz val="11"/>
        <color rgb="FF000000"/>
        <rFont val="Calibri"/>
      </rPr>
      <t xml:space="preserve">
</t>
    </r>
    <r>
      <rPr>
        <sz val="11"/>
        <color rgb="FF000000"/>
        <rFont val="Calibri"/>
      </rPr>
      <t>- 5032: Windows Firewall was unable to notify the user that it blocked an application from accepting incoming connections on the network.</t>
    </r>
    <r>
      <rPr>
        <sz val="11"/>
        <color rgb="FF000000"/>
        <rFont val="Calibri"/>
      </rPr>
      <t xml:space="preserve">
</t>
    </r>
    <r>
      <rPr>
        <sz val="11"/>
        <color rgb="FF000000"/>
        <rFont val="Calibri"/>
      </rPr>
      <t>- 5033: The Windows Firewall Driver has started successfully.</t>
    </r>
    <r>
      <rPr>
        <sz val="11"/>
        <color rgb="FF000000"/>
        <rFont val="Calibri"/>
      </rPr>
      <t xml:space="preserve">
</t>
    </r>
    <r>
      <rPr>
        <sz val="11"/>
        <color rgb="FF000000"/>
        <rFont val="Calibri"/>
      </rPr>
      <t>- 5034: The Windows Firewall Driver has been stopped.</t>
    </r>
    <r>
      <rPr>
        <sz val="11"/>
        <color rgb="FF000000"/>
        <rFont val="Calibri"/>
      </rPr>
      <t xml:space="preserve">
</t>
    </r>
    <r>
      <rPr>
        <sz val="11"/>
        <color rgb="FF000000"/>
        <rFont val="Calibri"/>
      </rPr>
      <t>- 5035: The Windows Firewall Driver failed to start.</t>
    </r>
    <r>
      <rPr>
        <sz val="11"/>
        <color rgb="FF000000"/>
        <rFont val="Calibri"/>
      </rPr>
      <t xml:space="preserve">
</t>
    </r>
    <r>
      <rPr>
        <sz val="11"/>
        <color rgb="FF000000"/>
        <rFont val="Calibri"/>
      </rPr>
      <t>- 5037: The Windows Firewall Driver detected critical runtime error. Terminating.</t>
    </r>
    <r>
      <rPr>
        <sz val="11"/>
        <color rgb="FF000000"/>
        <rFont val="Calibri"/>
      </rPr>
      <t xml:space="preserve">
</t>
    </r>
    <r>
      <rPr>
        <sz val="11"/>
        <color rgb="FF000000"/>
        <rFont val="Calibri"/>
      </rPr>
      <t>- 5058: Key file operation.</t>
    </r>
    <r>
      <rPr>
        <sz val="11"/>
        <color rgb="FF000000"/>
        <rFont val="Calibri"/>
      </rPr>
      <t xml:space="preserve">
</t>
    </r>
    <r>
      <rPr>
        <sz val="11"/>
        <color rgb="FF000000"/>
        <rFont val="Calibri"/>
      </rPr>
      <t>- 5059: Key migration operation.</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</si>
  <si>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/subcategory:"{0cce9214-69ae-11d9-bed3-505054503030}"</t>
    </r>
    <r>
      <rPr>
        <sz val="11"/>
        <color rgb="FF006096"/>
        <rFont val="Roboto Condensed"/>
      </rPr>
      <t xml:space="preserve">
</t>
    </r>
  </si>
  <si>
    <t>17.9.3</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</si>
  <si>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</si>
  <si>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r>
      <rPr>
        <sz val="11"/>
        <color rgb="FF006096"/>
        <rFont val="Roboto Condensed"/>
      </rPr>
      <t xml:space="preserve">
</t>
    </r>
  </si>
  <si>
    <r>
      <rPr>
        <sz val="11"/>
        <color rgb="FF000000"/>
        <rFont val="Calibri"/>
      </rPr>
      <t>This subcategory reports changes in security state of the system, such as when the security subsystem starts and stops. Events for this subcategory include:</t>
    </r>
    <r>
      <rPr>
        <sz val="11"/>
        <color rgb="FF000000"/>
        <rFont val="Calibri"/>
      </rPr>
      <t xml:space="preserve">
</t>
    </r>
    <r>
      <rPr>
        <sz val="11"/>
        <color rgb="FF000000"/>
        <rFont val="Calibri"/>
      </rPr>
      <t>- 4608: Windows is starting up.</t>
    </r>
    <r>
      <rPr>
        <sz val="11"/>
        <color rgb="FF000000"/>
        <rFont val="Calibri"/>
      </rPr>
      <t xml:space="preserve">
</t>
    </r>
    <r>
      <rPr>
        <sz val="11"/>
        <color rgb="FF000000"/>
        <rFont val="Calibri"/>
      </rPr>
      <t>- 4609: Windows is shutting down.</t>
    </r>
    <r>
      <rPr>
        <sz val="11"/>
        <color rgb="FF000000"/>
        <rFont val="Calibri"/>
      </rPr>
      <t xml:space="preserve">
</t>
    </r>
    <r>
      <rPr>
        <sz val="11"/>
        <color rgb="FF000000"/>
        <rFont val="Calibri"/>
      </rPr>
      <t>- 4616: The system time was changed.</t>
    </r>
    <r>
      <rPr>
        <sz val="11"/>
        <color rgb="FF000000"/>
        <rFont val="Calibri"/>
      </rPr>
      <t xml:space="preserve">
</t>
    </r>
    <r>
      <rPr>
        <sz val="11"/>
        <color rgb="FF000000"/>
        <rFont val="Calibri"/>
      </rPr>
      <t>- 4621: Administrator recovered system from CrashOnAuditFail. Users who are not administrators will now be allowed to log on. Some auditable activity might not have been recorded.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</si>
  <si>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/subcategory:"{0cce9210-69ae-11d9-bed3-505054503030}"</t>
    </r>
    <r>
      <rPr>
        <sz val="11"/>
        <color rgb="FF006096"/>
        <rFont val="Roboto Condensed"/>
      </rPr>
      <t xml:space="preserve">
</t>
    </r>
  </si>
  <si>
    <t>17.9.4</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</si>
  <si>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</si>
  <si>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r>
      <rPr>
        <sz val="11"/>
        <color rgb="FF006096"/>
        <rFont val="Roboto Condensed"/>
      </rPr>
      <t xml:space="preserve">
</t>
    </r>
  </si>
  <si>
    <r>
      <rPr>
        <sz val="11"/>
        <color rgb="FF000000"/>
        <rFont val="Calibri"/>
      </rPr>
      <t>This subcategory reports the loading of extension code such as authentication packages by the security subsystem. Events for this subcategory include:</t>
    </r>
    <r>
      <rPr>
        <sz val="11"/>
        <color rgb="FF000000"/>
        <rFont val="Calibri"/>
      </rPr>
      <t xml:space="preserve">
</t>
    </r>
    <r>
      <rPr>
        <sz val="11"/>
        <color rgb="FF000000"/>
        <rFont val="Calibri"/>
      </rPr>
      <t>- 4610: An authentication package has been loaded by the Local Security Authority.</t>
    </r>
    <r>
      <rPr>
        <sz val="11"/>
        <color rgb="FF000000"/>
        <rFont val="Calibri"/>
      </rPr>
      <t xml:space="preserve">
</t>
    </r>
    <r>
      <rPr>
        <sz val="11"/>
        <color rgb="FF000000"/>
        <rFont val="Calibri"/>
      </rPr>
      <t>- 4611: A trusted logon process has been registered with the Local Security Authority.</t>
    </r>
    <r>
      <rPr>
        <sz val="11"/>
        <color rgb="FF000000"/>
        <rFont val="Calibri"/>
      </rPr>
      <t xml:space="preserve">
</t>
    </r>
    <r>
      <rPr>
        <sz val="11"/>
        <color rgb="FF000000"/>
        <rFont val="Calibri"/>
      </rPr>
      <t>- 4614: A notification package has been loaded by the Security Account Manager.</t>
    </r>
    <r>
      <rPr>
        <sz val="11"/>
        <color rgb="FF000000"/>
        <rFont val="Calibri"/>
      </rPr>
      <t xml:space="preserve">
</t>
    </r>
    <r>
      <rPr>
        <sz val="11"/>
        <color rgb="FF000000"/>
        <rFont val="Calibri"/>
      </rPr>
      <t>- 4622: A security package has been loaded by the Local Security Authority.</t>
    </r>
    <r>
      <rPr>
        <sz val="11"/>
        <color rgb="FF000000"/>
        <rFont val="Calibri"/>
      </rPr>
      <t xml:space="preserve">
</t>
    </r>
    <r>
      <rPr>
        <sz val="11"/>
        <color rgb="FF000000"/>
        <rFont val="Calibri"/>
      </rPr>
      <t>- 4697: A service was installed in the system.</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</si>
  <si>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/subcategory:"{0cce9211-69ae-11d9-bed3-505054503030}"</t>
    </r>
    <r>
      <rPr>
        <sz val="11"/>
        <color rgb="FF006096"/>
        <rFont val="Roboto Condensed"/>
      </rPr>
      <t xml:space="preserve">
</t>
    </r>
  </si>
  <si>
    <t>17.9.5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</si>
  <si>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</si>
  <si>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r>
      <rPr>
        <sz val="11"/>
        <color rgb="FF006096"/>
        <rFont val="Roboto Condensed"/>
      </rPr>
      <t xml:space="preserve">
</t>
    </r>
  </si>
  <si>
    <r>
      <rPr>
        <sz val="11"/>
        <color rgb="FF000000"/>
        <rFont val="Calibri"/>
      </rPr>
      <t>This subcategory reports on violations of integrity of the security subsystem. Events for this subcategory include:</t>
    </r>
    <r>
      <rPr>
        <sz val="11"/>
        <color rgb="FF000000"/>
        <rFont val="Calibri"/>
      </rPr>
      <t xml:space="preserve">
</t>
    </r>
    <r>
      <rPr>
        <sz val="11"/>
        <color rgb="FF000000"/>
        <rFont val="Calibri"/>
      </rPr>
      <t>- 4612: Internal resources allocated for the queuing of audit messages have been exhausted, leading to the loss of some audits.</t>
    </r>
    <r>
      <rPr>
        <sz val="11"/>
        <color rgb="FF000000"/>
        <rFont val="Calibri"/>
      </rPr>
      <t xml:space="preserve">
</t>
    </r>
    <r>
      <rPr>
        <sz val="11"/>
        <color rgb="FF000000"/>
        <rFont val="Calibri"/>
      </rPr>
      <t>- 4615: Invalid use of LPC port.</t>
    </r>
    <r>
      <rPr>
        <sz val="11"/>
        <color rgb="FF000000"/>
        <rFont val="Calibri"/>
      </rPr>
      <t xml:space="preserve">
</t>
    </r>
    <r>
      <rPr>
        <sz val="11"/>
        <color rgb="FF000000"/>
        <rFont val="Calibri"/>
      </rPr>
      <t>- 4618: A monitored security event pattern has occurred.</t>
    </r>
    <r>
      <rPr>
        <sz val="11"/>
        <color rgb="FF000000"/>
        <rFont val="Calibri"/>
      </rPr>
      <t xml:space="preserve">
</t>
    </r>
    <r>
      <rPr>
        <sz val="11"/>
        <color rgb="FF000000"/>
        <rFont val="Calibri"/>
      </rPr>
      <t>- 4816: RPC detected an integrity violation while decrypting an incoming message.</t>
    </r>
    <r>
      <rPr>
        <sz val="11"/>
        <color rgb="FF000000"/>
        <rFont val="Calibri"/>
      </rPr>
      <t xml:space="preserve">
</t>
    </r>
    <r>
      <rPr>
        <sz val="11"/>
        <color rgb="FF000000"/>
        <rFont val="Calibri"/>
      </rPr>
      <t>- 5038: Code integrity determined that the image hash of a file is not valid. The file could be corrupt due to unauthorized modification or the invalid hash could indicate a potential disk device error.</t>
    </r>
    <r>
      <rPr>
        <sz val="11"/>
        <color rgb="FF000000"/>
        <rFont val="Calibri"/>
      </rPr>
      <t xml:space="preserve">
</t>
    </r>
    <r>
      <rPr>
        <sz val="11"/>
        <color rgb="FF000000"/>
        <rFont val="Calibri"/>
      </rPr>
      <t>- 5056: A cryptographic self test was performed.</t>
    </r>
    <r>
      <rPr>
        <sz val="11"/>
        <color rgb="FF000000"/>
        <rFont val="Calibri"/>
      </rPr>
      <t xml:space="preserve">
</t>
    </r>
    <r>
      <rPr>
        <sz val="11"/>
        <color rgb="FF000000"/>
        <rFont val="Calibri"/>
      </rPr>
      <t>- 5057: A cryptographic primitive operation failed.</t>
    </r>
    <r>
      <rPr>
        <sz val="11"/>
        <color rgb="FF000000"/>
        <rFont val="Calibri"/>
      </rPr>
      <t xml:space="preserve">
</t>
    </r>
    <r>
      <rPr>
        <sz val="11"/>
        <color rgb="FF000000"/>
        <rFont val="Calibri"/>
      </rPr>
      <t>- 5060: Verification operation failed.</t>
    </r>
    <r>
      <rPr>
        <sz val="11"/>
        <color rgb="FF000000"/>
        <rFont val="Calibri"/>
      </rPr>
      <t xml:space="preserve">
</t>
    </r>
    <r>
      <rPr>
        <sz val="11"/>
        <color rgb="FF000000"/>
        <rFont val="Calibri"/>
      </rPr>
      <t>- 5061: Cryptographic operation.</t>
    </r>
    <r>
      <rPr>
        <sz val="11"/>
        <color rgb="FF000000"/>
        <rFont val="Calibri"/>
      </rPr>
      <t xml:space="preserve">
</t>
    </r>
    <r>
      <rPr>
        <sz val="11"/>
        <color rgb="FF000000"/>
        <rFont val="Calibri"/>
      </rPr>
      <t>- 5062: A kernel-mode cryptographic self test was performed.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</si>
  <si>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/subcategory:"{0cce9212-69ae-11d9-bed3-505054503030}"</t>
    </r>
    <r>
      <rPr>
        <sz val="11"/>
        <color rgb="FF006096"/>
        <rFont val="Roboto Condensed"/>
      </rPr>
      <t xml:space="preserve">
</t>
    </r>
  </si>
  <si>
    <t>Personalization</t>
  </si>
  <si>
    <t>18.1.1.1</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</si>
  <si>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</si>
  <si>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</si>
  <si>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</si>
  <si>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enable or disable lock screen camera access in PC Settings, and the camera cannot be invoked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</si>
  <si>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HKLM\SOFTWARE\Policies\Microsoft\Windows\Personalization:NoLockScreenCamera</t>
    </r>
    <r>
      <rPr>
        <sz val="11"/>
        <color rgb="FF006096"/>
        <rFont val="Roboto Condensed"/>
      </rPr>
      <t xml:space="preserve">
</t>
    </r>
  </si>
  <si>
    <r>
      <rPr>
        <sz val="11"/>
        <color rgb="FF000000"/>
        <rFont val="Calibri"/>
      </rPr>
      <t>Disabled. (Users can enable invocation of an available camera on the lock screen.)</t>
    </r>
  </si>
  <si>
    <t>18.1.1.2</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</si>
  <si>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</si>
  <si>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slide show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</si>
  <si>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</si>
  <si>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modify slide show settings in PC Settings, and no slide show will ever 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</si>
  <si>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HKLM\SOFTWARE\Policies\Microsoft\Windows\Personalization:NoLockScreenSlideshow</t>
    </r>
    <r>
      <rPr>
        <sz val="11"/>
        <color rgb="FF006096"/>
        <rFont val="Roboto Condensed"/>
      </rPr>
      <t xml:space="preserve">
</t>
    </r>
  </si>
  <si>
    <r>
      <rPr>
        <sz val="11"/>
        <color rgb="FF000000"/>
        <rFont val="Calibri"/>
      </rPr>
      <t>Disabled. (Users can enable a slide show that will run after they lock the machine.)</t>
    </r>
  </si>
  <si>
    <t>Regional and Language Options</t>
  </si>
  <si>
    <t>18.1.2.2</t>
  </si>
  <si>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</si>
  <si>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Panel\Regional and Language Options\Allow users to enable online speech recognition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Globalization.admx/adml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input personalization</t>
    </r>
    <r>
      <rPr>
        <sz val="11"/>
        <color rgb="FF000000"/>
        <rFont val="Calibri"/>
      </rPr>
      <t xml:space="preserve">. It was renamed to </t>
    </r>
    <r>
      <rPr>
        <i/>
        <sz val="11"/>
        <color rgb="FF000000"/>
        <rFont val="Calibri"/>
      </rPr>
      <t>Allow users to enable online speech recognition services</t>
    </r>
    <r>
      <rPr>
        <sz val="11"/>
        <color rgb="FF000000"/>
        <rFont val="Calibri"/>
      </rPr>
      <t xml:space="preserve"> starting with the Windows 10 R1809 &amp; Server 2019 Administrative Templates.</t>
    </r>
  </si>
  <si>
    <r>
      <rPr>
        <sz val="11"/>
        <color rgb="FF000000"/>
        <rFont val="Calibri"/>
      </rPr>
      <t>This policy enables the automatic learning component of input personalization that includes speech, inking, and typing. Automatic learning enables the collection of speech and handwriting patterns, typing history, contacts, and recent calendar information. It is required for the use of Cortana. Some of this collected information may be stored on the user's OneDrive, in the case of inking and typing; some of the information will be uploaded to Microsoft to personalize speech.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</si>
  <si>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Automatic learning of speech, inking, and typing stops and users cannot change its value via PC 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</si>
  <si>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HKLM\SOFTWARE\Policies\Microsoft\InputPersonalization:AllowInputPersonalization</t>
    </r>
    <r>
      <rPr>
        <sz val="11"/>
        <color rgb="FF006096"/>
        <rFont val="Roboto Condensed"/>
      </rPr>
      <t xml:space="preserve">
</t>
    </r>
  </si>
  <si>
    <r>
      <rPr>
        <sz val="11"/>
        <color rgb="FF000000"/>
        <rFont val="Calibri"/>
      </rPr>
      <t>Enabled. (Automatic learning of speech, inking and typing is enabled, but users may change this value via PC Settings.)</t>
    </r>
  </si>
  <si>
    <t>Control Panel</t>
  </si>
  <si>
    <t>18.1.3</t>
  </si>
  <si>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</si>
  <si>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Panel\Allow Online Tips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ControlPanel.admx/adml</t>
    </r>
    <r>
      <rPr>
        <sz val="11"/>
        <color rgb="FF000000"/>
        <rFont val="Calibri"/>
      </rPr>
      <t xml:space="preserve"> that is included with the Microsoft Windows 10 Release 1709 Administrative Templates (or newer).</t>
    </r>
  </si>
  <si>
    <r>
      <rPr>
        <sz val="11"/>
        <color rgb="FF000000"/>
        <rFont val="Calibri"/>
      </rPr>
      <t>This policy setting configures the retrieval of online tips and help for the Settings app.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</si>
  <si>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Settings will not contact Microsoft content services to retrieve tips and help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</si>
  <si>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HKLM\SOFTWARE\Microsoft\Windows\CurrentVersion\Policies\Explorer:AllowOnlineTips</t>
    </r>
    <r>
      <rPr>
        <sz val="11"/>
        <color rgb="FF006096"/>
        <rFont val="Roboto Condensed"/>
      </rPr>
      <t xml:space="preserve">
</t>
    </r>
  </si>
  <si>
    <r>
      <rPr>
        <sz val="11"/>
        <color rgb="FF000000"/>
        <rFont val="Calibri"/>
      </rPr>
      <t>Enabled. (Settings will contact Microsoft content services to retrieve tips and help content.)</t>
    </r>
  </si>
  <si>
    <t>MS Security Guide</t>
  </si>
  <si>
    <t>18.4.1</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</si>
  <si>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</si>
  <si>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Guide\Apply UAC restrictions to local accounts on network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</si>
  <si>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t>
    </r>
    <r>
      <rPr>
        <sz val="11"/>
        <color rgb="FF000000"/>
        <rFont val="Calibri"/>
      </rPr>
      <t xml:space="preserve">
</t>
    </r>
    <r>
      <rPr>
        <b/>
        <sz val="11"/>
        <color rgb="FF000000"/>
        <rFont val="Calibri"/>
      </rPr>
      <t>Enabled:</t>
    </r>
    <r>
      <rPr>
        <sz val="11"/>
        <color rgb="FF000000"/>
        <rFont val="Calibri"/>
      </rPr>
      <t xml:space="preserve"> Applies UAC token-filtering to local accounts on network logons. Membership in powerful group such as Administrators is disabled and powerful privileges are removed from the resulting access token. This configures the </t>
    </r>
    <r>
      <rPr>
        <b/>
        <sz val="11"/>
        <color rgb="FF000000"/>
        <rFont val="Calibri"/>
      </rPr>
      <t>LocalAccountTokenFilterPolicy</t>
    </r>
    <r>
      <rPr>
        <sz val="11"/>
        <color rgb="FF000000"/>
        <rFont val="Calibri"/>
      </rPr>
      <t xml:space="preserve"> registry value to </t>
    </r>
    <r>
      <rPr>
        <b/>
        <sz val="11"/>
        <color rgb="FF000000"/>
        <rFont val="Calibri"/>
      </rPr>
      <t>0</t>
    </r>
    <r>
      <rPr>
        <sz val="11"/>
        <color rgb="FF000000"/>
        <rFont val="Calibri"/>
      </rPr>
      <t>. This is the default behavior for Windows.</t>
    </r>
    <r>
      <rPr>
        <sz val="11"/>
        <color rgb="FF000000"/>
        <rFont val="Calibri"/>
      </rPr>
      <t xml:space="preserve">
</t>
    </r>
    <r>
      <rPr>
        <b/>
        <sz val="11"/>
        <color rgb="FF000000"/>
        <rFont val="Calibri"/>
      </rPr>
      <t>Disabled:</t>
    </r>
    <r>
      <rPr>
        <sz val="11"/>
        <color rgb="FF000000"/>
        <rFont val="Calibri"/>
      </rPr>
      <t xml:space="preserve"> Allows local accounts to have full administrative rights when authenticating via network logon, by configuring the </t>
    </r>
    <r>
      <rPr>
        <b/>
        <sz val="11"/>
        <color rgb="FF000000"/>
        <rFont val="Calibri"/>
      </rPr>
      <t>LocalAccountTokenFilterPolicy</t>
    </r>
    <r>
      <rPr>
        <sz val="11"/>
        <color rgb="FF000000"/>
        <rFont val="Calibri"/>
      </rPr>
      <t xml:space="preserve"> registry value to </t>
    </r>
    <r>
      <rPr>
        <b/>
        <sz val="11"/>
        <color rgb="FF000000"/>
        <rFont val="Calibri"/>
      </rPr>
      <t>1</t>
    </r>
    <r>
      <rPr>
        <sz val="11"/>
        <color rgb="FF000000"/>
        <rFont val="Calibri"/>
      </rPr>
      <t>.</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LocalAccountTokenFilterPolicy</t>
    </r>
    <r>
      <rPr>
        <sz val="11"/>
        <color rgb="FF000000"/>
        <rFont val="Calibri"/>
      </rPr>
      <t xml:space="preserve">, see Microsoft Knowledge Base article 951016: Description of User Account Control and remote restrictions in Windows Vista </t>
    </r>
    <r>
      <rPr>
        <sz val="11"/>
        <color rgb="FF0000FF"/>
        <rFont val="Calibri"/>
      </rPr>
      <t>(https://support.microsoft.com/en-us/kb/951016)</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</si>
  <si>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HKLM\SOFTWARE\Microsoft\Windows\CurrentVersion\Policies\System:LocalAccountTokenFilterPolicy</t>
    </r>
    <r>
      <rPr>
        <sz val="11"/>
        <color rgb="FF006096"/>
        <rFont val="Roboto Condensed"/>
      </rPr>
      <t xml:space="preserve">
</t>
    </r>
  </si>
  <si>
    <r>
      <rPr>
        <sz val="11"/>
        <color rgb="FF000000"/>
        <rFont val="Calibri"/>
      </rPr>
      <t>Enabled. (UAC token-filtering is applied to local accounts on network logons. Membership in powerful groups such as Administrators and disabled and powerful privileges are removed from the resulting access token.)</t>
    </r>
  </si>
  <si>
    <t>18.4.2</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</si>
  <si>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</si>
  <si>
    <r>
      <rPr>
        <sz val="11"/>
        <color rgb="FF000000"/>
        <rFont val="Calibri"/>
      </rPr>
      <t xml:space="preserve">Set the following UI path to </t>
    </r>
    <r>
      <rPr>
        <b/>
        <sz val="11"/>
        <color rgb="FF000000"/>
        <rFont val="Calibri"/>
      </rPr>
      <t>Enabled: Disable driver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client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</si>
  <si>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start type for the Server Message Block version 1 (SMBv1) client driver service (</t>
    </r>
    <r>
      <rPr>
        <b/>
        <sz val="11"/>
        <color rgb="FF000000"/>
        <rFont val="Calibri"/>
      </rPr>
      <t>MRxSmb10</t>
    </r>
    <r>
      <rPr>
        <sz val="11"/>
        <color rgb="FF000000"/>
        <rFont val="Calibri"/>
      </rPr>
      <t>), which is recommended to be disabled.</t>
    </r>
    <r>
      <rPr>
        <sz val="11"/>
        <color rgb="FF000000"/>
        <rFont val="Calibri"/>
      </rPr>
      <t xml:space="preserve">
</t>
    </r>
    <r>
      <rPr>
        <sz val="11"/>
        <color rgb="FF000000"/>
        <rFont val="Calibri"/>
      </rPr>
      <t xml:space="preserve">The recommended state for this setting is: </t>
    </r>
    <r>
      <rPr>
        <b/>
        <sz val="11"/>
        <color rgb="FF000000"/>
        <rFont val="Calibri"/>
      </rPr>
      <t>Enabled: Disable driver (recommended)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 not, </t>
    </r>
    <r>
      <rPr>
        <i/>
        <sz val="11"/>
        <color rgb="FF000000"/>
        <rFont val="Calibri"/>
      </rPr>
      <t>under any circumstances</t>
    </r>
    <r>
      <rPr>
        <sz val="11"/>
        <color rgb="FF000000"/>
        <rFont val="Calibri"/>
      </rPr>
      <t xml:space="preserve">, configure this overall setting as </t>
    </r>
    <r>
      <rPr>
        <b/>
        <sz val="11"/>
        <color rgb="FF000000"/>
        <rFont val="Calibri"/>
      </rPr>
      <t>Disabled</t>
    </r>
    <r>
      <rPr>
        <sz val="11"/>
        <color rgb="FF000000"/>
        <rFont val="Calibri"/>
      </rPr>
      <t>, as doing so will delete the underlying registry entry altogether, which will cause serious problems.</t>
    </r>
  </si>
  <si>
    <r>
      <rPr>
        <sz val="11"/>
        <color rgb="FF000000"/>
        <rFont val="Calibri"/>
      </rPr>
      <t xml:space="preserve">Some legacy OSes (e.g. Windows XP, Server 2003 or older), applications and appliances may no longer be able to communicate with the system once SMBv1 is disabled. We recommend careful testing be performed to determine the impact prior to configuring this as a widespread control, and where possible, remediate any incompatibilities found with the vendor of the incompatible system. Microsoft is also maintaining a thorough (although not comprehensive) list of known SMBv1 incompatibilities at this link: SMB1 Product Clearinghouse | Storage at Microsoft </t>
    </r>
    <r>
      <rPr>
        <sz val="11"/>
        <color rgb="FF0000FF"/>
        <rFont val="Calibri"/>
      </rPr>
      <t>(https://blogs.technet.microsoft.com/filecab/2017/06/01/smb1-product-clearinghouse/)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</si>
  <si>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HKEY_LOCAL_MACHINE\SYSTEM\CurrentControlSet\Services\mrxsmb10:Start</t>
    </r>
    <r>
      <rPr>
        <sz val="11"/>
        <color rgb="FF006096"/>
        <rFont val="Roboto Condensed"/>
      </rPr>
      <t xml:space="preserve">
</t>
    </r>
  </si>
  <si>
    <r>
      <rPr>
        <sz val="11"/>
        <color rgb="FF000000"/>
        <rFont val="Calibri"/>
      </rPr>
      <t>Windows Server 2008 (non-R2), 2008 R2, and 2012 (non-R2): Enabled: Manual start.</t>
    </r>
    <r>
      <rPr>
        <sz val="11"/>
        <color rgb="FF000000"/>
        <rFont val="Calibri"/>
      </rPr>
      <t xml:space="preserve">
</t>
    </r>
    <r>
      <rPr>
        <sz val="11"/>
        <color rgb="FF000000"/>
        <rFont val="Calibri"/>
      </rPr>
      <t>Windows Server 2012 R2 and Server 2016 (up to R1607): Enabled: Automatic start.</t>
    </r>
    <r>
      <rPr>
        <sz val="11"/>
        <color rgb="FF000000"/>
        <rFont val="Calibri"/>
      </rPr>
      <t xml:space="preserve">
</t>
    </r>
    <r>
      <rPr>
        <sz val="11"/>
        <color rgb="FF000000"/>
        <rFont val="Calibri"/>
      </rPr>
      <t>Windows Server 2016 R1709 or newer: Enabled: Disable driver.</t>
    </r>
  </si>
  <si>
    <t>18.4.3</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</si>
  <si>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</si>
  <si>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</si>
  <si>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server-side processing of the Server Message Block version 1 (SMBv1) protocol.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</si>
  <si>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HKLM\SYSTEM\CurrentControlSet\Services\LanmanServer\Parameters:SMB1</t>
    </r>
    <r>
      <rPr>
        <sz val="11"/>
        <color rgb="FF006096"/>
        <rFont val="Roboto Condensed"/>
      </rPr>
      <t xml:space="preserve">
</t>
    </r>
  </si>
  <si>
    <r>
      <rPr>
        <sz val="11"/>
        <color rgb="FF000000"/>
        <rFont val="Calibri"/>
      </rPr>
      <t>Windows Server 2016 R1607 and older: Enabled.</t>
    </r>
    <r>
      <rPr>
        <sz val="11"/>
        <color rgb="FF000000"/>
        <rFont val="Calibri"/>
      </rPr>
      <t xml:space="preserve">
</t>
    </r>
    <r>
      <rPr>
        <sz val="11"/>
        <color rgb="FF000000"/>
        <rFont val="Calibri"/>
      </rPr>
      <t>Windows Server 2016 R1709 or newer: Disabled.</t>
    </r>
  </si>
  <si>
    <t>18.4.4</t>
  </si>
  <si>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</si>
  <si>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Certificate Padding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</si>
  <si>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 xml:space="preserve">This policy setting configures whether the WinVerifyTrust </t>
    </r>
    <r>
      <rPr>
        <sz val="11"/>
        <color rgb="FF0000FF"/>
        <rFont val="Calibri"/>
      </rPr>
      <t>(https://learn.microsoft.com/en-us/windows/win32/api/wintrust/nf-wintrust-winverifytrust)</t>
    </r>
    <r>
      <rPr>
        <sz val="11"/>
        <color rgb="FF000000"/>
        <rFont val="Calibri"/>
      </rPr>
      <t xml:space="preserve"> function performs strict Windows Authenticode signature verification for Portable Executable files (PE files). If enabled, PE files will be considered "unsigned" if Windows identifies content in them that does not conform to the Authenticode specification.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</si>
  <si>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recommends that installers are built to only extract content from validated portions of signed files. Some installers do not follow this guidance and therefore may be negatively impacted by this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</si>
  <si>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HKLM\SOFTWARE\Microsoft\Cryptography\Wintrust\Config:EnableCertPaddingCheck</t>
    </r>
    <r>
      <rPr>
        <sz val="11"/>
        <color rgb="FF006096"/>
        <rFont val="Roboto Condensed"/>
      </rPr>
      <t xml:space="preserve">
</t>
    </r>
    <r>
      <rPr>
        <sz val="11"/>
        <color rgb="FF000000"/>
        <rFont val="Calibri"/>
      </rPr>
      <t xml:space="preserve">
</t>
    </r>
    <r>
      <rPr>
        <b/>
        <sz val="11"/>
        <color rgb="FF000000"/>
        <rFont val="Calibri"/>
      </rPr>
      <t>32-bit subsystem on 64-bit OS</t>
    </r>
    <r>
      <rPr>
        <sz val="11"/>
        <color rgb="FF000000"/>
        <rFont val="Calibri"/>
      </rPr>
      <t xml:space="preserve">
</t>
    </r>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HKLM\SOFTWARE\Wow6432Node\Microsoft\Cryptography\Wintrust\Config:EnableCertPaddingCheck</t>
    </r>
    <r>
      <rPr>
        <sz val="11"/>
        <color rgb="FF006096"/>
        <rFont val="Roboto Condensed"/>
      </rPr>
      <t xml:space="preserve">
</t>
    </r>
  </si>
  <si>
    <r>
      <rPr>
        <sz val="11"/>
        <color rgb="FF000000"/>
        <rFont val="Calibri"/>
      </rPr>
      <t xml:space="preserve">Disabled. (The WinVerifyTrust </t>
    </r>
    <r>
      <rPr>
        <sz val="11"/>
        <color rgb="FF0000FF"/>
        <rFont val="Calibri"/>
      </rPr>
      <t>(https://learn.microsoft.com/en-us/windows/win32/api/wintrust/nf-wintrust-winverifytrust)</t>
    </r>
    <r>
      <rPr>
        <sz val="11"/>
        <color rgb="FF000000"/>
        <rFont val="Calibri"/>
      </rPr>
      <t xml:space="preserve"> function does not perform strict Windows Authenticode signature verification for Portable Executable files (PE files).)</t>
    </r>
  </si>
  <si>
    <t>18.4.5</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</si>
  <si>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</si>
  <si>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r>
      <rPr>
        <sz val="11"/>
        <color rgb="FF000000"/>
        <rFont val="Calibri"/>
      </rPr>
      <t xml:space="preserve">
</t>
    </r>
    <r>
      <rPr>
        <sz val="11"/>
        <color rgb="FF000000"/>
        <rFont val="Calibri"/>
      </rPr>
      <t xml:space="preserve">More information is available at MSKB 956607: How to enable Structured Exception Handling Overwrite Protection (SEHOP) in Windows operating systems </t>
    </r>
    <r>
      <rPr>
        <sz val="11"/>
        <color rgb="FF0000FF"/>
        <rFont val="Calibri"/>
      </rPr>
      <t>(https://support.microsoft.com/en-us/help/956607/how-to-enable-structured-exception-handling-overwrite-protection-sehop)</t>
    </r>
  </si>
  <si>
    <r>
      <rPr>
        <sz val="11"/>
        <color rgb="FF000000"/>
        <rFont val="Calibri"/>
      </rPr>
      <t>Windows includes support for Structured Exception Handling Overwrite Protection (SEHOP). We recommend enabling this feature to improve the security profile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</si>
  <si>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After you enable SEHOP, existing versions of Cygwin, Skype, and Armadillo-protected applications may not work correctly.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</si>
  <si>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HKLM\SYSTEM\CurrentControlSet\Control\Session Manager\kernel:DisableExceptionChainValidation</t>
    </r>
    <r>
      <rPr>
        <sz val="11"/>
        <color rgb="FF006096"/>
        <rFont val="Roboto Condensed"/>
      </rPr>
      <t xml:space="preserve">
</t>
    </r>
  </si>
  <si>
    <r>
      <rPr>
        <sz val="11"/>
        <color rgb="FF000000"/>
        <rFont val="Calibri"/>
      </rPr>
      <t>Disabled for 32-bit processes.</t>
    </r>
  </si>
  <si>
    <t>18.4.6</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</si>
  <si>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</si>
  <si>
    <r>
      <rPr>
        <sz val="11"/>
        <color rgb="FF000000"/>
        <rFont val="Calibri"/>
      </rPr>
      <t xml:space="preserve">Set the following UI path to </t>
    </r>
    <r>
      <rPr>
        <b/>
        <sz val="11"/>
        <color rgb="FF000000"/>
        <rFont val="Calibri"/>
      </rPr>
      <t>Enabled: P-node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Guide\NetBT NodeType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 xml:space="preserve">. Please note that this setting is </t>
    </r>
    <r>
      <rPr>
        <b/>
        <sz val="11"/>
        <color rgb="FF000000"/>
        <rFont val="Calibri"/>
      </rPr>
      <t>only</t>
    </r>
    <r>
      <rPr>
        <sz val="11"/>
        <color rgb="FF000000"/>
        <rFont val="Calibri"/>
      </rPr>
      <t xml:space="preserve"> available in the </t>
    </r>
    <r>
      <rPr>
        <i/>
        <sz val="11"/>
        <color rgb="FF000000"/>
        <rFont val="Calibri"/>
      </rPr>
      <t>Security baseline (FINAL) for Windows 10 v1903 and Windows Server v1903</t>
    </r>
    <r>
      <rPr>
        <sz val="11"/>
        <color rgb="FF000000"/>
        <rFont val="Calibri"/>
      </rPr>
      <t xml:space="preserve"> (or newer) release of </t>
    </r>
    <r>
      <rPr>
        <b/>
        <sz val="11"/>
        <color rgb="FF000000"/>
        <rFont val="Calibri"/>
      </rPr>
      <t>SecGuide.admx/adml</t>
    </r>
    <r>
      <rPr>
        <sz val="11"/>
        <color rgb="FF000000"/>
        <rFont val="Calibri"/>
      </rPr>
      <t xml:space="preserve">, so if you previously downloaded this template, you may need to update it from a newer Microsoft baseline to get this new </t>
    </r>
    <r>
      <rPr>
        <i/>
        <sz val="11"/>
        <color rgb="FF000000"/>
        <rFont val="Calibri"/>
      </rPr>
      <t>NetBT NodeType configuration</t>
    </r>
    <r>
      <rPr>
        <sz val="11"/>
        <color rgb="FF000000"/>
        <rFont val="Calibri"/>
      </rPr>
      <t xml:space="preserve"> setting.</t>
    </r>
  </si>
  <si>
    <r>
      <rPr>
        <sz val="11"/>
        <color rgb="FF000000"/>
        <rFont val="Calibri"/>
      </rPr>
      <t>This setting determines which method NetBIOS over TCP/IP (NetBT) uses to register and resolve names. The available methods are:</t>
    </r>
    <r>
      <rPr>
        <sz val="11"/>
        <color rgb="FF000000"/>
        <rFont val="Calibri"/>
      </rPr>
      <t xml:space="preserve">
</t>
    </r>
    <r>
      <rPr>
        <sz val="11"/>
        <color rgb="FF000000"/>
        <rFont val="Calibri"/>
      </rPr>
      <t>- The B-node (broadcast) method only uses broadcasts.</t>
    </r>
    <r>
      <rPr>
        <sz val="11"/>
        <color rgb="FF000000"/>
        <rFont val="Calibri"/>
      </rPr>
      <t xml:space="preserve">
</t>
    </r>
    <r>
      <rPr>
        <sz val="11"/>
        <color rgb="FF000000"/>
        <rFont val="Calibri"/>
      </rPr>
      <t>- The P-node (point-to-point) method only uses name queries to a name server (WINS).</t>
    </r>
    <r>
      <rPr>
        <sz val="11"/>
        <color rgb="FF000000"/>
        <rFont val="Calibri"/>
      </rPr>
      <t xml:space="preserve">
</t>
    </r>
    <r>
      <rPr>
        <sz val="11"/>
        <color rgb="FF000000"/>
        <rFont val="Calibri"/>
      </rPr>
      <t>- The M-node (mixed) method broadcasts first, then queries a name server (WINS) if broadcast failed.</t>
    </r>
    <r>
      <rPr>
        <sz val="11"/>
        <color rgb="FF000000"/>
        <rFont val="Calibri"/>
      </rPr>
      <t xml:space="preserve">
</t>
    </r>
    <r>
      <rPr>
        <sz val="11"/>
        <color rgb="FF000000"/>
        <rFont val="Calibri"/>
      </rPr>
      <t>- The H-node (hybrid) method queries a name server (WINS) first, then broadcasts if the query failed.</t>
    </r>
    <r>
      <rPr>
        <sz val="11"/>
        <color rgb="FF000000"/>
        <rFont val="Calibri"/>
      </rPr>
      <t xml:space="preserve">
</t>
    </r>
    <r>
      <rPr>
        <sz val="11"/>
        <color rgb="FF000000"/>
        <rFont val="Calibri"/>
      </rPr>
      <t xml:space="preserve">The recommended state for this setting is: </t>
    </r>
    <r>
      <rPr>
        <b/>
        <sz val="11"/>
        <color rgb="FF000000"/>
        <rFont val="Calibri"/>
      </rPr>
      <t>Enabled: P-node (recommended)</t>
    </r>
    <r>
      <rPr>
        <sz val="11"/>
        <color rgb="FF000000"/>
        <rFont val="Calibri"/>
      </rPr>
      <t xml:space="preserve"> (point-to-point).</t>
    </r>
    <r>
      <rPr>
        <sz val="11"/>
        <color rgb="FF000000"/>
        <rFont val="Calibri"/>
      </rPr>
      <t xml:space="preserve">
</t>
    </r>
    <r>
      <rPr>
        <b/>
        <sz val="11"/>
        <color rgb="FF000000"/>
        <rFont val="Calibri"/>
      </rPr>
      <t>Note:</t>
    </r>
    <r>
      <rPr>
        <sz val="11"/>
        <color rgb="FF000000"/>
        <rFont val="Calibri"/>
      </rPr>
      <t xml:space="preserve"> Resolution through LMHOSTS or DNS follows these methods. If the </t>
    </r>
    <r>
      <rPr>
        <b/>
        <sz val="11"/>
        <color rgb="FF000000"/>
        <rFont val="Calibri"/>
      </rPr>
      <t>NodeType</t>
    </r>
    <r>
      <rPr>
        <sz val="11"/>
        <color rgb="FF000000"/>
        <rFont val="Calibri"/>
      </rPr>
      <t xml:space="preserve"> registry value is present, it overrides any </t>
    </r>
    <r>
      <rPr>
        <b/>
        <sz val="11"/>
        <color rgb="FF000000"/>
        <rFont val="Calibri"/>
      </rPr>
      <t>DhcpNodeType</t>
    </r>
    <r>
      <rPr>
        <sz val="11"/>
        <color rgb="FF000000"/>
        <rFont val="Calibri"/>
      </rPr>
      <t xml:space="preserve"> registry value. If neither </t>
    </r>
    <r>
      <rPr>
        <b/>
        <sz val="11"/>
        <color rgb="FF000000"/>
        <rFont val="Calibri"/>
      </rPr>
      <t>NodeType</t>
    </r>
    <r>
      <rPr>
        <sz val="11"/>
        <color rgb="FF000000"/>
        <rFont val="Calibri"/>
      </rPr>
      <t xml:space="preserve"> nor </t>
    </r>
    <r>
      <rPr>
        <b/>
        <sz val="11"/>
        <color rgb="FF000000"/>
        <rFont val="Calibri"/>
      </rPr>
      <t>DhcpNodeType</t>
    </r>
    <r>
      <rPr>
        <sz val="11"/>
        <color rgb="FF000000"/>
        <rFont val="Calibri"/>
      </rPr>
      <t xml:space="preserve"> is present, the computer uses B-node (broadcast) if there are no WINS servers configured for the network, or H-node (hybrid) if there is at least one WINS server configured.</t>
    </r>
  </si>
  <si>
    <r>
      <rPr>
        <sz val="11"/>
        <color rgb="FF000000"/>
        <rFont val="Calibri"/>
      </rPr>
      <t>NetBIOS name resolution queries will require a defined and available WINS server for external NetBIOS name resolution. If a WINS server is not defined or not reachable, and the desired hostname is not defined in the local cache, local LMHOSTS or HOSTS files, NetBIOS name resolution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</si>
  <si>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HKLM\SYSTEM\CurrentControlSet\Services\NetBT\Parameters:NodeType</t>
    </r>
    <r>
      <rPr>
        <sz val="11"/>
        <color rgb="FF006096"/>
        <rFont val="Roboto Condensed"/>
      </rPr>
      <t xml:space="preserve">
</t>
    </r>
  </si>
  <si>
    <r>
      <rPr>
        <sz val="11"/>
        <color rgb="FF000000"/>
        <rFont val="Calibri"/>
      </rPr>
      <t>B-node (broadcast only) if a WINS server is not configured in NIC properties.</t>
    </r>
    <r>
      <rPr>
        <sz val="11"/>
        <color rgb="FF000000"/>
        <rFont val="Calibri"/>
      </rPr>
      <t xml:space="preserve">
</t>
    </r>
    <r>
      <rPr>
        <sz val="11"/>
        <color rgb="FF000000"/>
        <rFont val="Calibri"/>
      </rPr>
      <t>H-node (hybrid - point-to-point first, then broadcast) if a WINS server is configured in NIC properties.</t>
    </r>
  </si>
  <si>
    <t>MSS (Legacy)</t>
  </si>
  <si>
    <t>18.5.1</t>
  </si>
  <si>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</si>
  <si>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(AutoAdminLogon) Enable Automatic 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</si>
  <si>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separate from the Welcome screen feature in Windows XP and Windows Vista; if that feature is disabled, this setting is not disabled. If you configure a computer for automatic logon, anyone who can physically gain access to the computer can also gain access to everything that is on the computer, including any network or networks to which the computer is connected. Also, if you enable automatic logon, the password is stored in the registry in plaintext, and the specific registry key that stores this value is remotely readable by the Authenticated Users group.</t>
    </r>
    <r>
      <rPr>
        <sz val="11"/>
        <color rgb="FF000000"/>
        <rFont val="Calibri"/>
      </rPr>
      <t xml:space="preserve">
</t>
    </r>
    <r>
      <rPr>
        <sz val="11"/>
        <color rgb="FF000000"/>
        <rFont val="Calibri"/>
      </rPr>
      <t xml:space="preserve">For additional information, see Microsoft Knowledge Base article 324737: How to turn on automatic logon in Windows </t>
    </r>
    <r>
      <rPr>
        <sz val="11"/>
        <color rgb="FF0000FF"/>
        <rFont val="Calibri"/>
      </rPr>
      <t>(https://support.microsoft.com/en-us/kb/324737)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</si>
  <si>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 NT\CurrentVersion\Winlogon:AutoAdminLogon</t>
    </r>
    <r>
      <rPr>
        <sz val="11"/>
        <color rgb="FF006096"/>
        <rFont val="Roboto Condensed"/>
      </rPr>
      <t xml:space="preserve">
</t>
    </r>
  </si>
  <si>
    <t>18.5.2</t>
  </si>
  <si>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</si>
  <si>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IPv6)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</si>
  <si>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follow through the network.</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</si>
  <si>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All incoming source routed packets will be dropped.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</si>
  <si>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HKLM\SYSTEM\CurrentControlSet\Services\Tcpip6\Parameters:DisableIPSourceRouting</t>
    </r>
    <r>
      <rPr>
        <sz val="11"/>
        <color rgb="FF006096"/>
        <rFont val="Roboto Condensed"/>
      </rPr>
      <t xml:space="preserve">
</t>
    </r>
  </si>
  <si>
    <r>
      <rPr>
        <sz val="11"/>
        <color rgb="FF000000"/>
        <rFont val="Calibri"/>
      </rPr>
      <t>No additional protection, source routed packets are allowed.</t>
    </r>
  </si>
  <si>
    <t>18.5.3</t>
  </si>
  <si>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</si>
  <si>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</si>
  <si>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take through the network. It is recommended to configure this setting to Not Defined for enterprise environments and to Highest Protection for high security environments to completely disable source routing.</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</si>
  <si>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HKLM\SYSTEM\CurrentControlSet\Services\Tcpip\Parameters:DisableIPSourceRouting</t>
    </r>
    <r>
      <rPr>
        <sz val="11"/>
        <color rgb="FF006096"/>
        <rFont val="Roboto Condensed"/>
      </rPr>
      <t xml:space="preserve">
</t>
    </r>
  </si>
  <si>
    <r>
      <rPr>
        <sz val="11"/>
        <color rgb="FF000000"/>
        <rFont val="Calibri"/>
      </rPr>
      <t>Medium, source routed packets ignored when IP forwarding is enabled.</t>
    </r>
  </si>
  <si>
    <t>18.5.4</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</si>
  <si>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</si>
  <si>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</si>
  <si>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Internet Control Message Protocol (ICMP) redirects cause the IPv4 stack to plumb host routes. These routes override the Open Shortest Path First (OSPF) generated routes.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</si>
  <si>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When Routing and Remote Access Service (RRAS) is configured as an autonomous system boundary router (ASBR), it does not correctly import connected interface subnet routes. Instead, this router injects host routes into the OSPF routes. However, the OSPF router cannot be used as an ASBR router, and when connected interface subnet routes are imported into OSPF the result is confusing routing tables with strange routing paths.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</si>
  <si>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HKLM\SYSTEM\CurrentControlSet\Services\Tcpip\Parameters:EnableICMPRedirect</t>
    </r>
    <r>
      <rPr>
        <sz val="11"/>
        <color rgb="FF006096"/>
        <rFont val="Roboto Condensed"/>
      </rPr>
      <t xml:space="preserve">
</t>
    </r>
  </si>
  <si>
    <r>
      <rPr>
        <sz val="11"/>
        <color rgb="FF000000"/>
        <rFont val="Calibri"/>
      </rPr>
      <t>Enabled. (ICMP redirects can override OSPF-generated routes.)</t>
    </r>
  </si>
  <si>
    <t>18.5.5</t>
  </si>
  <si>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</si>
  <si>
    <r>
      <rPr>
        <sz val="11"/>
        <color rgb="FF000000"/>
        <rFont val="Calibri"/>
      </rPr>
      <t xml:space="preserve">Set the following UI path to </t>
    </r>
    <r>
      <rPr>
        <b/>
        <sz val="11"/>
        <color rgb="FF000000"/>
        <rFont val="Calibri"/>
      </rPr>
      <t>Enabled: 300,000 or 5 minutes</t>
    </r>
    <r>
      <rPr>
        <sz val="11"/>
        <color rgb="FF000000"/>
        <rFont val="Calibri"/>
      </rPr>
      <t>:</t>
    </r>
    <r>
      <rPr>
        <sz val="11"/>
        <color rgb="FF000000"/>
        <rFont val="Calibri"/>
      </rPr>
      <t xml:space="preserve">
</t>
    </r>
    <r>
      <rPr>
        <sz val="11"/>
        <color rgb="FF006096"/>
        <rFont val="Roboto Condensed"/>
      </rPr>
      <t>Computer Configuration\Policies\Administrative Templates\MSS (Legacy)\MSS: (KeepAliveTime) How often keep-alive packets are sent in milliseconds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</si>
  <si>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value controls how often TCP attempts to verify that an idle connection is still intact by sending a keep-alive packet. If the remote computer is still reachable, it acknowledges the keep-alive packet.</t>
    </r>
    <r>
      <rPr>
        <sz val="11"/>
        <color rgb="FF000000"/>
        <rFont val="Calibri"/>
      </rPr>
      <t xml:space="preserve">
</t>
    </r>
    <r>
      <rPr>
        <sz val="11"/>
        <color rgb="FF000000"/>
        <rFont val="Calibri"/>
      </rPr>
      <t xml:space="preserve">The recommended state for this setting is: </t>
    </r>
    <r>
      <rPr>
        <b/>
        <sz val="11"/>
        <color rgb="FF000000"/>
        <rFont val="Calibri"/>
      </rPr>
      <t>Enabled: 300,000 or 5 minutes</t>
    </r>
    <r>
      <rPr>
        <sz val="11"/>
        <color rgb="FF000000"/>
        <rFont val="Calibri"/>
      </rPr>
      <t>.</t>
    </r>
  </si>
  <si>
    <r>
      <rPr>
        <sz val="11"/>
        <color rgb="FF000000"/>
        <rFont val="Calibri"/>
      </rPr>
      <t>Keep-alive packets are not sent by default by Windows. However, some applications may configure the TCP stack flag that requests keep-alive packets. For such configurations, you can lower this value from the default setting of two hours to five minutes to disconnect inactive sessions more quickly.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</si>
  <si>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300000</t>
    </r>
    <r>
      <rPr>
        <sz val="11"/>
        <color rgb="FF000000"/>
        <rFont val="Calibri"/>
      </rPr>
      <t>.</t>
    </r>
    <r>
      <rPr>
        <sz val="11"/>
        <color rgb="FF000000"/>
        <rFont val="Calibri"/>
      </rPr>
      <t xml:space="preserve">
</t>
    </r>
    <r>
      <rPr>
        <sz val="11"/>
        <color rgb="FF006096"/>
        <rFont val="Roboto Condensed"/>
      </rPr>
      <t>HKEY_LOCAL_MACHINE\SYSTEM\CurrentControlSet\Services\Tcpip\Parameters:KeepAliveTime</t>
    </r>
    <r>
      <rPr>
        <sz val="11"/>
        <color rgb="FF006096"/>
        <rFont val="Roboto Condensed"/>
      </rPr>
      <t xml:space="preserve">
</t>
    </r>
  </si>
  <si>
    <r>
      <rPr>
        <sz val="11"/>
        <color rgb="FF000000"/>
        <rFont val="Calibri"/>
      </rPr>
      <t>7,200,000 milliseconds or 120 minutes.</t>
    </r>
  </si>
  <si>
    <t>18.5.6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</si>
  <si>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</si>
  <si>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</si>
  <si>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NetBIOS over TCP/IP is a network protocol that among other things provides a way to easily resolve NetBIOS names that are registered on Windows-based systems to the IP addresses that are configured on those systems. This setting determines whether the computer releases its NetBIOS name when it receives a name-release request.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</si>
  <si>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HKLM\SYSTEM\CurrentControlSet\Services\NetBT\Parameters:NoNameReleaseOnDemand</t>
    </r>
    <r>
      <rPr>
        <sz val="11"/>
        <color rgb="FF006096"/>
        <rFont val="Roboto Condensed"/>
      </rPr>
      <t xml:space="preserve">
</t>
    </r>
  </si>
  <si>
    <t>18.5.7</t>
  </si>
  <si>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</si>
  <si>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(PerformRouterDiscovery) Allow IRDP to detect and configure Default Gateway addresses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</si>
  <si>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used to enable or disable the Internet Router Discovery Protocol (IRDP), which allows the system to detect and configure default gateway addresses automatically as described in RFC 1256 on a per-interface basis.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</si>
  <si>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automatically detect and configure default gateway addresses on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</si>
  <si>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HKLM\SYSTEM\CurrentControlSet\Services\Tcpip\Parameters:PerformRouterDiscovery</t>
    </r>
    <r>
      <rPr>
        <sz val="11"/>
        <color rgb="FF006096"/>
        <rFont val="Roboto Condensed"/>
      </rPr>
      <t xml:space="preserve">
</t>
    </r>
  </si>
  <si>
    <r>
      <rPr>
        <sz val="11"/>
        <color rgb="FF000000"/>
        <rFont val="Calibri"/>
      </rPr>
      <t>Enable only if DHCP sends the Perform Router Discovery option.</t>
    </r>
  </si>
  <si>
    <t>18.5.8</t>
  </si>
  <si>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</si>
  <si>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(SafeDllSearchMode) Enable Safe DLL search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</si>
  <si>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The DLL search order can be configured to search for DLLs that are requested by running processes in one of two ways:</t>
    </r>
    <r>
      <rPr>
        <sz val="11"/>
        <color rgb="FF000000"/>
        <rFont val="Calibri"/>
      </rPr>
      <t xml:space="preserve">
</t>
    </r>
    <r>
      <rPr>
        <sz val="11"/>
        <color rgb="FF000000"/>
        <rFont val="Calibri"/>
      </rPr>
      <t>- Search folders specified in the system path first, and then search the current working folder.</t>
    </r>
    <r>
      <rPr>
        <sz val="11"/>
        <color rgb="FF000000"/>
        <rFont val="Calibri"/>
      </rPr>
      <t xml:space="preserve">
</t>
    </r>
    <r>
      <rPr>
        <sz val="11"/>
        <color rgb="FF000000"/>
        <rFont val="Calibri"/>
      </rPr>
      <t>- Search current working folder first, and then search the folders specified in the system path.</t>
    </r>
    <r>
      <rPr>
        <sz val="11"/>
        <color rgb="FF000000"/>
        <rFont val="Calibri"/>
      </rPr>
      <t xml:space="preserve">
</t>
    </r>
    <r>
      <rPr>
        <sz val="11"/>
        <color rgb="FF000000"/>
        <rFont val="Calibri"/>
      </rPr>
      <t>When enabled, the registry value is set to 1. With a setting of 1, the system first searches the folders that are specified in the system path and then searches the current working folder. When disabled the registry value is set to 0 and the system first searches the current working folder and then searches the folders that are specified in the system path.</t>
    </r>
    <r>
      <rPr>
        <sz val="11"/>
        <color rgb="FF000000"/>
        <rFont val="Calibri"/>
      </rPr>
      <t xml:space="preserve">
</t>
    </r>
    <r>
      <rPr>
        <sz val="11"/>
        <color rgb="FF000000"/>
        <rFont val="Calibri"/>
      </rPr>
      <t>Applications will be forced to search for DLLs in the system path first. For applications that require unique versions of these DLLs that are included with the application, this entry could cause performance or stability problems.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information on how Safe DLL search mode works is available at this link: Dynamic-Link Library Search Order - Windows applications | Microsoft Docs </t>
    </r>
    <r>
      <rPr>
        <sz val="11"/>
        <color rgb="FF0000FF"/>
        <rFont val="Calibri"/>
      </rPr>
      <t>(https://docs.microsoft.com/en-us/windows/win32/dlls/dynamic-link-library-search-order)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</si>
  <si>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Manager:SafeDllSearchMode</t>
    </r>
    <r>
      <rPr>
        <sz val="11"/>
        <color rgb="FF006096"/>
        <rFont val="Roboto Condensed"/>
      </rPr>
      <t xml:space="preserve">
</t>
    </r>
  </si>
  <si>
    <t>18.5.9</t>
  </si>
  <si>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</si>
  <si>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IPv6)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</si>
  <si>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controls the number of times that TCP retransmits an individual data segment (non-connect segment) before the connection is aborted. The retransmission time-out is doubled with each successive retransmission on a connection. It is reset when responses resume. The base time-out value is dynamically determined by the measured round-trip time on the connection.</t>
    </r>
    <r>
      <rPr>
        <sz val="11"/>
        <color rgb="FF000000"/>
        <rFont val="Calibri"/>
      </rPr>
      <t xml:space="preserve">
</t>
    </r>
    <r>
      <rPr>
        <sz val="11"/>
        <color rgb="FF000000"/>
        <rFont val="Calibri"/>
      </rPr>
      <t xml:space="preserve">The recommended state for this setting is: </t>
    </r>
    <r>
      <rPr>
        <b/>
        <sz val="11"/>
        <color rgb="FF000000"/>
        <rFont val="Calibri"/>
      </rPr>
      <t>Enabled: 3</t>
    </r>
    <r>
      <rPr>
        <sz val="11"/>
        <color rgb="FF000000"/>
        <rFont val="Calibri"/>
      </rPr>
      <t>.</t>
    </r>
  </si>
  <si>
    <r>
      <rPr>
        <sz val="11"/>
        <color rgb="FF000000"/>
        <rFont val="Calibri"/>
      </rPr>
      <t>TCP starts a retransmission timer when each outbound segment is passed to the IP. If no acknowledgment is received for the data in a given segment before the timer expires, then the segment is retransmitted up to three times.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</si>
  <si>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HKEY_LOCAL_MACHINE\SYSTEM\CurrentControlSet\Services\TCPIP6\Parameters:TcpMaxDataRetransmissions</t>
    </r>
    <r>
      <rPr>
        <sz val="11"/>
        <color rgb="FF006096"/>
        <rFont val="Roboto Condensed"/>
      </rPr>
      <t xml:space="preserve">
</t>
    </r>
  </si>
  <si>
    <r>
      <rPr>
        <sz val="11"/>
        <color rgb="FF000000"/>
        <rFont val="Calibri"/>
      </rPr>
      <t>5 times.</t>
    </r>
  </si>
  <si>
    <t>18.5.10</t>
  </si>
  <si>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</si>
  <si>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</si>
  <si>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HKEY_LOCAL_MACHINE\SYSTEM\CurrentControlSet\Services\Tcpip\Parameters:TcpMaxDataRetransmissions</t>
    </r>
    <r>
      <rPr>
        <sz val="11"/>
        <color rgb="FF006096"/>
        <rFont val="Roboto Condensed"/>
      </rPr>
      <t xml:space="preserve">
</t>
    </r>
  </si>
  <si>
    <t>18.5.11</t>
  </si>
  <si>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</si>
  <si>
    <r>
      <rPr>
        <sz val="11"/>
        <color rgb="FF000000"/>
        <rFont val="Calibri"/>
      </rPr>
      <t xml:space="preserve">Set the following UI path to </t>
    </r>
    <r>
      <rPr>
        <b/>
        <sz val="11"/>
        <color rgb="FF000000"/>
        <rFont val="Calibri"/>
      </rPr>
      <t>Enabled: 90% or less</t>
    </r>
    <r>
      <rPr>
        <sz val="11"/>
        <color rgb="FF000000"/>
        <rFont val="Calibri"/>
      </rPr>
      <t>:</t>
    </r>
    <r>
      <rPr>
        <sz val="11"/>
        <color rgb="FF000000"/>
        <rFont val="Calibri"/>
      </rPr>
      <t xml:space="preserve">
</t>
    </r>
    <r>
      <rPr>
        <sz val="11"/>
        <color rgb="FF006096"/>
        <rFont val="Roboto Condensed"/>
      </rPr>
      <t>Computer Configuration\Policies\Administrative Templates\MSS (Legacy)\MSS: (WarningLevel) Percentage threshold for the security event log at which the system will generate a warning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</si>
  <si>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can generate a security audit in the Security event log when the log reaches a user-defined threshold.</t>
    </r>
    <r>
      <rPr>
        <sz val="11"/>
        <color rgb="FF000000"/>
        <rFont val="Calibri"/>
      </rPr>
      <t xml:space="preserve">
</t>
    </r>
    <r>
      <rPr>
        <sz val="11"/>
        <color rgb="FF000000"/>
        <rFont val="Calibri"/>
      </rPr>
      <t xml:space="preserve">The recommended state for this setting is: </t>
    </r>
    <r>
      <rPr>
        <b/>
        <sz val="11"/>
        <color rgb="FF000000"/>
        <rFont val="Calibri"/>
      </rPr>
      <t>Enabled: 90% or less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 settings are configured to Overwrite events as needed or Overwrite events older than x days, this event will not be generated.</t>
    </r>
  </si>
  <si>
    <r>
      <rPr>
        <sz val="11"/>
        <color rgb="FF000000"/>
        <rFont val="Calibri"/>
      </rPr>
      <t>An audit event will be generated when the Security log reaches the 90% percent full threshold (or whatever lower value may be set) unless the log is configured to overwrite events as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</si>
  <si>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t>
    </r>
    <r>
      <rPr>
        <sz val="11"/>
        <color rgb="FF000000"/>
        <rFont val="Calibri"/>
      </rPr>
      <t>.</t>
    </r>
    <r>
      <rPr>
        <sz val="11"/>
        <color rgb="FF000000"/>
        <rFont val="Calibri"/>
      </rPr>
      <t xml:space="preserve">
</t>
    </r>
    <r>
      <rPr>
        <sz val="11"/>
        <color rgb="FF006096"/>
        <rFont val="Roboto Condensed"/>
      </rPr>
      <t>HKEY_LOCAL_MACHINE\SYSTEM\CurrentControlSet\Services\Eventlog\Security:WarningLevel</t>
    </r>
    <r>
      <rPr>
        <sz val="11"/>
        <color rgb="FF006096"/>
        <rFont val="Roboto Condensed"/>
      </rPr>
      <t xml:space="preserve">
</t>
    </r>
  </si>
  <si>
    <r>
      <rPr>
        <sz val="11"/>
        <color rgb="FF000000"/>
        <rFont val="Calibri"/>
      </rPr>
      <t>0%. (No warning event is generated.)</t>
    </r>
  </si>
  <si>
    <t>DNS Client</t>
  </si>
  <si>
    <t>18.6.4.1</t>
  </si>
  <si>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</si>
  <si>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Client\Configure multicast DNS (mDNS)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</si>
  <si>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determines if the DNS client will perform name resolution over Multicast DNS (mDNS). mDNS performs local network name and service discoveries without the need for central DNS.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</si>
  <si>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 the event DNS is unavailable a system will be unable to request it from other systems on the same subnet.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</si>
  <si>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NT\DNSClient:EnableMDNS</t>
    </r>
    <r>
      <rPr>
        <sz val="11"/>
        <color rgb="FF006096"/>
        <rFont val="Roboto Condensed"/>
      </rPr>
      <t xml:space="preserve">
</t>
    </r>
  </si>
  <si>
    <r>
      <rPr>
        <sz val="11"/>
        <color rgb="FF000000"/>
        <rFont val="Calibri"/>
      </rPr>
      <t>Disabled. (The system will use locally configured settings.)</t>
    </r>
  </si>
  <si>
    <t>18.6.4.2</t>
  </si>
  <si>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</si>
  <si>
    <r>
      <rPr>
        <sz val="11"/>
        <color rgb="FF000000"/>
        <rFont val="Calibri"/>
      </rPr>
      <t xml:space="preserve">Set the following UI path to </t>
    </r>
    <r>
      <rPr>
        <b/>
        <sz val="11"/>
        <color rgb="FF000000"/>
        <rFont val="Calibri"/>
      </rPr>
      <t>Enabled: Disable NetBIOS name resolution on public networks</t>
    </r>
    <r>
      <rPr>
        <sz val="11"/>
        <color rgb="FF000000"/>
        <rFont val="Calibri"/>
      </rPr>
      <t>:</t>
    </r>
    <r>
      <rPr>
        <sz val="11"/>
        <color rgb="FF000000"/>
        <rFont val="Calibri"/>
      </rPr>
      <t xml:space="preserve">
</t>
    </r>
    <r>
      <rPr>
        <sz val="11"/>
        <color rgb="FF006096"/>
        <rFont val="Roboto Condensed"/>
      </rPr>
      <t>Computer Configuration\Policies\Administrative Templates\Network\DNS Client\Configure NetBIOS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DnsClient.admx/adml</t>
    </r>
    <r>
      <rPr>
        <sz val="11"/>
        <color rgb="FF000000"/>
        <rFont val="Calibri"/>
      </rPr>
      <t xml:space="preserve"> that is included with the Microsoft Windows 11 Release 22H2 Administrative Templates v1.0 (or newer).</t>
    </r>
  </si>
  <si>
    <r>
      <rPr>
        <sz val="11"/>
        <color rgb="FF000000"/>
        <rFont val="Calibri"/>
      </rPr>
      <t>This policy setting specifies if the Domain Name System (DNS) client will perform name resolution over Network Basic Input/Output System (NetBIOS). NetBIOS is a legacy name resolution method for internal Microsoft networking that predates the use of DNS for that purpose (pre–Active Directory). Some legacy applications still require the use of NetBIOS for full functionality.</t>
    </r>
    <r>
      <rPr>
        <sz val="11"/>
        <color rgb="FF000000"/>
        <rFont val="Calibri"/>
      </rPr>
      <t xml:space="preserve">
</t>
    </r>
    <r>
      <rPr>
        <sz val="11"/>
        <color rgb="FF000000"/>
        <rFont val="Calibri"/>
      </rPr>
      <t xml:space="preserve">The recommended state for this setting is: </t>
    </r>
    <r>
      <rPr>
        <b/>
        <sz val="11"/>
        <color rgb="FF000000"/>
        <rFont val="Calibri"/>
      </rPr>
      <t>Enabled: Disable NetBIOS name resolution on public networks</t>
    </r>
    <r>
      <rPr>
        <sz val="11"/>
        <color rgb="FF000000"/>
        <rFont val="Calibri"/>
      </rPr>
      <t xml:space="preserve">. Configuring this setting to </t>
    </r>
    <r>
      <rPr>
        <b/>
        <sz val="11"/>
        <color rgb="FF000000"/>
        <rFont val="Calibri"/>
      </rPr>
      <t>Enabled: Disable NetBIOS name resolution</t>
    </r>
    <r>
      <rPr>
        <sz val="11"/>
        <color rgb="FF000000"/>
        <rFont val="Calibri"/>
      </rPr>
      <t xml:space="preserve"> also conforms to the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</si>
  <si>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NT\DNSClient:EnableNetbios</t>
    </r>
    <r>
      <rPr>
        <sz val="11"/>
        <color rgb="FF006096"/>
        <rFont val="Roboto Condensed"/>
      </rPr>
      <t xml:space="preserve">
</t>
    </r>
  </si>
  <si>
    <r>
      <rPr>
        <sz val="11"/>
        <color rgb="FF000000"/>
        <rFont val="Calibri"/>
      </rPr>
      <t>Enabled. (The DNS client will disable NetBIOS name resolution on public networks.)</t>
    </r>
  </si>
  <si>
    <t>18.6.4.3</t>
  </si>
  <si>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</si>
  <si>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default IPv6 DNS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</si>
  <si>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the DNS client will use the default IPv6 DNS server addresses provided by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</si>
  <si>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Default IPv6 DNS server addresses will not be utilized by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</si>
  <si>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NT\DNSClient:DisableIPv6DefaultDnsServers</t>
    </r>
    <r>
      <rPr>
        <sz val="11"/>
        <color rgb="FF006096"/>
        <rFont val="Roboto Condensed"/>
      </rPr>
      <t xml:space="preserve">
</t>
    </r>
  </si>
  <si>
    <r>
      <rPr>
        <sz val="11"/>
        <color rgb="FF000000"/>
        <rFont val="Calibri"/>
      </rPr>
      <t>Disabled. (The default IPv6 DNS server addresses provided by Windows will be utilized.)</t>
    </r>
  </si>
  <si>
    <t>18.6.4.4</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</si>
  <si>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</si>
  <si>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multicast name resolution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DnsClient.admx/adml</t>
    </r>
    <r>
      <rPr>
        <sz val="11"/>
        <color rgb="FF000000"/>
        <rFont val="Calibri"/>
      </rPr>
      <t xml:space="preserve"> that is included with the Microsoft Windows 8.0 &amp; Server 2012 (non-R2) Administrative Templates (or newer).</t>
    </r>
  </si>
  <si>
    <r>
      <rPr>
        <sz val="11"/>
        <color rgb="FF000000"/>
        <rFont val="Calibri"/>
      </rPr>
      <t>Link-Local Multicast Name Resolution (LLMNR)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</si>
  <si>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NT\DNSClient:EnableMulticast</t>
    </r>
    <r>
      <rPr>
        <sz val="11"/>
        <color rgb="FF006096"/>
        <rFont val="Roboto Condensed"/>
      </rPr>
      <t xml:space="preserve">
</t>
    </r>
  </si>
  <si>
    <r>
      <rPr>
        <sz val="11"/>
        <color rgb="FF000000"/>
        <rFont val="Calibri"/>
      </rPr>
      <t>Disabled. (LLMNR will be enabled on all available network adapters.)</t>
    </r>
  </si>
  <si>
    <t>Fonts</t>
  </si>
  <si>
    <t>18.6.5.1</t>
  </si>
  <si>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</si>
  <si>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Templates\Network\Fonts\Enable Font Providers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</si>
  <si>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is allowed to download fonts and font catalog data from an online font provider.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</si>
  <si>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connect to an online font provider and will only enumerate locally-installed fonts.</t>
    </r>
  </si>
  <si>
    <r>
      <rPr>
        <sz val="11"/>
        <color rgb="FF000000"/>
        <rFont val="Calibri"/>
      </rPr>
      <t xml:space="preserve">Navigate to the UI Path articulated in the Remediation section and confirm it is set as prescribed.This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HKLM\SOFTWARE\Policies\Microsoft\Windows\System:EnableFontProviders</t>
    </r>
    <r>
      <rPr>
        <sz val="11"/>
        <color rgb="FF006096"/>
        <rFont val="Roboto Condensed"/>
      </rPr>
      <t xml:space="preserve">
</t>
    </r>
  </si>
  <si>
    <r>
      <rPr>
        <sz val="11"/>
        <color rgb="FF000000"/>
        <rFont val="Calibri"/>
      </rPr>
      <t>Enabled. (Fonts that are included in Windows but that are not stored locally will be downloaded on demand from an online font provider.)</t>
    </r>
  </si>
  <si>
    <t>Lanman Server</t>
  </si>
  <si>
    <t>18.6.7.1</t>
  </si>
  <si>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</si>
  <si>
    <r>
      <rPr>
        <sz val="11"/>
        <color rgb="FF000000"/>
        <rFont val="Calibri"/>
      </rPr>
      <t xml:space="preserve">Set the following UI path to </t>
    </r>
    <r>
      <rPr>
        <b/>
        <sz val="11"/>
        <color rgb="FF000000"/>
        <rFont val="Calibri"/>
      </rPr>
      <t>Enabled: 3.1.1</t>
    </r>
    <r>
      <rPr>
        <sz val="11"/>
        <color rgb="FF000000"/>
        <rFont val="Calibri"/>
      </rPr>
      <t>:</t>
    </r>
    <r>
      <rPr>
        <sz val="11"/>
        <color rgb="FF000000"/>
        <rFont val="Calibri"/>
      </rPr>
      <t xml:space="preserve">
</t>
    </r>
    <r>
      <rPr>
        <sz val="11"/>
        <color rgb="FF006096"/>
        <rFont val="Roboto Condensed"/>
      </rPr>
      <t>Computer Configuration\Policies\Administrative Templates\Network\Lanman Server\Mandate the minimum version of SMB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</si>
  <si>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settings controls the minimum version of Server Message Block (SMB) protocol that can be used on the system.</t>
    </r>
    <r>
      <rPr>
        <sz val="11"/>
        <color rgb="FF000000"/>
        <rFont val="Calibri"/>
      </rPr>
      <t xml:space="preserve">
</t>
    </r>
    <r>
      <rPr>
        <sz val="11"/>
        <color rgb="FF000000"/>
        <rFont val="Calibri"/>
      </rPr>
      <t xml:space="preserve">The recommended state for this setting is: </t>
    </r>
    <r>
      <rPr>
        <b/>
        <sz val="11"/>
        <color rgb="FF000000"/>
        <rFont val="Calibri"/>
      </rPr>
      <t>Enabled: 3.1.1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group policy setting does not prevent the use of SMBv1 if it is installed and enabled on the system. If the following recommendations are configured as prescribed in this benchmark, SMBv1 will be disabled on the system: </t>
    </r>
    <r>
      <rPr>
        <i/>
        <sz val="11"/>
        <color rgb="FF000000"/>
        <rFont val="Calibri"/>
      </rPr>
      <t>Configure SMB v1 client driver</t>
    </r>
    <r>
      <rPr>
        <sz val="11"/>
        <color rgb="FF000000"/>
        <rFont val="Calibri"/>
      </rPr>
      <t xml:space="preserve"> and </t>
    </r>
    <r>
      <rPr>
        <i/>
        <sz val="11"/>
        <color rgb="FF000000"/>
        <rFont val="Calibri"/>
      </rPr>
      <t>Configure SMB v1 server</t>
    </r>
    <r>
      <rPr>
        <sz val="11"/>
        <color rgb="FF000000"/>
        <rFont val="Calibri"/>
      </rPr>
      <t>.</t>
    </r>
  </si>
  <si>
    <r>
      <rPr>
        <sz val="11"/>
        <color rgb="FF000000"/>
        <rFont val="Calibri"/>
      </rPr>
      <t>If older legacy (unsupported) Windows OSes that do not support SMB v3.1.1 are present in the environment, this setting may affect backward compatibility with them. For example, Windows 8.1 and Windows Server 2012 R2 and older. This setting may also prevent third-party clients that do not support SMB v3.1.1 from connecting.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</si>
  <si>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785</t>
    </r>
    <r>
      <rPr>
        <sz val="11"/>
        <color rgb="FF000000"/>
        <rFont val="Calibri"/>
      </rPr>
      <t>.</t>
    </r>
    <r>
      <rPr>
        <sz val="11"/>
        <color rgb="FF000000"/>
        <rFont val="Calibri"/>
      </rPr>
      <t xml:space="preserve">
</t>
    </r>
    <r>
      <rPr>
        <sz val="11"/>
        <color rgb="FF006096"/>
        <rFont val="Roboto Condensed"/>
      </rPr>
      <t>HKLM\SOFTWARE\Policies\Microsoft\Windows\LanmanServer:MinSmb2Dialect</t>
    </r>
    <r>
      <rPr>
        <sz val="11"/>
        <color rgb="FF006096"/>
        <rFont val="Roboto Condensed"/>
      </rPr>
      <t xml:space="preserve">
</t>
    </r>
  </si>
  <si>
    <r>
      <rPr>
        <sz val="11"/>
        <color rgb="FF000000"/>
        <rFont val="Calibri"/>
      </rPr>
      <t>Disabled. (SMB v2.0 or higher are enabled by default.)</t>
    </r>
  </si>
  <si>
    <t>Lanman Workstation</t>
  </si>
  <si>
    <t>18.6.8.1</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</si>
  <si>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</si>
  <si>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Templates\Network\Lanman Workstation\Enable insecure guest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10 Release 1511 Administrative Templates (or newer).</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</si>
  <si>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</si>
  <si>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The SMB client will reject insecure guest logons. This was not originally the default behavior in older versions of Windows, but Microsoft changed the default behavior starting with Windows Server 2016 R1709: Guest access in SMB2 disabled by default in Windows 10 and Windows Server 2016 </t>
    </r>
    <r>
      <rPr>
        <sz val="11"/>
        <color rgb="FF0000FF"/>
        <rFont val="Calibri"/>
      </rPr>
      <t>(https://support.microsoft.com/en-us/help/4046019/guest-access-in-smb2-disabled-by-default-in-windows-10-and-windows-ser)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</si>
  <si>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HKLM\SOFTWARE\Policies\Microsoft\Windows\LanmanWorkstation:AllowInsecureGuestAuth</t>
    </r>
    <r>
      <rPr>
        <sz val="11"/>
        <color rgb="FF006096"/>
        <rFont val="Roboto Condensed"/>
      </rPr>
      <t xml:space="preserve">
</t>
    </r>
  </si>
  <si>
    <r>
      <rPr>
        <sz val="11"/>
        <color rgb="FF000000"/>
        <rFont val="Calibri"/>
      </rPr>
      <t>Server 2016 RTM (R1607) or older: Enabled. (The SMB client will allow insecure guest logons.)</t>
    </r>
    <r>
      <rPr>
        <sz val="11"/>
        <color rgb="FF000000"/>
        <rFont val="Calibri"/>
      </rPr>
      <t xml:space="preserve">
</t>
    </r>
    <r>
      <rPr>
        <sz val="11"/>
        <color rgb="FF000000"/>
        <rFont val="Calibri"/>
      </rPr>
      <t>Server 2016 R1709, Server 2019 or newer: Disabled. (The SMB client will reject insecure guest logons.)</t>
    </r>
  </si>
  <si>
    <t>18.6.8.2</t>
  </si>
  <si>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</si>
  <si>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Workstation\Require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</si>
  <si>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the SMB client will require encryption.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The SMB server must support and have SMB encryption enabled (requires SMB v3.0 or later).</t>
    </r>
  </si>
  <si>
    <r>
      <rPr>
        <sz val="11"/>
        <color rgb="FF000000"/>
        <rFont val="Calibri"/>
      </rPr>
      <t>If older legacy (unsupported) Windows OSes that do not support encryption are present in the environment, this setting may affect backward compatibility with them. For example, Windows 7 and Windows Server 2008 R2 and older. This setting may also affect connecting to third-party devices and appliances that do not support SMB v3.0.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</si>
  <si>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HKLM\SOFTWARE\Policies\Microsoft\Windows\LanmanWorkstation:RequireEncryption</t>
    </r>
    <r>
      <rPr>
        <sz val="11"/>
        <color rgb="FF006096"/>
        <rFont val="Roboto Condensed"/>
      </rPr>
      <t xml:space="preserve">
</t>
    </r>
  </si>
  <si>
    <r>
      <rPr>
        <sz val="11"/>
        <color rgb="FF000000"/>
        <rFont val="Calibri"/>
      </rPr>
      <t>Disabled. (The SMB client will not require encryption. However, SMB encryption may still be required by the server.)</t>
    </r>
  </si>
  <si>
    <t>Link-Layer Topology Discovery</t>
  </si>
  <si>
    <t>18.6.9.1</t>
  </si>
  <si>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</si>
  <si>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Mapper I/O (LLTDIO)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</si>
  <si>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Mapper I/O network protocol driver.</t>
    </r>
    <r>
      <rPr>
        <sz val="11"/>
        <color rgb="FF000000"/>
        <rFont val="Calibri"/>
      </rPr>
      <t xml:space="preserve">
</t>
    </r>
    <r>
      <rPr>
        <sz val="11"/>
        <color rgb="FF000000"/>
        <rFont val="Calibri"/>
      </rPr>
      <t>LLTDIO allows a computer to discover the topology of a network it's connected to. It also allows a computer to initiate Quality-of-Service requests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</si>
  <si>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Some real-time applications could have issues with short network disconnections. For more information visit: Network disconnection after configuring the LLTDIO and RSPNDR group policy objects - Windows Server | Microsoft Learn </t>
    </r>
    <r>
      <rPr>
        <sz val="11"/>
        <color rgb="FF0000FF"/>
        <rFont val="Calibri"/>
      </rPr>
      <t>(https://learn.microsoft.com/en-us/troubleshoot/windows-server/group-policy/network-disconnection-after-configuring-lltdio-rspndr-gpos)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</si>
  <si>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HKEY_LOCAL_MACHINE\SOFTWARE\Policies\Microsoft\Windows\LLTD:AllowLLTDIOOnDomain</t>
    </r>
    <r>
      <rPr>
        <sz val="11"/>
        <color rgb="FF006096"/>
        <rFont val="Roboto Condensed"/>
      </rPr>
      <t xml:space="preserve">
</t>
    </r>
    <r>
      <rPr>
        <sz val="11"/>
        <color rgb="FF006096"/>
        <rFont val="Roboto Condensed"/>
      </rPr>
      <t>HKEY_LOCAL_MACHINE\SOFTWARE\Policies\Microsoft\Windows\LLTD:AllowLLTDIOOnPublicNet</t>
    </r>
    <r>
      <rPr>
        <sz val="11"/>
        <color rgb="FF006096"/>
        <rFont val="Roboto Condensed"/>
      </rPr>
      <t xml:space="preserve">
</t>
    </r>
    <r>
      <rPr>
        <sz val="11"/>
        <color rgb="FF006096"/>
        <rFont val="Roboto Condensed"/>
      </rPr>
      <t>HKEY_LOCAL_MACHINE\SOFTWARE\Policies\Microsoft\Windows\LLTD:EnableLLTDIO</t>
    </r>
    <r>
      <rPr>
        <sz val="11"/>
        <color rgb="FF006096"/>
        <rFont val="Roboto Condensed"/>
      </rPr>
      <t xml:space="preserve">
</t>
    </r>
    <r>
      <rPr>
        <sz val="11"/>
        <color rgb="FF006096"/>
        <rFont val="Roboto Condensed"/>
      </rPr>
      <t>HKEY_LOCAL_MACHINE\SOFTWARE\Policies\Microsoft\Windows\LLTD:ProhibitLLTDIOOnPrivateNet</t>
    </r>
    <r>
      <rPr>
        <sz val="11"/>
        <color rgb="FF006096"/>
        <rFont val="Roboto Condensed"/>
      </rPr>
      <t xml:space="preserve">
</t>
    </r>
  </si>
  <si>
    <r>
      <rPr>
        <sz val="11"/>
        <color rgb="FF000000"/>
        <rFont val="Calibri"/>
      </rPr>
      <t>Disabled. (The Mapper I/O (LLTDIO) network protocol driver is turned off.)</t>
    </r>
  </si>
  <si>
    <t>18.6.9.2</t>
  </si>
  <si>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</si>
  <si>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Responder (RSPNDR)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</si>
  <si>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Responder network protocol driver.</t>
    </r>
    <r>
      <rPr>
        <sz val="11"/>
        <color rgb="FF000000"/>
        <rFont val="Calibri"/>
      </rPr>
      <t xml:space="preserve">
</t>
    </r>
    <r>
      <rPr>
        <sz val="11"/>
        <color rgb="FF000000"/>
        <rFont val="Calibri"/>
      </rPr>
      <t>The Responder allows a computer to participate in Link Layer Topology Discovery requests so that it can be discovered and located on the network. It also allows a computer to participate in Quality-of-Service activities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</si>
  <si>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HKEY_LOCAL_MACHINE\SOFTWARE\Policies\Microsoft\Windows\LLTD:AllowRspndrOnDomain</t>
    </r>
    <r>
      <rPr>
        <sz val="11"/>
        <color rgb="FF006096"/>
        <rFont val="Roboto Condensed"/>
      </rPr>
      <t xml:space="preserve">
</t>
    </r>
    <r>
      <rPr>
        <sz val="11"/>
        <color rgb="FF006096"/>
        <rFont val="Roboto Condensed"/>
      </rPr>
      <t>HKEY_LOCAL_MACHINE\SOFTWARE\Policies\Microsoft\Windows\LLTD:AllowRspndrOnPublicNet</t>
    </r>
    <r>
      <rPr>
        <sz val="11"/>
        <color rgb="FF006096"/>
        <rFont val="Roboto Condensed"/>
      </rPr>
      <t xml:space="preserve">
</t>
    </r>
    <r>
      <rPr>
        <sz val="11"/>
        <color rgb="FF006096"/>
        <rFont val="Roboto Condensed"/>
      </rPr>
      <t>HKEY_LOCAL_MACHINE\SOFTWARE\Policies\Microsoft\Windows\LLTD:EnableRspndr</t>
    </r>
    <r>
      <rPr>
        <sz val="11"/>
        <color rgb="FF006096"/>
        <rFont val="Roboto Condensed"/>
      </rPr>
      <t xml:space="preserve">
</t>
    </r>
    <r>
      <rPr>
        <sz val="11"/>
        <color rgb="FF006096"/>
        <rFont val="Roboto Condensed"/>
      </rPr>
      <t>HKEY_LOCAL_MACHINE\SOFTWARE\Policies\Microsoft\Windows\LLTD:ProhibitRspndrOnPrivateNet</t>
    </r>
    <r>
      <rPr>
        <sz val="11"/>
        <color rgb="FF006096"/>
        <rFont val="Roboto Condensed"/>
      </rPr>
      <t xml:space="preserve">
</t>
    </r>
  </si>
  <si>
    <r>
      <rPr>
        <sz val="11"/>
        <color rgb="FF000000"/>
        <rFont val="Calibri"/>
      </rPr>
      <t>Disabled. (The Responder (RSPNDR) network protocol driver is turned off.)</t>
    </r>
  </si>
  <si>
    <t>Microsoft Peer-to-Peer Networking Services</t>
  </si>
  <si>
    <t>18.6.10.2</t>
  </si>
  <si>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</si>
  <si>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Templates\Network\Microsoft Peer-to-Peer Networking Services\Turn off Microsoft Peer-to-Peer Networking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P2P-pnrp.admx/adml</t>
    </r>
    <r>
      <rPr>
        <sz val="11"/>
        <color rgb="FF000000"/>
        <rFont val="Calibri"/>
      </rPr>
      <t xml:space="preserve"> that is included with all versions of the Microsoft Windows Administrative Templates.</t>
    </r>
  </si>
  <si>
    <r>
      <rPr>
        <sz val="11"/>
        <color rgb="FF000000"/>
        <rFont val="Calibri"/>
      </rPr>
      <t xml:space="preserve">The Peer Name Resolution Protocol (PNRP) allows for distributed resolution of a name to an IPv6 address and port number. The protocol operates in the context of </t>
    </r>
    <r>
      <rPr>
        <i/>
        <sz val="11"/>
        <color rgb="FF000000"/>
        <rFont val="Calibri"/>
      </rPr>
      <t>clouds</t>
    </r>
    <r>
      <rPr>
        <sz val="11"/>
        <color rgb="FF000000"/>
        <rFont val="Calibri"/>
      </rPr>
      <t>. A cloud is a set of peer computers that can communicate with each other by using the same IPv6 scope.</t>
    </r>
    <r>
      <rPr>
        <sz val="11"/>
        <color rgb="FF000000"/>
        <rFont val="Calibri"/>
      </rPr>
      <t xml:space="preserve">
</t>
    </r>
    <r>
      <rPr>
        <sz val="11"/>
        <color rgb="FF000000"/>
        <rFont val="Calibri"/>
      </rPr>
      <t>Peer-to-Peer protocols allow for applications in the areas of RTC, collaboration, content distribution and distributed processing.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</si>
  <si>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Peer-to-Peer Networking Services are turned off in their entirety, and all applications dependent on them will stop working.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</si>
  <si>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HKLM\SOFTWARE\Policies\Microsoft\Peernet:Disabled</t>
    </r>
    <r>
      <rPr>
        <sz val="11"/>
        <color rgb="FF006096"/>
        <rFont val="Roboto Condensed"/>
      </rPr>
      <t xml:space="preserve">
</t>
    </r>
  </si>
  <si>
    <r>
      <rPr>
        <sz val="11"/>
        <color rgb="FF000000"/>
        <rFont val="Calibri"/>
      </rPr>
      <t>Disabled. (Peer-to-peer protocols are turned on.)</t>
    </r>
  </si>
  <si>
    <t>Network Connections</t>
  </si>
  <si>
    <t>18.6.11.2</t>
  </si>
  <si>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</si>
  <si>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installation and configuration of Network Bridge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</si>
  <si>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You can use this procedure to control a user's ability to install and configure a Network Bridge.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</si>
  <si>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create or configure a Network Bridge.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</si>
  <si>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Connections:NC_AllowNetBridge_NLA</t>
    </r>
    <r>
      <rPr>
        <sz val="11"/>
        <color rgb="FF006096"/>
        <rFont val="Roboto Condensed"/>
      </rPr>
      <t xml:space="preserve">
</t>
    </r>
  </si>
  <si>
    <r>
      <rPr>
        <sz val="11"/>
        <color rgb="FF000000"/>
        <rFont val="Calibri"/>
      </rPr>
      <t>Disabled. (Users are able create and modify the configuration of Network Bridges. Membership in the local Administrators group, or equivalent, is the minimum required to complete this procedure.)</t>
    </r>
  </si>
  <si>
    <t>18.6.11.3</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</si>
  <si>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</si>
  <si>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</si>
  <si>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Although this "legacy" setting traditionally applied to the use of Internet Connection Sharing (ICS) in Windows 2000, Windows XP &amp; Server 2003, this setting now freshly applies to the Mobile Hotspot feature in Windows 10 &amp; Server 2016.</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</si>
  <si>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Mobile Hotspot cannot be enabled or configured by Administrators and non-Administrators alike.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</si>
  <si>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Connections:NC_ShowSharedAccessUI</t>
    </r>
    <r>
      <rPr>
        <sz val="11"/>
        <color rgb="FF006096"/>
        <rFont val="Roboto Condensed"/>
      </rPr>
      <t xml:space="preserve">
</t>
    </r>
  </si>
  <si>
    <r>
      <rPr>
        <sz val="11"/>
        <color rgb="FF000000"/>
        <rFont val="Calibri"/>
      </rPr>
      <t>Disabled. (All users are allowed to turn on Mobile Hotspot.)</t>
    </r>
  </si>
  <si>
    <t>18.6.11.4</t>
  </si>
  <si>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</si>
  <si>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Connections\Require domain users to elevate when setting a network's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NetworkConnections.admx/adml</t>
    </r>
    <r>
      <rPr>
        <sz val="11"/>
        <color rgb="FF000000"/>
        <rFont val="Calibri"/>
      </rPr>
      <t xml:space="preserve"> that is included with the Microsoft Windows 7 &amp; Server 2008 R2 Administrative Templates (or newer).</t>
    </r>
  </si>
  <si>
    <r>
      <rPr>
        <sz val="11"/>
        <color rgb="FF000000"/>
        <rFont val="Calibri"/>
      </rPr>
      <t>This policy setting determines whether to require domain users to elevate when setting a network's location.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</si>
  <si>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Domain users must elevate when setting a network's location.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</si>
  <si>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HKLM\SOFTWARE\Policies\Microsoft\Windows\Network Connections:NC_StdDomainUserSetLocation</t>
    </r>
    <r>
      <rPr>
        <sz val="11"/>
        <color rgb="FF006096"/>
        <rFont val="Roboto Condensed"/>
      </rPr>
      <t xml:space="preserve">
</t>
    </r>
  </si>
  <si>
    <r>
      <rPr>
        <sz val="11"/>
        <color rgb="FF000000"/>
        <rFont val="Calibri"/>
      </rPr>
      <t>Disabled. (Users can set a network's location without elevating.)</t>
    </r>
  </si>
  <si>
    <t>Network Provider</t>
  </si>
  <si>
    <t>18.6.14.1</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</si>
  <si>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</si>
  <si>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with the following paths configured, at a minimum:</t>
    </r>
    <r>
      <rPr>
        <sz val="11"/>
        <color rgb="FF000000"/>
        <rFont val="Calibri"/>
      </rPr>
      <t xml:space="preserve">
</t>
    </r>
    <r>
      <rPr>
        <b/>
        <sz val="11"/>
        <color rgb="FF000000"/>
        <rFont val="Calibri"/>
      </rPr>
      <t>\\*\NETLOGON RequireMutualAuthentication=1, RequireIntegrity=1, RequirePrivacy=1</t>
    </r>
    <r>
      <rPr>
        <b/>
        <sz val="11"/>
        <color rgb="FF000000"/>
        <rFont val="Calibri"/>
      </rPr>
      <t>\\*\SYSVOL RequireMutualAuthentication=1, RequireIntegrity=1, RequirePrivacy=1</t>
    </r>
    <r>
      <rPr>
        <sz val="11"/>
        <color rgb="FF000000"/>
        <rFont val="Calibri"/>
      </rPr>
      <t xml:space="preserve">
</t>
    </r>
    <r>
      <rPr>
        <sz val="11"/>
        <color rgb="FF006096"/>
        <rFont val="Roboto Condensed"/>
      </rPr>
      <t>Computer Configuration\Policies\Administrative Templates\Network\Network Provider\Hardened UNC Paths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NetworkProvider.admx/adml</t>
    </r>
    <r>
      <rPr>
        <sz val="11"/>
        <color rgb="FF000000"/>
        <rFont val="Calibri"/>
      </rPr>
      <t xml:space="preserve">) is required - it is included with the MS15-011 </t>
    </r>
    <r>
      <rPr>
        <sz val="11"/>
        <color rgb="FF0000FF"/>
        <rFont val="Calibri"/>
      </rPr>
      <t>(https://technet.microsoft.com/library/security/MS15-011)</t>
    </r>
    <r>
      <rPr>
        <sz val="11"/>
        <color rgb="FF000000"/>
        <rFont val="Calibri"/>
      </rPr>
      <t xml:space="preserve"> / MSKB 3000483 </t>
    </r>
    <r>
      <rPr>
        <sz val="11"/>
        <color rgb="FF0000FF"/>
        <rFont val="Calibri"/>
      </rPr>
      <t>(https://support.microsoft.com/en-us/kb/3000483)</t>
    </r>
    <r>
      <rPr>
        <sz val="11"/>
        <color rgb="FF000000"/>
        <rFont val="Calibri"/>
      </rPr>
      <t xml:space="preserve"> security update or with the Microsoft Windows 10 RTM (Release 1507) Administrative Templates (or newer).</t>
    </r>
  </si>
  <si>
    <r>
      <rPr>
        <sz val="11"/>
        <color rgb="FF000000"/>
        <rFont val="Calibri"/>
      </rPr>
      <t>This policy setting configures secure access to Universal Naming Convention (UNC) paths. UNC paths identify network resources using a specific notation. These names consist of three parts: a host device name, a share name, and an optional file path.</t>
    </r>
    <r>
      <rPr>
        <sz val="11"/>
        <color rgb="FF000000"/>
        <rFont val="Calibri"/>
      </rPr>
      <t xml:space="preserve">
</t>
    </r>
    <r>
      <rPr>
        <sz val="11"/>
        <color rgb="FF000000"/>
        <rFont val="Calibri"/>
      </rPr>
      <t xml:space="preserve">The recommended state for this setting is: </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</si>
  <si>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Windows only allows access to the specified UNC paths after fulfilling additional security requirements.</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</si>
  <si>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RequireMutualAuthentication=1, RequireIntegrity=1, RequirePrivacy=1</t>
    </r>
    <r>
      <rPr>
        <sz val="11"/>
        <color rgb="FF000000"/>
        <rFont val="Calibri"/>
      </rPr>
      <t>.</t>
    </r>
    <r>
      <rPr>
        <sz val="11"/>
        <color rgb="FF000000"/>
        <rFont val="Calibri"/>
      </rPr>
      <t xml:space="preserve">
</t>
    </r>
    <r>
      <rPr>
        <sz val="11"/>
        <color rgb="FF006096"/>
        <rFont val="Roboto Condensed"/>
      </rPr>
      <t>HKEY_LOCAL_MACHINE\SOFTWARE\Policies\Microsoft\Windows\NetworkProvider\HardenedPaths:\\*\NETLOGON</t>
    </r>
    <r>
      <rPr>
        <sz val="11"/>
        <color rgb="FF006096"/>
        <rFont val="Roboto Condensed"/>
      </rPr>
      <t xml:space="preserve">
</t>
    </r>
    <r>
      <rPr>
        <sz val="11"/>
        <color rgb="FF006096"/>
        <rFont val="Roboto Condensed"/>
      </rPr>
      <t>HKEY_LOCAL_MACHINE\SOFTWARE\Policies\Microsoft\Windows\NetworkProvider\HardenedPaths:\\*\SYSVOL</t>
    </r>
    <r>
      <rPr>
        <sz val="11"/>
        <color rgb="FF006096"/>
        <rFont val="Roboto Condensed"/>
      </rPr>
      <t xml:space="preserve">
</t>
    </r>
  </si>
  <si>
    <r>
      <rPr>
        <sz val="11"/>
        <color rgb="FF000000"/>
        <rFont val="Calibri"/>
      </rPr>
      <t>Disabled. (No UNC paths are hardened.)</t>
    </r>
  </si>
  <si>
    <t>Parameters</t>
  </si>
  <si>
    <t>18.6.19.2.1</t>
  </si>
  <si>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</si>
  <si>
    <r>
      <rPr>
        <sz val="11"/>
        <color rgb="FF000000"/>
        <rFont val="Calibri"/>
      </rPr>
      <t xml:space="preserve">Set the following Registry value to </t>
    </r>
    <r>
      <rPr>
        <b/>
        <sz val="11"/>
        <color rgb="FF000000"/>
        <rFont val="Calibri"/>
      </rPr>
      <t>0xff (255) (DWORD)</t>
    </r>
    <r>
      <rPr>
        <sz val="11"/>
        <color rgb="FF000000"/>
        <rFont val="Calibri"/>
      </rPr>
      <t>:</t>
    </r>
    <r>
      <rPr>
        <sz val="11"/>
        <color rgb="FF000000"/>
        <rFont val="Calibri"/>
      </rPr>
      <t xml:space="preserve">
</t>
    </r>
    <r>
      <rPr>
        <sz val="11"/>
        <color rgb="FF006096"/>
        <rFont val="Roboto Condensed"/>
      </rPr>
      <t>HKEY_LOCAL_MACHINE\SYSTEM\CurrentControlSet\Services\TCPIP6\Parameters:DisabledComponents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Although Microsoft does not provide ADMX/ADML templates to configure this registry value, custom templates (</t>
    </r>
    <r>
      <rPr>
        <b/>
        <sz val="11"/>
        <color rgb="FF000000"/>
        <rFont val="Calibri"/>
      </rPr>
      <t>Configure-IPv6-Components-KB929852.ADMX/ADML</t>
    </r>
    <r>
      <rPr>
        <sz val="11"/>
        <color rgb="FF000000"/>
        <rFont val="Calibri"/>
      </rPr>
      <t>) are provided in the CIS Benchmark Build Kit to facilitate its configuration. Be aware though that simply turning off (not configured) the group policy setting with the template will not "undo" the change once applied. Instead, the opposite setting must be applied to change the registry value to the opposite state.</t>
    </r>
  </si>
  <si>
    <r>
      <rPr>
        <sz val="11"/>
        <color rgb="FF000000"/>
        <rFont val="Calibri"/>
      </rPr>
      <t>Internet Protocol version 6 (IPv6) is a set of protocols that computers use to exchange information over the Internet and over home and business networks. IPv6 allows for many more IP addresses to be assigned than IPv4 did. Older networking, hosts and operating systems may not support IPv6 natively.</t>
    </r>
    <r>
      <rPr>
        <sz val="11"/>
        <color rgb="FF000000"/>
        <rFont val="Calibri"/>
      </rPr>
      <t xml:space="preserve">
</t>
    </r>
    <r>
      <rPr>
        <sz val="11"/>
        <color rgb="FF000000"/>
        <rFont val="Calibri"/>
      </rPr>
      <t xml:space="preserve">The recommended state for this setting is: </t>
    </r>
    <r>
      <rPr>
        <b/>
        <sz val="11"/>
        <color rgb="FF000000"/>
        <rFont val="Calibri"/>
      </rPr>
      <t>DisabledComponents - 0xff (255)</t>
    </r>
    <r>
      <rPr>
        <sz val="11"/>
        <color rgb="FF000000"/>
        <rFont val="Calibri"/>
      </rPr>
      <t>.</t>
    </r>
  </si>
  <si>
    <r>
      <rPr>
        <sz val="11"/>
        <color rgb="FF000000"/>
        <rFont val="Calibri"/>
      </rPr>
      <t>Connectivity to other systems using IPv6 will no longer operate, and software that depends on IPv6 will cease to function. Examples of Microsoft applications that may use IPv6 include: Remote Assistance, HomeGroup, DirectAccess, Windows Mail.</t>
    </r>
    <r>
      <rPr>
        <sz val="11"/>
        <color rgb="FF000000"/>
        <rFont val="Calibri"/>
      </rPr>
      <t xml:space="preserve">
</t>
    </r>
    <r>
      <rPr>
        <sz val="11"/>
        <color rgb="FF000000"/>
        <rFont val="Calibri"/>
      </rPr>
      <t xml:space="preserve">This registry change is documented in Microsoft Knowledge Base article 929852: How to disable IPv6 or its components in Windows </t>
    </r>
    <r>
      <rPr>
        <sz val="11"/>
        <color rgb="FF0000FF"/>
        <rFont val="Calibri"/>
      </rPr>
      <t>(https://support.microsoft.com/en-us/kb/929852)</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registry change does not take effect until the next reboot.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</si>
  <si>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HKLM\SYSTEM\CurrentControlSet\Services\TCPIP6\Parameters:DisabledComponents</t>
    </r>
    <r>
      <rPr>
        <sz val="11"/>
        <color rgb="FF006096"/>
        <rFont val="Roboto Condensed"/>
      </rPr>
      <t xml:space="preserve">
</t>
    </r>
  </si>
  <si>
    <r>
      <rPr>
        <sz val="11"/>
        <color rgb="FF000000"/>
        <rFont val="Calibri"/>
      </rPr>
      <t>All IPv6 components are enabled and Windows prefers IPv6 over IPv4.</t>
    </r>
  </si>
  <si>
    <t>Windows Connect Now</t>
  </si>
  <si>
    <t>18.6.20.1</t>
  </si>
  <si>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</si>
  <si>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Now\Configuration of wireless settings using Windows Connect Now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WindowsConnectNow.admx/adml</t>
    </r>
    <r>
      <rPr>
        <sz val="11"/>
        <color rgb="FF000000"/>
        <rFont val="Calibri"/>
      </rPr>
      <t xml:space="preserve"> that is included with all versions of the Microsoft Windows Administrative Templates.</t>
    </r>
  </si>
  <si>
    <r>
      <rPr>
        <sz val="11"/>
        <color rgb="FF000000"/>
        <rFont val="Calibri"/>
      </rPr>
      <t>This policy setting allows the configuration of wireless settings using Windows Connect Now (WCN). The WCN Registrar enables the discovery and configuration of devices over Ethernet (UPnP) over in-band 802.11 Wi-Fi through the Windows Portable Device API (WPD) and via USB Flash drives. Additional options are available to allow discovery and configuration over a specific medium.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</si>
  <si>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WCN operations are disabled over all media.</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</si>
  <si>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HKEY_LOCAL_MACHINE\SOFTWARE\Policies\Microsoft\Windows\WCN\Registrars:EnableRegistrars</t>
    </r>
    <r>
      <rPr>
        <sz val="11"/>
        <color rgb="FF006096"/>
        <rFont val="Roboto Condensed"/>
      </rPr>
      <t xml:space="preserve">
</t>
    </r>
    <r>
      <rPr>
        <sz val="11"/>
        <color rgb="FF006096"/>
        <rFont val="Roboto Condensed"/>
      </rPr>
      <t>HKEY_LOCAL_MACHINE\SOFTWARE\Policies\Microsoft\Windows\WCN\Registrars:DisableUPnPRegistrar</t>
    </r>
    <r>
      <rPr>
        <sz val="11"/>
        <color rgb="FF006096"/>
        <rFont val="Roboto Condensed"/>
      </rPr>
      <t xml:space="preserve">
</t>
    </r>
    <r>
      <rPr>
        <sz val="11"/>
        <color rgb="FF006096"/>
        <rFont val="Roboto Condensed"/>
      </rPr>
      <t>HKEY_LOCAL_MACHINE\SOFTWARE\Policies\Microsoft\Windows\WCN\Registrars:DisableInBand802DOT11Registrar</t>
    </r>
    <r>
      <rPr>
        <sz val="11"/>
        <color rgb="FF006096"/>
        <rFont val="Roboto Condensed"/>
      </rPr>
      <t xml:space="preserve">
</t>
    </r>
    <r>
      <rPr>
        <sz val="11"/>
        <color rgb="FF006096"/>
        <rFont val="Roboto Condensed"/>
      </rPr>
      <t>HKEY_LOCAL_MACHINE\SOFTWARE\Policies\Microsoft\Windows\WCN\Registrars:DisableFlashConfigRegistrar</t>
    </r>
    <r>
      <rPr>
        <sz val="11"/>
        <color rgb="FF006096"/>
        <rFont val="Roboto Condensed"/>
      </rPr>
      <t xml:space="preserve">
</t>
    </r>
    <r>
      <rPr>
        <sz val="11"/>
        <color rgb="FF006096"/>
        <rFont val="Roboto Condensed"/>
      </rPr>
      <t>HKEY_LOCAL_MACHINE\SOFTWARE\Policies\Microsoft\Windows\WCN\Registrars:DisableWPDRegistrar</t>
    </r>
    <r>
      <rPr>
        <sz val="11"/>
        <color rgb="FF006096"/>
        <rFont val="Roboto Condensed"/>
      </rPr>
      <t xml:space="preserve">
</t>
    </r>
  </si>
  <si>
    <r>
      <rPr>
        <sz val="11"/>
        <color rgb="FF000000"/>
        <rFont val="Calibri"/>
      </rPr>
      <t>WCN operations are enabled and allowed over all media.</t>
    </r>
  </si>
  <si>
    <t>18.6.20.2</t>
  </si>
  <si>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</si>
  <si>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Now\Prohibit access of the Windows Connect Now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WindowsConnectNow.admx/adml</t>
    </r>
    <r>
      <rPr>
        <sz val="11"/>
        <color rgb="FF000000"/>
        <rFont val="Calibri"/>
      </rPr>
      <t xml:space="preserve"> that is included with the Microsoft Windows 8.0 &amp; Server 2012 (non-R2) Administrative Templates (or newer).</t>
    </r>
  </si>
  <si>
    <r>
      <rPr>
        <sz val="11"/>
        <color rgb="FF000000"/>
        <rFont val="Calibri"/>
      </rPr>
      <t>This policy setting prohibits access to Windows Connect Now (WCN)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</si>
  <si>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WCN wizards are turned off and users have no access to any of the wizard tasks. All the configuration related tasks including "Set up a wireless router or access point" and "Add a wireless device"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</si>
  <si>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HKLM\SOFTWARE\Policies\Microsoft\Windows\WCN\UI:DisableWcnUi</t>
    </r>
    <r>
      <rPr>
        <sz val="11"/>
        <color rgb="FF006096"/>
        <rFont val="Roboto Condensed"/>
      </rPr>
      <t xml:space="preserve">
</t>
    </r>
  </si>
  <si>
    <r>
      <rPr>
        <sz val="11"/>
        <color rgb="FF000000"/>
        <rFont val="Calibri"/>
      </rPr>
      <t>Disabled. (Users can access all WCN wizard tasks.)</t>
    </r>
  </si>
  <si>
    <t>Windows Connection Manager</t>
  </si>
  <si>
    <t>18.6.21.1</t>
  </si>
  <si>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</si>
  <si>
    <r>
      <rPr>
        <sz val="11"/>
        <color rgb="FF000000"/>
        <rFont val="Calibri"/>
      </rPr>
      <t xml:space="preserve">Set the following UI path to </t>
    </r>
    <r>
      <rPr>
        <b/>
        <sz val="11"/>
        <color rgb="FF000000"/>
        <rFont val="Calibri"/>
      </rPr>
      <t>Enabled: 3 = Prevent Wi-Fi when on Ethernet</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Manager\Minimize the number of simultaneous connections to the Internet or a Windows Domain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It was updated with a new </t>
    </r>
    <r>
      <rPr>
        <i/>
        <sz val="11"/>
        <color rgb="FF000000"/>
        <rFont val="Calibri"/>
      </rPr>
      <t>Minimize Policy Options</t>
    </r>
    <r>
      <rPr>
        <sz val="11"/>
        <color rgb="FF000000"/>
        <rFont val="Calibri"/>
      </rPr>
      <t xml:space="preserve"> sub-setting starting with the Windows 10 Release 1903 Administrative Templates.</t>
    </r>
  </si>
  <si>
    <r>
      <rPr>
        <sz val="11"/>
        <color rgb="FF000000"/>
        <rFont val="Calibri"/>
      </rPr>
      <t>This policy setting prevents computers from establishing multiple simultaneous connections to either the Internet or to a Windows domain.</t>
    </r>
    <r>
      <rPr>
        <sz val="11"/>
        <color rgb="FF000000"/>
        <rFont val="Calibri"/>
      </rPr>
      <t xml:space="preserve">
</t>
    </r>
    <r>
      <rPr>
        <sz val="11"/>
        <color rgb="FF000000"/>
        <rFont val="Calibri"/>
      </rPr>
      <t xml:space="preserve">The recommended state for this setting is: </t>
    </r>
    <r>
      <rPr>
        <b/>
        <sz val="11"/>
        <color rgb="FF000000"/>
        <rFont val="Calibri"/>
      </rPr>
      <t>Enabled: 3 = Prevent Wi-Fi when on Ethernet</t>
    </r>
    <r>
      <rPr>
        <sz val="11"/>
        <color rgb="FF000000"/>
        <rFont val="Calibri"/>
      </rPr>
      <t>.</t>
    </r>
  </si>
  <si>
    <r>
      <rPr>
        <sz val="11"/>
        <color rgb="FF000000"/>
        <rFont val="Calibri"/>
      </rPr>
      <t xml:space="preserve">While connected to an Ethernet connection, Windows won't allow use of a WLAN (automatically </t>
    </r>
    <r>
      <rPr>
        <i/>
        <sz val="11"/>
        <color rgb="FF000000"/>
        <rFont val="Calibri"/>
      </rPr>
      <t>or</t>
    </r>
    <r>
      <rPr>
        <sz val="11"/>
        <color rgb="FF000000"/>
        <rFont val="Calibri"/>
      </rPr>
      <t xml:space="preserve"> manually) until Ethernet is disconnected. However, if a cellular data connection is available, it will always stay connected for services that require it, but no Internet traffic will be routed over cellular if an Ethernet or WLAN connection is present.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</si>
  <si>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HKEY_LOCAL_MACHINE\SOFTWARE\Policies\Microsoft\Windows\WcmSvc\GroupPolicy:fMinimizeConnections</t>
    </r>
    <r>
      <rPr>
        <sz val="11"/>
        <color rgb="FF006096"/>
        <rFont val="Roboto Condensed"/>
      </rPr>
      <t xml:space="preserve">
</t>
    </r>
  </si>
  <si>
    <r>
      <rPr>
        <sz val="11"/>
        <color rgb="FF000000"/>
        <rFont val="Calibri"/>
      </rPr>
      <t>Enabled: 1 = Minimize simultaneous connections. (Any new automatic internet connection is blocked when the computer has at least one active internet connection to a preferred type of network. The order of preference (from most preferred to least preferred) is: Ethernet, WLAN, then cellular. Ethernet is always preferred when connected. Users can still manually connect to any network.)</t>
    </r>
  </si>
  <si>
    <t>18.6.21.2</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</si>
  <si>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</si>
  <si>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Manager\Prohibit connection to non-domain networks when connected to domain authenticated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(or newer).</t>
    </r>
  </si>
  <si>
    <r>
      <rPr>
        <sz val="11"/>
        <color rgb="FF000000"/>
        <rFont val="Calibri"/>
      </rPr>
      <t>This policy setting prevents computers from connecting to both a domain based network and a non-domain based network at the same time.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</si>
  <si>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responds to automatic and manual network connection attempts based on the following circumstances:</t>
    </r>
    <r>
      <rPr>
        <sz val="11"/>
        <color rgb="FF000000"/>
        <rFont val="Calibri"/>
      </rPr>
      <t xml:space="preserve">
</t>
    </r>
    <r>
      <rPr>
        <i/>
        <sz val="11"/>
        <color rgb="FF000000"/>
        <rFont val="Calibri"/>
      </rPr>
      <t>Automatic connection attempts</t>
    </r>
    <r>
      <rPr>
        <sz val="11"/>
        <color rgb="FF000000"/>
        <rFont val="Calibri"/>
      </rPr>
      <t xml:space="preserve"> - When the computer is already connected to a domain based network, all automatic connection attempts to non-domain networks are blocked. - When the computer is already connected to a non-domain based network, automatic connection attempts to domain based networks are blocked.</t>
    </r>
    <r>
      <rPr>
        <sz val="11"/>
        <color rgb="FF000000"/>
        <rFont val="Calibri"/>
      </rPr>
      <t xml:space="preserve">
</t>
    </r>
    <r>
      <rPr>
        <i/>
        <sz val="11"/>
        <color rgb="FF000000"/>
        <rFont val="Calibri"/>
      </rPr>
      <t>Manual connection attempts</t>
    </r>
    <r>
      <rPr>
        <sz val="11"/>
        <color rgb="FF000000"/>
        <rFont val="Calibri"/>
      </rPr>
      <t xml:space="preserve"> -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 -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</si>
  <si>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HKLM\SOFTWARE\Policies\Microsoft\Windows\WcmSvc\GroupPolicy:fBlockNonDomain</t>
    </r>
    <r>
      <rPr>
        <sz val="11"/>
        <color rgb="FF006096"/>
        <rFont val="Roboto Condensed"/>
      </rPr>
      <t xml:space="preserve">
</t>
    </r>
  </si>
  <si>
    <r>
      <rPr>
        <sz val="11"/>
        <color rgb="FF000000"/>
        <rFont val="Calibri"/>
      </rPr>
      <t>Disabled. (Connections to both domain and non-domain networks are simultaneously allowed.)</t>
    </r>
  </si>
  <si>
    <t>Printers</t>
  </si>
  <si>
    <t>18.7.1</t>
  </si>
  <si>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</si>
  <si>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Templates\Printers:Allow Print Spooler to accept client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Printing2.admx/adml</t>
    </r>
    <r>
      <rPr>
        <sz val="11"/>
        <color rgb="FF000000"/>
        <rFont val="Calibri"/>
      </rPr>
      <t xml:space="preserve"> that is included with all versions of the Microsoft Windows Administrative Templates.</t>
    </r>
  </si>
  <si>
    <r>
      <rPr>
        <sz val="11"/>
        <color rgb="FF000000"/>
        <rFont val="Calibri"/>
      </rPr>
      <t>This policy setting controls whether the Print Spooler service will accept client connections.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Print Spooler service must be restarted for changes to this policy to take effect.</t>
    </r>
    <r>
      <rPr>
        <sz val="11"/>
        <color rgb="FF000000"/>
        <rFont val="Calibri"/>
      </rPr>
      <t xml:space="preserve">
</t>
    </r>
    <r>
      <rPr>
        <b/>
        <sz val="11"/>
        <color rgb="FF000000"/>
        <rFont val="Calibri"/>
      </rPr>
      <t>Warning:</t>
    </r>
    <r>
      <rPr>
        <sz val="11"/>
        <color rgb="FF000000"/>
        <rFont val="Calibri"/>
      </rPr>
      <t xml:space="preserve"> An exception to this recommendation must be made for print servers in order for them to function properly. Users will not be able to print to the server when client connections are disabled.</t>
    </r>
  </si>
  <si>
    <r>
      <rPr>
        <sz val="11"/>
        <color rgb="FF000000"/>
        <rFont val="Calibri"/>
      </rPr>
      <t xml:space="preserve">Provided that the Print Spooler service is not disabled, applications on and users logged in to servers will continue to be able to print </t>
    </r>
    <r>
      <rPr>
        <i/>
        <sz val="11"/>
        <color rgb="FF000000"/>
        <rFont val="Calibri"/>
      </rPr>
      <t>from the server</t>
    </r>
    <r>
      <rPr>
        <sz val="11"/>
        <color rgb="FF000000"/>
        <rFont val="Calibri"/>
      </rPr>
      <t>. However, the Print Spooler service will not accept client connections or allow users to share printers. Note that all printers that were already shared will continue to be shared.</t>
    </r>
    <r>
      <rPr>
        <sz val="11"/>
        <color rgb="FF000000"/>
        <rFont val="Calibri"/>
      </rPr>
      <t xml:space="preserve">
</t>
    </r>
    <r>
      <rPr>
        <b/>
        <sz val="11"/>
        <color rgb="FF000000"/>
        <rFont val="Calibri"/>
      </rPr>
      <t>Warning:</t>
    </r>
    <r>
      <rPr>
        <sz val="11"/>
        <color rgb="FF000000"/>
        <rFont val="Calibri"/>
      </rPr>
      <t xml:space="preserve"> An exception to this recommendation must be made for print servers in order for them to function properly. Users will not be able to print to the server when client connections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</si>
  <si>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NT\Printers:RegisterSpoolerRemoteRpcEndPoint</t>
    </r>
    <r>
      <rPr>
        <sz val="11"/>
        <color rgb="FF006096"/>
        <rFont val="Roboto Condensed"/>
      </rPr>
      <t xml:space="preserve">
</t>
    </r>
  </si>
  <si>
    <r>
      <rPr>
        <sz val="11"/>
        <color rgb="FF000000"/>
        <rFont val="Calibri"/>
      </rPr>
      <t>Enabled. (The Print Spooler will always accept client connections.)</t>
    </r>
  </si>
  <si>
    <t>18.7.2</t>
  </si>
  <si>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</si>
  <si>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UI path to </t>
    </r>
    <r>
      <rPr>
        <b/>
        <sz val="11"/>
        <color rgb="FF000000"/>
        <rFont val="Calibri"/>
      </rPr>
      <t>Enabled: Redirection Guard Enabled</t>
    </r>
    <r>
      <rPr>
        <sz val="11"/>
        <color rgb="FF000000"/>
        <rFont val="Calibri"/>
      </rPr>
      <t>:</t>
    </r>
    <r>
      <rPr>
        <sz val="11"/>
        <color rgb="FF000000"/>
        <rFont val="Calibri"/>
      </rPr>
      <t xml:space="preserve">
</t>
    </r>
    <r>
      <rPr>
        <sz val="11"/>
        <color rgb="FF006096"/>
        <rFont val="Roboto Condensed"/>
      </rPr>
      <t>Computer Configuration\Policies\Administrative Templates\Printers\Configure Redirection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</si>
  <si>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determines whether Redirection Guard is enabled for the print spooler. Redirection Guard can prevent file redirections from being used within the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Redirection Guard Enabled</t>
    </r>
    <r>
      <rPr>
        <sz val="11"/>
        <color rgb="FF000000"/>
        <rFont val="Calibri"/>
      </rPr>
      <t>.</t>
    </r>
  </si>
  <si>
    <r>
      <rPr>
        <sz val="11"/>
        <color rgb="FF000000"/>
        <rFont val="Calibri"/>
      </rPr>
      <t>None - this is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</si>
  <si>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NT\Printers:RedirectionguardPolicy</t>
    </r>
    <r>
      <rPr>
        <sz val="11"/>
        <color rgb="FF006096"/>
        <rFont val="Roboto Condensed"/>
      </rPr>
      <t xml:space="preserve">
</t>
    </r>
  </si>
  <si>
    <r>
      <rPr>
        <sz val="11"/>
        <color rgb="FF000000"/>
        <rFont val="Calibri"/>
      </rPr>
      <t>Disabled. (Redirection Guard will default to being "Enabled".)</t>
    </r>
  </si>
  <si>
    <t>18.7.3</t>
  </si>
  <si>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</si>
  <si>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RPC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Protocol to use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</si>
  <si>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</si>
  <si>
    <r>
      <rPr>
        <b/>
        <sz val="11"/>
        <color rgb="FF000000"/>
        <rFont val="Calibri"/>
      </rPr>
      <t>Warning:</t>
    </r>
    <r>
      <rPr>
        <sz val="11"/>
        <color rgb="FF000000"/>
        <rFont val="Calibri"/>
      </rPr>
      <t xml:space="preserve"> Many existing print configurations may be using the older named pipes protocol and therefore will cease to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</si>
  <si>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NT\Printers\RPC:RpcUseNamedPipeProtocol</t>
    </r>
    <r>
      <rPr>
        <sz val="11"/>
        <color rgb="FF006096"/>
        <rFont val="Roboto Condensed"/>
      </rPr>
      <t xml:space="preserve">
</t>
    </r>
  </si>
  <si>
    <r>
      <rPr>
        <sz val="11"/>
        <color rgb="FF000000"/>
        <rFont val="Calibri"/>
      </rPr>
      <t>Disabled. (By default, RPC over TCP is used. For RPC over named pipes, authentication is always enabled for domain joined machines but disabled for non-domain joined machines.)</t>
    </r>
  </si>
  <si>
    <t>18.7.4</t>
  </si>
  <si>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</si>
  <si>
    <r>
      <rPr>
        <sz val="11"/>
        <color rgb="FF000000"/>
        <rFont val="Calibri"/>
      </rPr>
      <t xml:space="preserve">Set the following UI path to </t>
    </r>
    <r>
      <rPr>
        <b/>
        <sz val="11"/>
        <color rgb="FF000000"/>
        <rFont val="Calibri"/>
      </rPr>
      <t>Enabled: Default</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Use authentication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</si>
  <si>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</si>
  <si>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NT\Printers\RPC:RpcAuthentication</t>
    </r>
    <r>
      <rPr>
        <sz val="11"/>
        <color rgb="FF006096"/>
        <rFont val="Roboto Condensed"/>
      </rPr>
      <t xml:space="preserve">
</t>
    </r>
  </si>
  <si>
    <t>18.7.5</t>
  </si>
  <si>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</si>
  <si>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RCP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</si>
  <si>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</si>
  <si>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HKEY_LOCAL_MACHINE\SOFTWARE\Policies\Microsoft\Windows NT\Printers\RPC:RpcProtocols</t>
    </r>
    <r>
      <rPr>
        <sz val="11"/>
        <color rgb="FF006096"/>
        <rFont val="Roboto Condensed"/>
      </rPr>
      <t xml:space="preserve">
</t>
    </r>
  </si>
  <si>
    <r>
      <rPr>
        <sz val="11"/>
        <color rgb="FF000000"/>
        <rFont val="Calibri"/>
      </rPr>
      <t>Enabled. (RPC over TCP is enabled and Negotiate is used for the authentication protocol.)</t>
    </r>
  </si>
  <si>
    <t>18.7.6</t>
  </si>
  <si>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</si>
  <si>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Negotiate</t>
    </r>
    <r>
      <rPr>
        <sz val="11"/>
        <color rgb="FF000000"/>
        <rFont val="Calibri"/>
      </rPr>
      <t xml:space="preserve"> or </t>
    </r>
    <r>
      <rPr>
        <b/>
        <sz val="11"/>
        <color rgb="FF000000"/>
        <rFont val="Calibri"/>
      </rPr>
      <t>Enabled: Kerberos</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</si>
  <si>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Negotiate</t>
    </r>
    <r>
      <rPr>
        <sz val="11"/>
        <color rgb="FF000000"/>
        <rFont val="Calibri"/>
      </rPr>
      <t xml:space="preserve"> or </t>
    </r>
    <r>
      <rPr>
        <b/>
        <sz val="11"/>
        <color rgb="FF000000"/>
        <rFont val="Calibri"/>
      </rPr>
      <t>Enabled: Kerberos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</si>
  <si>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NT\Printers\RPC:ForceKerberosForRpc</t>
    </r>
    <r>
      <rPr>
        <sz val="11"/>
        <color rgb="FF006096"/>
        <rFont val="Roboto Condensed"/>
      </rPr>
      <t xml:space="preserve">
</t>
    </r>
  </si>
  <si>
    <t>18.7.7</t>
  </si>
  <si>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</si>
  <si>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over TCP port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</si>
  <si>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port is used for RPC over TCP for incoming connections to the print spooler and outgoing connections to remote print spoolers.</t>
    </r>
    <r>
      <rPr>
        <sz val="11"/>
        <color rgb="FF000000"/>
        <rFont val="Calibri"/>
      </rPr>
      <t xml:space="preserve">
</t>
    </r>
    <r>
      <rPr>
        <sz val="11"/>
        <color rgb="FF000000"/>
        <rFont val="Calibri"/>
      </rPr>
      <t xml:space="preserve">The recommended state for this setting is: </t>
    </r>
    <r>
      <rPr>
        <b/>
        <sz val="11"/>
        <color rgb="FF000000"/>
        <rFont val="Calibri"/>
      </rPr>
      <t>Enabled: 0</t>
    </r>
    <r>
      <rPr>
        <sz val="11"/>
        <color rgb="FF000000"/>
        <rFont val="Calibri"/>
      </rPr>
      <t>.</t>
    </r>
  </si>
  <si>
    <r>
      <rPr>
        <sz val="11"/>
        <color rgb="FF000000"/>
        <rFont val="Calibri"/>
      </rPr>
      <t>If your current print environment is configured for a specific TCP port, this setting may require a firewall change (if applicable) for continued printing.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</si>
  <si>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NT\Printers\RPC:RpcTcpPort</t>
    </r>
    <r>
      <rPr>
        <sz val="11"/>
        <color rgb="FF006096"/>
        <rFont val="Roboto Condensed"/>
      </rPr>
      <t xml:space="preserve">
</t>
    </r>
  </si>
  <si>
    <r>
      <rPr>
        <sz val="11"/>
        <color rgb="FF000000"/>
        <rFont val="Calibri"/>
      </rPr>
      <t>Disabled. (Dynamic TCP ports are used)</t>
    </r>
  </si>
  <si>
    <t>18.7.8</t>
  </si>
  <si>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</si>
  <si>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RPC packet level privacy setting for incoming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</si>
  <si>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packet level privacy for Remote Procedure Call (RPC) incoming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</si>
  <si>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HKLM\SYSTEM\CurrentControlSet\Control\Print:RpcAuthnLevelPrivacyEnabled</t>
    </r>
    <r>
      <rPr>
        <sz val="11"/>
        <color rgb="FF006096"/>
        <rFont val="Roboto Condensed"/>
      </rPr>
      <t xml:space="preserve">
</t>
    </r>
  </si>
  <si>
    <r>
      <rPr>
        <sz val="11"/>
        <color rgb="FF000000"/>
        <rFont val="Calibri"/>
      </rPr>
      <t>Enabled. (Packet level privacy is enabled for RPC for incoming connections.)</t>
    </r>
  </si>
  <si>
    <t>18.7.9</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</si>
  <si>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</si>
  <si>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Templates\Printers\Limits print driver installation to Administrators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10 Release 21H2 Administrative Templates (or newer).</t>
    </r>
  </si>
  <si>
    <r>
      <rPr>
        <sz val="11"/>
        <color rgb="FF000000"/>
        <rFont val="Calibri"/>
      </rPr>
      <t>This policy setting controls whether users who aren't Administrators can install print drivers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</si>
  <si>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 xml:space="preserve">HKLM\SOFTWARE\Policies\Microsoft\Windows NT\Printers\PointAndPrint:RestrictDriverInstallationToAdministrators </t>
    </r>
    <r>
      <rPr>
        <sz val="11"/>
        <color rgb="FF006096"/>
        <rFont val="Roboto Condensed"/>
      </rPr>
      <t xml:space="preserve">
</t>
    </r>
  </si>
  <si>
    <r>
      <rPr>
        <sz val="11"/>
        <color rgb="FF000000"/>
        <rFont val="Calibri"/>
      </rPr>
      <t>Enabled. (The system will limit installation of print drivers to Administrators of the computer.)</t>
    </r>
  </si>
  <si>
    <t>18.7.10</t>
  </si>
  <si>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</si>
  <si>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 xml:space="preserve">Set the following UI path to </t>
    </r>
    <r>
      <rPr>
        <b/>
        <sz val="11"/>
        <color rgb="FF000000"/>
        <rFont val="Calibri"/>
      </rPr>
      <t>Enabled: Limit Queue-specific files to Color profiles</t>
    </r>
    <r>
      <rPr>
        <sz val="11"/>
        <color rgb="FF000000"/>
        <rFont val="Calibri"/>
      </rPr>
      <t>:</t>
    </r>
    <r>
      <rPr>
        <sz val="11"/>
        <color rgb="FF000000"/>
        <rFont val="Calibri"/>
      </rPr>
      <t xml:space="preserve">
</t>
    </r>
    <r>
      <rPr>
        <sz val="11"/>
        <color rgb="FF006096"/>
        <rFont val="Roboto Condensed"/>
      </rPr>
      <t>Computer Configuration\Policies\Administrative Templates\Printers\Manage processing of Queue-specific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</si>
  <si>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t>
    </r>
    <r>
      <rPr>
        <sz val="11"/>
        <color rgb="FF000000"/>
        <rFont val="Calibri"/>
      </rPr>
      <t xml:space="preserve">
</t>
    </r>
    <r>
      <rPr>
        <sz val="11"/>
        <color rgb="FF000000"/>
        <rFont val="Calibri"/>
      </rPr>
      <t xml:space="preserve">The recommended state for this setting is: </t>
    </r>
    <r>
      <rPr>
        <b/>
        <sz val="11"/>
        <color rgb="FF000000"/>
        <rFont val="Calibri"/>
      </rPr>
      <t>Enabled: Limit Queue-specific files to Color profiles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</si>
  <si>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NT\Printers:CopyFilesPolicy</t>
    </r>
    <r>
      <rPr>
        <sz val="11"/>
        <color rgb="FF006096"/>
        <rFont val="Roboto Condensed"/>
      </rPr>
      <t xml:space="preserve">
</t>
    </r>
  </si>
  <si>
    <r>
      <rPr>
        <sz val="11"/>
        <color rgb="FF000000"/>
        <rFont val="Calibri"/>
      </rPr>
      <t>Disabled. (Queue-specific files will be limited to Color profiles.)</t>
    </r>
  </si>
  <si>
    <t>18.7.11</t>
  </si>
  <si>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</si>
  <si>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installing drivers for a new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</si>
  <si>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create a new printer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</si>
  <si>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NT\Printers\PointAndPrint:NoWarningNoElevationOnInstall</t>
    </r>
    <r>
      <rPr>
        <sz val="11"/>
        <color rgb="FF006096"/>
        <rFont val="Roboto Condensed"/>
      </rPr>
      <t xml:space="preserve">
</t>
    </r>
  </si>
  <si>
    <r>
      <rPr>
        <sz val="11"/>
        <color rgb="FF000000"/>
        <rFont val="Calibri"/>
      </rPr>
      <t>Enabled. (Windows computers will show a warning and a security elevation prompt when users create a new printer connection using Point and Print.)</t>
    </r>
  </si>
  <si>
    <t>18.7.12</t>
  </si>
  <si>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</si>
  <si>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updating drivers for an existing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</si>
  <si>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are updating drivers for an existing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</si>
  <si>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NT\Printers\PointAndPrint:UpdatePromptSettings</t>
    </r>
    <r>
      <rPr>
        <sz val="11"/>
        <color rgb="FF006096"/>
        <rFont val="Roboto Condensed"/>
      </rPr>
      <t xml:space="preserve">
</t>
    </r>
  </si>
  <si>
    <r>
      <rPr>
        <sz val="11"/>
        <color rgb="FF000000"/>
        <rFont val="Calibri"/>
      </rPr>
      <t>Enabled. (Windows computers will show a warning and a security elevation prompt when users are updating drivers for an existing connection using Point and Print.)</t>
    </r>
  </si>
  <si>
    <t>Notifications</t>
  </si>
  <si>
    <t>18.8.1.1</t>
  </si>
  <si>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</si>
  <si>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Templates\Start Menu and Taskbar\Turn off notifications network usage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10 Release 1607 &amp; Server 2016 Administrative Templates (or newer).</t>
    </r>
  </si>
  <si>
    <r>
      <rPr>
        <sz val="11"/>
        <color rgb="FF000000"/>
        <rFont val="Calibri"/>
      </rPr>
      <t>This policy setting blocks applications from using the network to send notifications to update tiles, tile badges, toast, or raw notifications. This policy setting turns off the connection between Windows and the Windows Push Notification Service (WNS). This policy setting also stops applications from being able to poll application services to update tiles.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</si>
  <si>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and system features will not be able receive notifications from the network from WNS or via notification polling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</si>
  <si>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HKLM\SOFTWARE\Policies\Microsoft\Windows\CurrentVersion\PushNotifications:NoCloudApplicationNotification</t>
    </r>
    <r>
      <rPr>
        <sz val="11"/>
        <color rgb="FF006096"/>
        <rFont val="Roboto Condensed"/>
      </rPr>
      <t xml:space="preserve">
</t>
    </r>
  </si>
  <si>
    <t>Audit Process Creation</t>
  </si>
  <si>
    <t>18.9.3.1</t>
  </si>
  <si>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</si>
  <si>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Templates\System\Audit Process Creation\Include command line in process creation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AuditSettings.admx/adml</t>
    </r>
    <r>
      <rPr>
        <sz val="11"/>
        <color rgb="FF000000"/>
        <rFont val="Calibri"/>
      </rPr>
      <t xml:space="preserve"> that is included with the Microsoft Windows 8.1 &amp; Server 2012 R2 Administrative Templates (or newer).</t>
    </r>
  </si>
  <si>
    <r>
      <rPr>
        <sz val="11"/>
        <color rgb="FF000000"/>
        <rFont val="Calibri"/>
      </rPr>
      <t>This policy setting controls whether the process creation command line text is logged in security audit events when a new process has been created.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feature that this setting controls was not originally supported in server OSes older than Windows Server 2012 R2. However, in February 2015 Microsoft added support for the feature to Windows Server 2008 R2 and Windows Server 2012 (non-R2) via an update - KB3004375 </t>
    </r>
    <r>
      <rPr>
        <sz val="11"/>
        <color rgb="FF0000FF"/>
        <rFont val="Calibri"/>
      </rPr>
      <t>(https://support.microsoft.com/en-us/help/3004375/microsoft-security-advisory-update-to-improve-windows-command-line-aud)</t>
    </r>
    <r>
      <rPr>
        <sz val="11"/>
        <color rgb="FF000000"/>
        <rFont val="Calibri"/>
      </rPr>
      <t>. Therefore, this setting is also important to set on those older OSes.</t>
    </r>
  </si>
  <si>
    <r>
      <rPr>
        <sz val="11"/>
        <color rgb="FF000000"/>
        <rFont val="Calibri"/>
      </rPr>
      <t>Process command line information will be included in the event logs, which can contain sensitive or private information such as passwords or user data.</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which could be exposed to users who have read-access to event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</si>
  <si>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HKLM\SOFTWARE\Microsoft\Windows\CurrentVersion\Policies\System\Audit:ProcessCreationIncludeCmdLine_Enabled</t>
    </r>
    <r>
      <rPr>
        <sz val="11"/>
        <color rgb="FF006096"/>
        <rFont val="Roboto Condensed"/>
      </rPr>
      <t xml:space="preserve">
</t>
    </r>
  </si>
  <si>
    <r>
      <rPr>
        <sz val="11"/>
        <color rgb="FF000000"/>
        <rFont val="Calibri"/>
      </rPr>
      <t>Disabled. (The process's command line information will not be included in Audit Process Creation events.)</t>
    </r>
  </si>
  <si>
    <t>Credentials Delegation</t>
  </si>
  <si>
    <t>18.9.4.1</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</si>
  <si>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</si>
  <si>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UI path to </t>
    </r>
    <r>
      <rPr>
        <b/>
        <sz val="11"/>
        <color rgb="FF000000"/>
        <rFont val="Calibri"/>
      </rPr>
      <t>Enabled: Force Updated Clients</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Delegation\Encryption Oracle Remediation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CredSsp.admx/adml</t>
    </r>
    <r>
      <rPr>
        <sz val="11"/>
        <color rgb="FF000000"/>
        <rFont val="Calibri"/>
      </rPr>
      <t xml:space="preserve"> that is included with the Microsoft Windows 10 Release 1803 Administrative Templates (or newer).</t>
    </r>
  </si>
  <si>
    <r>
      <rPr>
        <sz val="11"/>
        <color rgb="FF000000"/>
        <rFont val="Calibri"/>
      </rPr>
      <t>Some versions of the CredSSP protocol that is used by some applications (such as Remote Desktop Connection) are vulnerable to an encryption oracle attack against the client. This policy controls compatibility with vulnerable clients and servers and allows you to set the level of protection desired for the encryption oracle vulnerability.</t>
    </r>
    <r>
      <rPr>
        <sz val="11"/>
        <color rgb="FF000000"/>
        <rFont val="Calibri"/>
      </rPr>
      <t xml:space="preserve">
</t>
    </r>
    <r>
      <rPr>
        <sz val="11"/>
        <color rgb="FF000000"/>
        <rFont val="Calibri"/>
      </rPr>
      <t xml:space="preserve">The recommended state for this setting is: </t>
    </r>
    <r>
      <rPr>
        <b/>
        <sz val="11"/>
        <color rgb="FF000000"/>
        <rFont val="Calibri"/>
      </rPr>
      <t>Enabled: Force Updated Clients</t>
    </r>
    <r>
      <rPr>
        <sz val="11"/>
        <color rgb="FF000000"/>
        <rFont val="Calibri"/>
      </rPr>
      <t>.</t>
    </r>
  </si>
  <si>
    <r>
      <rPr>
        <sz val="11"/>
        <color rgb="FF000000"/>
        <rFont val="Calibri"/>
      </rPr>
      <t>Client applications which use CredSSP will not be able to fall back to the insecure versions and services using CredSSP will not accept unpatched clients. This setting should not be deployed until all remote hosts support the newest version, which is achieved by ensuring that all Microsoft security updates at least through May 2018 are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</si>
  <si>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HKLM\SOFTWARE\Microsoft\Windows\CurrentVersion\Policies\System\CredSSP\Parameters:AllowEncryptionOracle</t>
    </r>
    <r>
      <rPr>
        <sz val="11"/>
        <color rgb="FF006096"/>
        <rFont val="Roboto Condensed"/>
      </rPr>
      <t xml:space="preserve">
</t>
    </r>
  </si>
  <si>
    <r>
      <rPr>
        <sz val="11"/>
        <color rgb="FF000000"/>
        <rFont val="Calibri"/>
      </rPr>
      <t>Without the May 2018 security update: Enabled: 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With the May 2018 security update: Enabled: Mitigated (Client applications which use CredSSP will not be able to fall back to the insecure version but services using CredSSP will accept unpatched clients.)</t>
    </r>
  </si>
  <si>
    <t>18.9.4.2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</si>
  <si>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</si>
  <si>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CredSsp.admx/adml</t>
    </r>
    <r>
      <rPr>
        <sz val="11"/>
        <color rgb="FF000000"/>
        <rFont val="Calibri"/>
      </rPr>
      <t xml:space="preserve"> that is included with the Microsoft Windows 10 Release 1703 Administrative Templates (or newer).</t>
    </r>
  </si>
  <si>
    <r>
      <rPr>
        <sz val="11"/>
        <color rgb="FF000000"/>
        <rFont val="Calibri"/>
      </rPr>
      <t>When using credential delegation, devices provide an exportable version of credentials to the remote host. This exposes users to the risk of credential theft from threat actors on the remote host. The Restricted Admin Mode and Windows Defender Remote Credential Guard features are two options to help protect against this risk.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detailed information on Windows Defender Remote Credential Guard and how it compares to Restricted Admin Mode can be found at this link: Protect Remote Desktop credentials with Windows Defender Remote Credential Guard (Windows 10) | Microsoft Docs </t>
    </r>
    <r>
      <rPr>
        <sz val="11"/>
        <color rgb="FF0000FF"/>
        <rFont val="Calibri"/>
      </rPr>
      <t>(https://docs.microsoft.com/en-us/windows/access-protection/remote-credential-guard)</t>
    </r>
  </si>
  <si>
    <r>
      <rPr>
        <sz val="11"/>
        <color rgb="FF000000"/>
        <rFont val="Calibri"/>
      </rPr>
      <t xml:space="preserve">The host will support the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features.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</si>
  <si>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HKLM\SOFTWARE\Policies\Microsoft\Windows\CredentialsDelegation:AllowProtectedCreds</t>
    </r>
    <r>
      <rPr>
        <sz val="11"/>
        <color rgb="FF006096"/>
        <rFont val="Roboto Condensed"/>
      </rPr>
      <t xml:space="preserve">
</t>
    </r>
  </si>
  <si>
    <r>
      <rPr>
        <sz val="11"/>
        <color rgb="FF000000"/>
        <rFont val="Calibri"/>
      </rPr>
      <t>Disabled.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are not supported. Users will always need to pass their credentials to the host.)</t>
    </r>
  </si>
  <si>
    <t>Device Guard</t>
  </si>
  <si>
    <t>18.9.5.1</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</si>
  <si>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</si>
  <si>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Next Generation</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</si>
  <si>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</si>
  <si>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is enabled. Virtualization Based Security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</si>
  <si>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</si>
  <si>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HKLM\SOFTWARE\Policies\Microsoft\Windows\DeviceGuard:EnableVirtualizationBasedSecurity</t>
    </r>
    <r>
      <rPr>
        <sz val="11"/>
        <color rgb="FF006096"/>
        <rFont val="Roboto Condensed"/>
      </rPr>
      <t xml:space="preserve">
</t>
    </r>
  </si>
  <si>
    <t>18.9.5.2</t>
  </si>
  <si>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</si>
  <si>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Secure Boot</t>
    </r>
    <r>
      <rPr>
        <sz val="11"/>
        <color rgb="FF000000"/>
        <rFont val="Calibri"/>
      </rPr>
      <t xml:space="preserve"> or </t>
    </r>
    <r>
      <rPr>
        <b/>
        <sz val="11"/>
        <color rgb="FF000000"/>
        <rFont val="Calibri"/>
      </rPr>
      <t>Secure Boot and DMA Protection</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Select Platform Security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</si>
  <si>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(VBS) is enabled. VBS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Secure Boot</t>
    </r>
    <r>
      <rPr>
        <sz val="11"/>
        <color rgb="FF000000"/>
        <rFont val="Calibri"/>
      </rPr>
      <t xml:space="preserve">. Configuring this setting to </t>
    </r>
    <r>
      <rPr>
        <b/>
        <sz val="11"/>
        <color rgb="FF000000"/>
        <rFont val="Calibri"/>
      </rPr>
      <t>Secure Boot and DMA Protection</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VBS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</si>
  <si>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Choosing the </t>
    </r>
    <r>
      <rPr>
        <b/>
        <sz val="11"/>
        <color rgb="FF000000"/>
        <rFont val="Calibri"/>
      </rPr>
      <t>Secure Boot</t>
    </r>
    <r>
      <rPr>
        <sz val="11"/>
        <color rgb="FF000000"/>
        <rFont val="Calibri"/>
      </rPr>
      <t xml:space="preserve"> option provides the system with as much protection as is supported by the computer’s hardware. A system with input/output memory management units (IOMMUs) will have Secure Boot with DMA protection. A system without IOMMUs will simply have Secure Boot enabled without DMA protection.</t>
    </r>
    <r>
      <rPr>
        <sz val="11"/>
        <color rgb="FF000000"/>
        <rFont val="Calibri"/>
      </rPr>
      <t xml:space="preserve">
</t>
    </r>
    <r>
      <rPr>
        <sz val="11"/>
        <color rgb="FF000000"/>
        <rFont val="Calibri"/>
      </rPr>
      <t xml:space="preserve">Choosing the </t>
    </r>
    <r>
      <rPr>
        <b/>
        <sz val="11"/>
        <color rgb="FF000000"/>
        <rFont val="Calibri"/>
      </rPr>
      <t>Secure Boot with DMA protection</t>
    </r>
    <r>
      <rPr>
        <sz val="11"/>
        <color rgb="FF000000"/>
        <rFont val="Calibri"/>
      </rPr>
      <t xml:space="preserve"> option requires the system to have IOMMUs in order to enable VBS. Without IOMMU hardware support, VBS will be disabled.</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</si>
  <si>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or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HKEY_LOCAL_MACHINE\SOFTWARE\Policies\Microsoft\Windows\DeviceGuard:RequirePlatformSecurityFeatures</t>
    </r>
    <r>
      <rPr>
        <sz val="11"/>
        <color rgb="FF006096"/>
        <rFont val="Roboto Condensed"/>
      </rPr>
      <t xml:space="preserve">
</t>
    </r>
  </si>
  <si>
    <t>18.9.5.3</t>
  </si>
  <si>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</si>
  <si>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Virtualization Based Protection of Code Integrity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</si>
  <si>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</si>
  <si>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Once this setting is turned on and active, </t>
    </r>
    <r>
      <rPr>
        <b/>
        <sz val="11"/>
        <color rgb="FF000000"/>
        <rFont val="Calibri"/>
      </rPr>
      <t>Virtualization Based Security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</si>
  <si>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HKLM\SOFTWARE\Policies\Microsoft\Windows\DeviceGuard:HypervisorEnforcedCodeIntegrity</t>
    </r>
    <r>
      <rPr>
        <sz val="11"/>
        <color rgb="FF006096"/>
        <rFont val="Roboto Condensed"/>
      </rPr>
      <t xml:space="preserve">
</t>
    </r>
  </si>
  <si>
    <t>18.9.5.4</t>
  </si>
  <si>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</si>
  <si>
    <r>
      <rPr>
        <sz val="11"/>
        <color rgb="FF000000"/>
        <rFont val="Calibri"/>
      </rPr>
      <t xml:space="preserve">Set the following UI path to </t>
    </r>
    <r>
      <rPr>
        <b/>
        <sz val="11"/>
        <color rgb="FF000000"/>
        <rFont val="Calibri"/>
      </rPr>
      <t>TRUE</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Require UEFI Memory Attributes Table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1703 Administrative Templates (or newer).</t>
    </r>
  </si>
  <si>
    <r>
      <rPr>
        <sz val="11"/>
        <color rgb="FF000000"/>
        <rFont val="Calibri"/>
      </rPr>
      <t>This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</si>
  <si>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</si>
  <si>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HKLM\SOFTWARE\Policies\Microsoft\Windows\DeviceGuard:HVCIMATRequired</t>
    </r>
    <r>
      <rPr>
        <sz val="11"/>
        <color rgb="FF006096"/>
        <rFont val="Roboto Condensed"/>
      </rPr>
      <t xml:space="preserve">
</t>
    </r>
  </si>
  <si>
    <t>18.9.5.5</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</si>
  <si>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</si>
  <si>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 with UEFI lock</t>
    </r>
    <r>
      <rPr>
        <sz val="11"/>
        <color rgb="FF000000"/>
        <rFont val="Calibri"/>
      </rPr>
      <t xml:space="preserve"> (on Member Servers only):</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</si>
  <si>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 xml:space="preserve">, </t>
    </r>
    <r>
      <rPr>
        <i/>
        <sz val="11"/>
        <color rgb="FF000000"/>
        <rFont val="Calibri"/>
      </rPr>
      <t>but only on Member Servers (not Domain Controllers).</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</si>
  <si>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r>
      <rPr>
        <sz val="11"/>
        <color rgb="FF000000"/>
        <rFont val="Calibri"/>
      </rPr>
      <t xml:space="preserve">
</t>
    </r>
    <r>
      <rPr>
        <b/>
        <sz val="11"/>
        <color rgb="FF000000"/>
        <rFont val="Calibri"/>
      </rPr>
      <t>Warning #3:</t>
    </r>
    <r>
      <rPr>
        <sz val="11"/>
        <color rgb="FF000000"/>
        <rFont val="Calibri"/>
      </rPr>
      <t xml:space="preserve"> Once this setting is turned on and active, </t>
    </r>
    <r>
      <rPr>
        <b/>
        <sz val="11"/>
        <color rgb="FF000000"/>
        <rFont val="Calibri"/>
      </rPr>
      <t>Credential Guard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</si>
  <si>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</si>
  <si>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t>18.9.5.6</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</si>
  <si>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</si>
  <si>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</si>
  <si>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t>
    </r>
    <r>
      <rPr>
        <i/>
        <sz val="11"/>
        <color rgb="FF000000"/>
        <rFont val="Calibri"/>
      </rPr>
      <t>on Domain Controllers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</si>
  <si>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None - this is the default behavior.</t>
    </r>
    <r>
      <rPr>
        <sz val="11"/>
        <color rgb="FF000000"/>
        <rFont val="Calibri"/>
      </rPr>
      <t xml:space="preserve">
</t>
    </r>
    <r>
      <rPr>
        <b/>
        <sz val="11"/>
        <color rgb="FF000000"/>
        <rFont val="Calibri"/>
      </rPr>
      <t>Warning:</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</si>
  <si>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</si>
  <si>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r>
      <rPr>
        <sz val="11"/>
        <color rgb="FF000000"/>
        <rFont val="Calibri"/>
      </rPr>
      <t>Disabled. (Credential Guard is disabled.)</t>
    </r>
  </si>
  <si>
    <t>18.9.5.7</t>
  </si>
  <si>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</si>
  <si>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Secure Launch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1809 &amp; Server 2019 Administrative Templates (or newer).</t>
    </r>
  </si>
  <si>
    <r>
      <rPr>
        <sz val="11"/>
        <color rgb="FF000000"/>
        <rFont val="Calibri"/>
      </rPr>
      <t>Secure Launch protects the Virtualization Based Security environment from exploited vulnerabilities in device firmware.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</si>
  <si>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</si>
  <si>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HKLM\SOFTWARE\Policies\Microsoft\Windows\DeviceGuard:ConfigureSystemGuardLaunch</t>
    </r>
    <r>
      <rPr>
        <sz val="11"/>
        <color rgb="FF006096"/>
        <rFont val="Roboto Condensed"/>
      </rPr>
      <t xml:space="preserve">
</t>
    </r>
  </si>
  <si>
    <r>
      <rPr>
        <sz val="11"/>
        <color rgb="FF000000"/>
        <rFont val="Calibri"/>
      </rPr>
      <t>Not Configured. (Administrative users can choose whether to enable or disable Secure Launch.)</t>
    </r>
  </si>
  <si>
    <t>Device Installation</t>
  </si>
  <si>
    <t>18.9.7.2</t>
  </si>
  <si>
    <r>
      <rPr>
        <sz val="11"/>
        <rFont val="Calibri"/>
      </rPr>
      <t xml:space="preserve">Ensure </t>
    </r>
    <r>
      <rPr>
        <sz val="11"/>
        <color rgb="FF000000"/>
        <rFont val="Calibri"/>
      </rPr>
      <t>'</t>
    </r>
    <r>
      <rPr>
        <b/>
        <sz val="11"/>
        <color rgb="FF000000"/>
        <rFont val="Calibri"/>
      </rPr>
      <t>Prevent automatic download of applications associated with device metadata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</si>
  <si>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Installation\Prevent automatic download of applications associated with device metadata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the Microsoft Windows 7 &amp; Server 2008 R2 Administrative Templates, or with the Group Policy template </t>
    </r>
    <r>
      <rPr>
        <b/>
        <sz val="11"/>
        <color rgb="FF000000"/>
        <rFont val="Calibri"/>
      </rPr>
      <t>DeviceSetup.admx/adml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Prevent device metadata retrieval from the Internet</t>
    </r>
    <r>
      <rPr>
        <sz val="11"/>
        <color rgb="FF000000"/>
        <rFont val="Calibri"/>
      </rPr>
      <t xml:space="preserve">. It was renamed to </t>
    </r>
    <r>
      <rPr>
        <i/>
        <sz val="11"/>
        <color rgb="FF000000"/>
        <rFont val="Calibri"/>
      </rPr>
      <t>Prevent automatic download of applications associated with device metadata</t>
    </r>
    <r>
      <rPr>
        <sz val="11"/>
        <color rgb="FF000000"/>
        <rFont val="Calibri"/>
      </rPr>
      <t xml:space="preserve"> starting with the Windows 11 25H2 Administrative Templates.</t>
    </r>
  </si>
  <si>
    <r>
      <rPr>
        <sz val="11"/>
        <color rgb="FF000000"/>
        <rFont val="Calibri"/>
      </rPr>
      <t>This policy setting allows you to prevent Windows from retrieving device metadata from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will not prevent the installation of basic hardware drivers, but does prevent associated third-party utility software from automatically being installed under the context of the </t>
    </r>
    <r>
      <rPr>
        <b/>
        <sz val="11"/>
        <color rgb="FF000000"/>
        <rFont val="Calibri"/>
      </rPr>
      <t>SYSTEM</t>
    </r>
    <r>
      <rPr>
        <sz val="11"/>
        <color rgb="FF000000"/>
        <rFont val="Calibri"/>
      </rPr>
      <t xml:space="preserve"> account.</t>
    </r>
  </si>
  <si>
    <r>
      <rPr>
        <sz val="11"/>
        <color rgb="FF000000"/>
        <rFont val="Calibri"/>
      </rPr>
      <t>Standard users without administrator privileges will not be able to install associated third-party utility software for peripheral devices. This may limit the use of advanced features of those devices unless/until an administrator installs the associated utility software for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</si>
  <si>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 Metadata:PreventDeviceMetadataFromNetwork</t>
    </r>
    <r>
      <rPr>
        <sz val="11"/>
        <color rgb="FF006096"/>
        <rFont val="Roboto Condensed"/>
      </rPr>
      <t xml:space="preserve">
</t>
    </r>
  </si>
  <si>
    <r>
      <rPr>
        <sz val="11"/>
        <color rgb="FF000000"/>
        <rFont val="Calibri"/>
      </rPr>
      <t>Disabled. (The setting in the Device Installation Settings dialog box controls whether Windows retrieves device metadata from the Internet.)</t>
    </r>
  </si>
  <si>
    <t>Early Launch Antimalware</t>
  </si>
  <si>
    <t>18.9.13.1</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</si>
  <si>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</si>
  <si>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Good, unknown and bad but critical:</t>
    </r>
    <r>
      <rPr>
        <sz val="11"/>
        <color rgb="FF000000"/>
        <rFont val="Calibri"/>
      </rPr>
      <t xml:space="preserve">
</t>
    </r>
    <r>
      <rPr>
        <sz val="11"/>
        <color rgb="FF006096"/>
        <rFont val="Roboto Condensed"/>
      </rPr>
      <t>Computer Configuration\Policies\Administrative Templates\System\Early Launch Antimalware\Boot-Start Driver Initialization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EarlyLaunchAM.admx/adml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</si>
  <si>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xml:space="preserve">- </t>
    </r>
    <r>
      <rPr>
        <b/>
        <sz val="11"/>
        <color rgb="FF000000"/>
        <rFont val="Calibri"/>
      </rPr>
      <t>Good</t>
    </r>
    <r>
      <rPr>
        <sz val="11"/>
        <color rgb="FF000000"/>
        <rFont val="Calibri"/>
      </rPr>
      <t>: The driver has been signed and has not been tampered with.</t>
    </r>
    <r>
      <rPr>
        <sz val="11"/>
        <color rgb="FF000000"/>
        <rFont val="Calibri"/>
      </rPr>
      <t xml:space="preserve">
</t>
    </r>
    <r>
      <rPr>
        <sz val="11"/>
        <color rgb="FF000000"/>
        <rFont val="Calibri"/>
      </rPr>
      <t xml:space="preserve">- </t>
    </r>
    <r>
      <rPr>
        <b/>
        <sz val="11"/>
        <color rgb="FF000000"/>
        <rFont val="Calibri"/>
      </rPr>
      <t>Bad</t>
    </r>
    <r>
      <rPr>
        <sz val="11"/>
        <color rgb="FF000000"/>
        <rFont val="Calibri"/>
      </rPr>
      <t>: The driver has been identified as malware. It is recommended that you do not allow known bad drivers to be initialized.</t>
    </r>
    <r>
      <rPr>
        <sz val="11"/>
        <color rgb="FF000000"/>
        <rFont val="Calibri"/>
      </rPr>
      <t xml:space="preserve">
</t>
    </r>
    <r>
      <rPr>
        <sz val="11"/>
        <color rgb="FF000000"/>
        <rFont val="Calibri"/>
      </rPr>
      <t xml:space="preserve">- </t>
    </r>
    <r>
      <rPr>
        <b/>
        <sz val="11"/>
        <color rgb="FF000000"/>
        <rFont val="Calibri"/>
      </rPr>
      <t>Bad, but required for boot</t>
    </r>
    <r>
      <rPr>
        <sz val="11"/>
        <color rgb="FF000000"/>
        <rFont val="Calibri"/>
      </rPr>
      <t>: The driver has been identified as malware, but the computer cannot successfully boot without loading this driver.</t>
    </r>
    <r>
      <rPr>
        <sz val="11"/>
        <color rgb="FF000000"/>
        <rFont val="Calibri"/>
      </rPr>
      <t xml:space="preserve">
</t>
    </r>
    <r>
      <rPr>
        <sz val="11"/>
        <color rgb="FF000000"/>
        <rFont val="Calibri"/>
      </rPr>
      <t xml:space="preserve">- </t>
    </r>
    <r>
      <rPr>
        <b/>
        <sz val="11"/>
        <color rgb="FF000000"/>
        <rFont val="Calibri"/>
      </rPr>
      <t>Unknown</t>
    </r>
    <r>
      <rPr>
        <sz val="11"/>
        <color rgb="FF000000"/>
        <rFont val="Calibri"/>
      </rPr>
      <t>: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r>
      <rPr>
        <sz val="11"/>
        <color rgb="FF000000"/>
        <rFont val="Calibri"/>
      </rPr>
      <t xml:space="preserve">
</t>
    </r>
    <r>
      <rPr>
        <sz val="11"/>
        <color rgb="FF000000"/>
        <rFont val="Calibri"/>
      </rPr>
      <t xml:space="preserve">The recommended state for this setting is: </t>
    </r>
    <r>
      <rPr>
        <b/>
        <sz val="11"/>
        <color rgb="FF000000"/>
        <rFont val="Calibri"/>
      </rPr>
      <t>Enabled: Good, unknown and bad but critical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</si>
  <si>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HKEY_LOCAL_MACHINE\SYSTEM\CurrentControlSet\Policies\EarlyLaunch:DriverLoadPolicy</t>
    </r>
    <r>
      <rPr>
        <sz val="11"/>
        <color rgb="FF006096"/>
        <rFont val="Roboto Condensed"/>
      </rPr>
      <t xml:space="preserve">
</t>
    </r>
  </si>
  <si>
    <r>
      <rPr>
        <sz val="11"/>
        <color rgb="FF000000"/>
        <rFont val="Calibri"/>
      </rPr>
      <t>Disabled. (Boot-start drivers determined to be Good, Unknown or Bad but Boot Critical are initialized and the initialization of drivers determined to be bad is skipped.)</t>
    </r>
  </si>
  <si>
    <t>Filesystem (formerly NTFS Filesystem)</t>
  </si>
  <si>
    <t>18.9.17.1</t>
  </si>
  <si>
    <r>
      <rPr>
        <sz val="11"/>
        <rFont val="Calibri"/>
      </rPr>
      <t xml:space="preserve">Ensure </t>
    </r>
    <r>
      <rPr>
        <sz val="11"/>
        <color rgb="FF000000"/>
        <rFont val="Calibri"/>
      </rPr>
      <t>'</t>
    </r>
    <r>
      <rPr>
        <b/>
        <sz val="11"/>
        <color rgb="FF000000"/>
        <rFont val="Calibri"/>
      </rPr>
      <t>Enable / disable CLFS logfile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</si>
  <si>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Templates\System\Filesystem\Enable / disable CLFS logfile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FileSys.admx/adml</t>
    </r>
    <r>
      <rPr>
        <sz val="11"/>
        <color rgb="FF000000"/>
        <rFont val="Calibri"/>
      </rPr>
      <t xml:space="preserve"> that is included with the Microsoft Windows 11 Release 25H2 Administrative Templates (or newer).</t>
    </r>
  </si>
  <si>
    <r>
      <rPr>
        <sz val="11"/>
        <color rgb="FF000000"/>
        <rFont val="Calibri"/>
      </rPr>
      <t>This policy setting configures Common Log File System (CLFS) logfile authentication.  Logfile authentication provides the ability for the CLFS driver to detect malicious modifications made to logfiles.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</si>
  <si>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Warning:</t>
    </r>
    <r>
      <rPr>
        <sz val="11"/>
        <color rgb="FF000000"/>
        <rFont val="Calibri"/>
      </rPr>
      <t xml:space="preserve"> Logfiles that were created on other systems will fail to open as these contain authentication codes created using a system-unique cryptographic key. To open a logfile that was created on another system an administrator must first use the </t>
    </r>
    <r>
      <rPr>
        <b/>
        <sz val="11"/>
        <color rgb="FF000000"/>
        <rFont val="Calibri"/>
      </rPr>
      <t>fsutil.exe clfs authenticate</t>
    </r>
    <r>
      <rPr>
        <sz val="11"/>
        <color rgb="FF000000"/>
        <rFont val="Calibri"/>
      </rPr>
      <t xml:space="preserve"> command to correct the authentication codes.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</si>
  <si>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HKLM\SYSTEM\CurrentControlSet\Policies:ClfsAuthenticationChecking</t>
    </r>
    <r>
      <rPr>
        <sz val="11"/>
        <color rgb="FF006096"/>
        <rFont val="Roboto Condensed"/>
      </rPr>
      <t xml:space="preserve">
</t>
    </r>
  </si>
  <si>
    <r>
      <rPr>
        <sz val="11"/>
        <color rgb="FF000000"/>
        <rFont val="Calibri"/>
      </rPr>
      <t>Enabled. (CLFS will perform logfile authentication.)</t>
    </r>
  </si>
  <si>
    <t>Group Policy</t>
  </si>
  <si>
    <t>18.9.19.2</t>
  </si>
  <si>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</si>
  <si>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Do not apply during periodic background processing</t>
    </r>
    <r>
      <rPr>
        <sz val="11"/>
        <color rgb="FF000000"/>
        <rFont val="Calibri"/>
      </rPr>
      <t xml:space="preserve"> option to </t>
    </r>
    <r>
      <rPr>
        <b/>
        <sz val="11"/>
        <color rgb="FF000000"/>
        <rFont val="Calibri"/>
      </rPr>
      <t>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Templates\System\Group Policy\Configure security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</si>
  <si>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"Do not apply during periodic background processing" option prevents the system from updating affected security policies in the background while the computer is in use. When background updates are disabled, updates to security policies will not take effect until the next user logon or system restart.</t>
    </r>
    <r>
      <rPr>
        <sz val="11"/>
        <color rgb="FF000000"/>
        <rFont val="Calibri"/>
      </rPr>
      <t xml:space="preserve">
</t>
    </r>
    <r>
      <rPr>
        <sz val="11"/>
        <color rgb="FF000000"/>
        <rFont val="Calibri"/>
      </rPr>
      <t>This setting affects all policy settings that use the built-in security template of Group Policy (e.g. Windows Settings\Security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</si>
  <si>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Built-in security template settings will be reapplied by Group Policy even when the system is in use, which may have a slight impact on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</si>
  <si>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Policy\{827D319E-6EAC-11D2-A4EA-00C04F79F83A}:NoBackgroundPolicy</t>
    </r>
    <r>
      <rPr>
        <sz val="11"/>
        <color rgb="FF006096"/>
        <rFont val="Roboto Condensed"/>
      </rPr>
      <t xml:space="preserve">
</t>
    </r>
  </si>
  <si>
    <r>
      <rPr>
        <sz val="11"/>
        <color rgb="FF000000"/>
        <rFont val="Calibri"/>
      </rPr>
      <t>Disabled. (Group policies are not reapplied until the next logon or restart.)</t>
    </r>
  </si>
  <si>
    <t>18.9.19.3</t>
  </si>
  <si>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</si>
  <si>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Process even if the Group Policy objects have not changed</t>
    </r>
    <r>
      <rPr>
        <sz val="11"/>
        <color rgb="FF000000"/>
        <rFont val="Calibri"/>
      </rPr>
      <t xml:space="preserve"> option to </t>
    </r>
    <r>
      <rPr>
        <b/>
        <sz val="11"/>
        <color rgb="FF000000"/>
        <rFont val="Calibri"/>
      </rPr>
      <t>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Templates\System\Group Policy\Configure security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</si>
  <si>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"Process even if the Group Policy objects have not changed" option updates and reapplies security policies even if the security policies have not changed.</t>
    </r>
    <r>
      <rPr>
        <sz val="11"/>
        <color rgb="FF000000"/>
        <rFont val="Calibri"/>
      </rPr>
      <t xml:space="preserve">
</t>
    </r>
    <r>
      <rPr>
        <sz val="11"/>
        <color rgb="FF000000"/>
        <rFont val="Calibri"/>
      </rPr>
      <t>This setting affects all policy settings within the built-in security template of Group Policy (e.g. Windows Settings\Security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</si>
  <si>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Built-in security template settings will be reapplied even if they have not been changed, which may cause Group Policy refreshes to take longer.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</si>
  <si>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Policy\{827D319E-6EAC-11D2-A4EA-00C04F79F83A}:NoGPOListChanges</t>
    </r>
    <r>
      <rPr>
        <sz val="11"/>
        <color rgb="FF006096"/>
        <rFont val="Roboto Condensed"/>
      </rPr>
      <t xml:space="preserve">
</t>
    </r>
  </si>
  <si>
    <r>
      <rPr>
        <sz val="11"/>
        <color rgb="FF000000"/>
        <rFont val="Calibri"/>
      </rPr>
      <t>Disabled. (Group policies are not reapplied if they have not been changed.)</t>
    </r>
  </si>
  <si>
    <t>18.9.19.4</t>
  </si>
  <si>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</si>
  <si>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Templates\System\Group Policy\Continue experiences on this device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</si>
  <si>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the Windows device is allowed to participate in cross-device experiences (continue experiences).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</si>
  <si>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Windows device will not be discoverable by other devices, and cannot participate in cross-device experiences.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</si>
  <si>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HKLM\SOFTWARE\Policies\Microsoft\Windows\System:EnableCdp</t>
    </r>
    <r>
      <rPr>
        <sz val="11"/>
        <color rgb="FF006096"/>
        <rFont val="Roboto Condensed"/>
      </rPr>
      <t xml:space="preserve">
</t>
    </r>
  </si>
  <si>
    <r>
      <rPr>
        <sz val="11"/>
        <color rgb="FF000000"/>
        <rFont val="Calibri"/>
      </rPr>
      <t>The default behavior depends on the Windows edition.</t>
    </r>
  </si>
  <si>
    <t>18.9.19.5</t>
  </si>
  <si>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</si>
  <si>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Templates\System\Group Policy\Turn off background refresh of Group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all versions of the Microsoft Windows Administrative Templates.</t>
    </r>
  </si>
  <si>
    <r>
      <rPr>
        <sz val="11"/>
        <color rgb="FF000000"/>
        <rFont val="Calibri"/>
      </rPr>
      <t>This policy setting prevents Group Policy from being updated while the computer is in use. This policy setting applies to Group Policy for computers, users and Domain Controllers.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</si>
  <si>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and when set properly a value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HKEY_LOCAL_MACHINE\SOFTWARE\Microsoft\Windows\CurrentVersion\Policies\System:DisableBkGndGroupPolicy</t>
    </r>
    <r>
      <rPr>
        <sz val="11"/>
        <color rgb="FF006096"/>
        <rFont val="Roboto Condensed"/>
      </rPr>
      <t xml:space="preserve">
</t>
    </r>
  </si>
  <si>
    <r>
      <rPr>
        <sz val="11"/>
        <color rgb="FF000000"/>
        <rFont val="Calibri"/>
      </rPr>
      <t>Disabled. (Updates can be applied while users are working.)</t>
    </r>
  </si>
  <si>
    <t>Internet Communication settings</t>
  </si>
  <si>
    <t>18.9.20.1.1</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</si>
  <si>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</si>
  <si>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</si>
  <si>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the computer can download print driver packages over HTTP. To set up HTTP printing, printer drivers that are not available in the standard operating system installation might need to be downloaded over HTTP.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</si>
  <si>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Print drivers cannot be downloaded over HTTP.</t>
    </r>
    <r>
      <rPr>
        <sz val="11"/>
        <color rgb="FF000000"/>
        <rFont val="Calibri"/>
      </rPr>
      <t xml:space="preserve">
</t>
    </r>
    <r>
      <rPr>
        <b/>
        <sz val="11"/>
        <color rgb="FF000000"/>
        <rFont val="Calibri"/>
      </rPr>
      <t>Note:</t>
    </r>
    <r>
      <rPr>
        <sz val="11"/>
        <color rgb="FF000000"/>
        <rFont val="Calibri"/>
      </rPr>
      <t xml:space="preserve"> This policy setting does not prevent the client computer from printing to printers on the intranet or the Internet over HTTP. It only prohibits downloading drivers that are not already installed locally.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</si>
  <si>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NT\Printers:DisableWebPnPDownload</t>
    </r>
    <r>
      <rPr>
        <sz val="11"/>
        <color rgb="FF006096"/>
        <rFont val="Roboto Condensed"/>
      </rPr>
      <t xml:space="preserve">
</t>
    </r>
  </si>
  <si>
    <r>
      <rPr>
        <sz val="11"/>
        <color rgb="FF000000"/>
        <rFont val="Calibri"/>
      </rPr>
      <t>Disabled. (Users can download print drivers over HTTP.)</t>
    </r>
  </si>
  <si>
    <t>18.9.20.1.2</t>
  </si>
  <si>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</si>
  <si>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personalization data sharing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ShapeCollector.admx/adml</t>
    </r>
    <r>
      <rPr>
        <sz val="11"/>
        <color rgb="FF000000"/>
        <rFont val="Calibri"/>
      </rPr>
      <t xml:space="preserve"> that is included with the Microsoft Windows 7 &amp; Server 2008 R2 Administrative Templates (or newer).</t>
    </r>
  </si>
  <si>
    <r>
      <rPr>
        <sz val="11"/>
        <color rgb="FF000000"/>
        <rFont val="Calibri"/>
      </rPr>
      <t>This setting turns off data sharing from the handwriting recognition personalization tool.</t>
    </r>
    <r>
      <rPr>
        <sz val="11"/>
        <color rgb="FF000000"/>
        <rFont val="Calibri"/>
      </rPr>
      <t xml:space="preserve">
</t>
    </r>
    <r>
      <rPr>
        <sz val="11"/>
        <color rgb="FF000000"/>
        <rFont val="Calibri"/>
      </rPr>
      <t>The handwriting recognition personalization tool enables Tablet PC users to adapt handwriting recognition to their own writing style by providing writing samples. The tool can optionally share user writing samples with Microsoft to improve handwriting recognition in future versions of Windows. The tool generates reports and transmits them to Microsoft over a secure connection.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</si>
  <si>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Tablet PC users cannot choose to share writing samples from the handwriting recognition personalization tool with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</si>
  <si>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HKLM\SOFTWARE\Policies\Microsoft\Windows\TabletPC:PreventHandwritingDataSharing</t>
    </r>
    <r>
      <rPr>
        <sz val="11"/>
        <color rgb="FF006096"/>
        <rFont val="Roboto Condensed"/>
      </rPr>
      <t xml:space="preserve">
</t>
    </r>
  </si>
  <si>
    <r>
      <rPr>
        <sz val="11"/>
        <color rgb="FF000000"/>
        <rFont val="Calibri"/>
      </rPr>
      <t>Tablet PC users can choose whether or not they want to share their writing samples from the handwriting recognition personalization tool with Microsoft.</t>
    </r>
  </si>
  <si>
    <t>18.9.20.1.3</t>
  </si>
  <si>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</si>
  <si>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recognition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InkWatson.admx/adml</t>
    </r>
    <r>
      <rPr>
        <sz val="11"/>
        <color rgb="FF000000"/>
        <rFont val="Calibri"/>
      </rPr>
      <t xml:space="preserve"> that is included with all versions of the Microsoft Windows Administrative Templates.</t>
    </r>
  </si>
  <si>
    <r>
      <rPr>
        <sz val="11"/>
        <color rgb="FF000000"/>
        <rFont val="Calibri"/>
      </rPr>
      <t>Turns off the handwriting recognition error reporting tool.</t>
    </r>
    <r>
      <rPr>
        <sz val="11"/>
        <color rgb="FF000000"/>
        <rFont val="Calibri"/>
      </rPr>
      <t xml:space="preserve">
</t>
    </r>
    <r>
      <rPr>
        <sz val="11"/>
        <color rgb="FF000000"/>
        <rFont val="Calibri"/>
      </rPr>
      <t>The handwriting recognition error reporting tool enables users to report errors encountered in Tablet PC Input Panel. The tool generates error reports and transmits them to Microsoft over a secure connection. Microsoft uses these error reports to improve handwriting recognition in future versions of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</si>
  <si>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start the handwriting recognition error reporting tool or send error reports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</si>
  <si>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HKLM\SOFTWARE\Policies\Microsoft\Windows\HandwritingErrorReports:PreventHandwritingErrorReports</t>
    </r>
    <r>
      <rPr>
        <sz val="11"/>
        <color rgb="FF006096"/>
        <rFont val="Roboto Condensed"/>
      </rPr>
      <t xml:space="preserve">
</t>
    </r>
  </si>
  <si>
    <r>
      <rPr>
        <sz val="11"/>
        <color rgb="FF000000"/>
        <rFont val="Calibri"/>
      </rPr>
      <t>Disabled. (Tablet PC users can report handwriting recognition errors to Microsoft.)</t>
    </r>
  </si>
  <si>
    <t>18.9.20.1.4</t>
  </si>
  <si>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</si>
  <si>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Connection Wizard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</si>
  <si>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Internet Connection Wizard can connect to Microsoft to download a list of Internet Service Providers (ISPs).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</si>
  <si>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"Choose a list of Internet Service Providers" path in the Internet Connection Wizard causes the wizard to exit. This prevents users from retrieving the list of ISPs, which resides on Microsoft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</si>
  <si>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HKLM\SOFTWARE\Policies\Microsoft\Windows\Internet Connection Wizard:ExitOnMSICW</t>
    </r>
    <r>
      <rPr>
        <sz val="11"/>
        <color rgb="FF006096"/>
        <rFont val="Roboto Condensed"/>
      </rPr>
      <t xml:space="preserve">
</t>
    </r>
  </si>
  <si>
    <r>
      <rPr>
        <sz val="11"/>
        <color rgb="FF000000"/>
        <rFont val="Calibri"/>
      </rPr>
      <t>Disabled. (Users can connect to Microsoft to download a list of ISPs for their area.)</t>
    </r>
  </si>
  <si>
    <t>18.9.20.1.5</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</si>
  <si>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</si>
  <si>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download for Web publishing and online ordering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</si>
  <si>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Windows will download a list of providers for the Web publishing and online ordering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</si>
  <si>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is prevented from downloading providers; only the service providers cached in the local registry are displayed.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</si>
  <si>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HKLM\SOFTWARE\Microsoft\Windows\CurrentVersion\Policies\Explorer:NoWebServices</t>
    </r>
    <r>
      <rPr>
        <sz val="11"/>
        <color rgb="FF006096"/>
        <rFont val="Roboto Condensed"/>
      </rPr>
      <t xml:space="preserve">
</t>
    </r>
  </si>
  <si>
    <r>
      <rPr>
        <sz val="11"/>
        <color rgb="FF000000"/>
        <rFont val="Calibri"/>
      </rPr>
      <t>Disabled. (A list of providers is downloaded when the user uses the web publishing or online ordering wizards.)</t>
    </r>
  </si>
  <si>
    <t>18.9.20.1.6</t>
  </si>
  <si>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</si>
  <si>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printing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</si>
  <si>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allows you to disable the client computer's ability to print over HTTP, which allows the computer to print to printers on the intranet as well as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control affects printing over </t>
    </r>
    <r>
      <rPr>
        <b/>
        <sz val="11"/>
        <color rgb="FF000000"/>
        <rFont val="Calibri"/>
      </rPr>
      <t>both</t>
    </r>
    <r>
      <rPr>
        <sz val="11"/>
        <color rgb="FF000000"/>
        <rFont val="Calibri"/>
      </rPr>
      <t xml:space="preserve"> HTTP and HTTPS.</t>
    </r>
  </si>
  <si>
    <r>
      <rPr>
        <sz val="11"/>
        <color rgb="FF000000"/>
        <rFont val="Calibri"/>
      </rPr>
      <t>The client computer will not be able to print to Internet printers over HTTP or HTTPS.</t>
    </r>
    <r>
      <rPr>
        <sz val="11"/>
        <color rgb="FF000000"/>
        <rFont val="Calibri"/>
      </rPr>
      <t xml:space="preserve">
</t>
    </r>
    <r>
      <rPr>
        <b/>
        <sz val="11"/>
        <color rgb="FF000000"/>
        <rFont val="Calibri"/>
      </rPr>
      <t>Note:</t>
    </r>
    <r>
      <rPr>
        <sz val="11"/>
        <color rgb="FF000000"/>
        <rFont val="Calibri"/>
      </rPr>
      <t xml:space="preserve"> This policy setting affects the client side of Internet printing only. Regardless of how it is configured, a computer could act as an Internet Printing server and make its shared printers available through HTTP.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</si>
  <si>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NT\Printers:DisableHTTPPrinting</t>
    </r>
    <r>
      <rPr>
        <sz val="11"/>
        <color rgb="FF006096"/>
        <rFont val="Roboto Condensed"/>
      </rPr>
      <t xml:space="preserve">
</t>
    </r>
  </si>
  <si>
    <r>
      <rPr>
        <sz val="11"/>
        <color rgb="FF000000"/>
        <rFont val="Calibri"/>
      </rPr>
      <t>Disabled. (Users can choose to print to Internet printers over HTTP.)</t>
    </r>
  </si>
  <si>
    <t>18.9.20.1.7</t>
  </si>
  <si>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</si>
  <si>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Registration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</si>
  <si>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Registration Wizard connects to Microsoft.com for online registration.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</si>
  <si>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blocked from connecting to Microsoft.com for online registration and they cannot register their copy of Windows online.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</si>
  <si>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HKLM\SOFTWARE\Policies\Microsoft\Windows\Registration Wizard Control:NoRegistration</t>
    </r>
    <r>
      <rPr>
        <sz val="11"/>
        <color rgb="FF006096"/>
        <rFont val="Roboto Condensed"/>
      </rPr>
      <t xml:space="preserve">
</t>
    </r>
  </si>
  <si>
    <r>
      <rPr>
        <sz val="11"/>
        <color rgb="FF000000"/>
        <rFont val="Calibri"/>
      </rPr>
      <t>Disabled. (Users can connect to Microsoft.com to complete the online Windows Registration.)</t>
    </r>
  </si>
  <si>
    <t>18.9.20.1.8</t>
  </si>
  <si>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</si>
  <si>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Search Companion content file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</si>
  <si>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Search Companion should automatically download content updates during local and Internet searches.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</si>
  <si>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Search Companion does not download content updates during searches.</t>
    </r>
    <r>
      <rPr>
        <sz val="11"/>
        <color rgb="FF000000"/>
        <rFont val="Calibri"/>
      </rPr>
      <t xml:space="preserve">
</t>
    </r>
    <r>
      <rPr>
        <b/>
        <sz val="11"/>
        <color rgb="FF000000"/>
        <rFont val="Calibri"/>
      </rPr>
      <t>Note:</t>
    </r>
    <r>
      <rPr>
        <sz val="11"/>
        <color rgb="FF000000"/>
        <rFont val="Calibri"/>
      </rPr>
      <t xml:space="preserve"> Internet searches will still send the search text and information about the search to Microsoft and the chosen search provider. If you select Classic Search, the Search Companion feature will be unavailable. You can select Classic Search by clicking Start, Search, Change Preferences, and then Change Internet Search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</si>
  <si>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HKLM\SOFTWARE\Policies\Microsoft\SearchCompanion:DisableContentFileUpdates</t>
    </r>
    <r>
      <rPr>
        <sz val="11"/>
        <color rgb="FF006096"/>
        <rFont val="Roboto Condensed"/>
      </rPr>
      <t xml:space="preserve">
</t>
    </r>
  </si>
  <si>
    <r>
      <rPr>
        <sz val="11"/>
        <color rgb="FF000000"/>
        <rFont val="Calibri"/>
      </rPr>
      <t>Disabled. (Search Companion downloads content updates unless the user is using Classic Search.)</t>
    </r>
  </si>
  <si>
    <t>18.9.20.1.9</t>
  </si>
  <si>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</si>
  <si>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"Order Prints" picture task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</si>
  <si>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"Order Prints Online" task is available from Picture Tasks in Windows folders.</t>
    </r>
    <r>
      <rPr>
        <sz val="11"/>
        <color rgb="FF000000"/>
        <rFont val="Calibri"/>
      </rPr>
      <t xml:space="preserve">
</t>
    </r>
    <r>
      <rPr>
        <sz val="11"/>
        <color rgb="FF000000"/>
        <rFont val="Calibri"/>
      </rPr>
      <t>The Order Prints Online Wizard is used to download a list of providers and allow users to order prints online.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</si>
  <si>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task "Order Prints Online" is removed from Picture Tasks in File Explorer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</si>
  <si>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HKLM\SOFTWARE\Microsoft\Windows\CurrentVersion\Policies\Explorer:NoOnlinePrintsWizard</t>
    </r>
    <r>
      <rPr>
        <sz val="11"/>
        <color rgb="FF006096"/>
        <rFont val="Roboto Condensed"/>
      </rPr>
      <t xml:space="preserve">
</t>
    </r>
  </si>
  <si>
    <r>
      <rPr>
        <sz val="11"/>
        <color rgb="FF000000"/>
        <rFont val="Calibri"/>
      </rPr>
      <t>Disabled. (The "Order Prints Online" task is displayed in Picture Tasks in File Explorer folders.)</t>
    </r>
  </si>
  <si>
    <t>18.9.20.1.10</t>
  </si>
  <si>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</si>
  <si>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"Publish to Web" task for files and folders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</si>
  <si>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tasks Publish this file to the Web, Publish this folder to the Web, and Publish the selected items to the Web are available from File and Folder Tasks in Windows folders.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</si>
  <si>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"Publish to Web" task is removed from File and Folder tasks in Windows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</si>
  <si>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HKLM\SOFTWARE\Microsoft\Windows\CurrentVersion\Policies\Explorer:NoPublishingWizard</t>
    </r>
    <r>
      <rPr>
        <sz val="11"/>
        <color rgb="FF006096"/>
        <rFont val="Roboto Condensed"/>
      </rPr>
      <t xml:space="preserve">
</t>
    </r>
  </si>
  <si>
    <r>
      <rPr>
        <sz val="11"/>
        <color rgb="FF000000"/>
        <rFont val="Calibri"/>
      </rPr>
      <t>Disabled. (The "Publish to Web" task is shown in File and Folder tasks in Windows folders.)</t>
    </r>
  </si>
  <si>
    <t>18.9.20.1.11</t>
  </si>
  <si>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</si>
  <si>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Windows Messenger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</si>
  <si>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Windows Messenger can collect anonymous information about how the Windows Messenger software and service is used. Microsoft uses information collected through the Customer Experience Improvement Program to detect software flaws so that they can be corrected more quickly, enabling this setting will reduce the amount of data Microsoft is able to gather for this purpose.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</si>
  <si>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Messenger will not collect usage information, and the user settings to enable the collection of usage information will not be shown.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</si>
  <si>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HKLM\SOFTWARE\Policies\Microsoft\Messenger\Client:CEIP</t>
    </r>
    <r>
      <rPr>
        <sz val="11"/>
        <color rgb="FF006096"/>
        <rFont val="Roboto Condensed"/>
      </rPr>
      <t xml:space="preserve">
</t>
    </r>
  </si>
  <si>
    <r>
      <rPr>
        <sz val="11"/>
        <color rgb="FF000000"/>
        <rFont val="Calibri"/>
      </rPr>
      <t>Users have the choice to opt-in and allow information to be collected.</t>
    </r>
  </si>
  <si>
    <t>18.9.20.1.12</t>
  </si>
  <si>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</si>
  <si>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</si>
  <si>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Customer Experience Improvement Program can collect anonymous information about how Windows is used.</t>
    </r>
    <r>
      <rPr>
        <sz val="11"/>
        <color rgb="FF000000"/>
        <rFont val="Calibri"/>
      </rPr>
      <t xml:space="preserve">
</t>
    </r>
    <r>
      <rPr>
        <sz val="11"/>
        <color rgb="FF000000"/>
        <rFont val="Calibri"/>
      </rPr>
      <t xml:space="preserve">Microsoft uses information collected through the Windows Customer Experience Improvement Program to improve features that are most used and to detect flaws so that they can be corrected more quickly. Enabling this setting will reduce the amount of data Microsoft is able to gather for this purpose. The recommended state for this setting is: </t>
    </r>
    <r>
      <rPr>
        <b/>
        <sz val="11"/>
        <color rgb="FF000000"/>
        <rFont val="Calibri"/>
      </rPr>
      <t>Enabled</t>
    </r>
    <r>
      <rPr>
        <sz val="11"/>
        <color rgb="FF000000"/>
        <rFont val="Calibri"/>
      </rPr>
      <t>.</t>
    </r>
  </si>
  <si>
    <r>
      <rPr>
        <sz val="11"/>
        <color rgb="FF000000"/>
        <rFont val="Calibri"/>
      </rPr>
      <t>All users are opted out of the Windows Customer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</si>
  <si>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HKLM\SOFTWARE\Policies\Microsoft\SQMClient\Windows:CEIPEnable</t>
    </r>
    <r>
      <rPr>
        <sz val="11"/>
        <color rgb="FF006096"/>
        <rFont val="Roboto Condensed"/>
      </rPr>
      <t xml:space="preserve">
</t>
    </r>
  </si>
  <si>
    <r>
      <rPr>
        <sz val="11"/>
        <color rgb="FF000000"/>
        <rFont val="Calibri"/>
      </rPr>
      <t>The Administrator can use the Problem Reports and Solutions component in Control Panel to enable Windows Customer Experience Improvement Program for all users.</t>
    </r>
  </si>
  <si>
    <t>18.9.20.1.13</t>
  </si>
  <si>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</si>
  <si>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</si>
  <si>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or not errors are reported to Microsoft.</t>
    </r>
    <r>
      <rPr>
        <sz val="11"/>
        <color rgb="FF000000"/>
        <rFont val="Calibri"/>
      </rPr>
      <t xml:space="preserve">
</t>
    </r>
    <r>
      <rPr>
        <sz val="11"/>
        <color rgb="FF000000"/>
        <rFont val="Calibri"/>
      </rPr>
      <t>Error Reporting is used to report information about a system or application that has failed or has stopped responding and is used to improve the quality of the product.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</si>
  <si>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not given the option to report errors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</si>
  <si>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(DoReport) and </t>
    </r>
    <r>
      <rPr>
        <b/>
        <sz val="11"/>
        <color rgb="FF000000"/>
        <rFont val="Calibri"/>
      </rPr>
      <t>1</t>
    </r>
    <r>
      <rPr>
        <sz val="11"/>
        <color rgb="FF000000"/>
        <rFont val="Calibri"/>
      </rPr>
      <t xml:space="preserve"> (Disabled).</t>
    </r>
    <r>
      <rPr>
        <sz val="11"/>
        <color rgb="FF000000"/>
        <rFont val="Calibri"/>
      </rPr>
      <t xml:space="preserve">
</t>
    </r>
    <r>
      <rPr>
        <sz val="11"/>
        <color rgb="FF006096"/>
        <rFont val="Roboto Condensed"/>
      </rPr>
      <t>HKEY_LOCAL_MACHINE\SOFTWARE\Policies\Microsoft\Windows\Windows Error Reporting:Disabled</t>
    </r>
    <r>
      <rPr>
        <sz val="11"/>
        <color rgb="FF006096"/>
        <rFont val="Roboto Condensed"/>
      </rPr>
      <t xml:space="preserve">
</t>
    </r>
    <r>
      <rPr>
        <sz val="11"/>
        <color rgb="FF006096"/>
        <rFont val="Roboto Condensed"/>
      </rPr>
      <t>HKEY_LOCAL_MACHINE\SOFTWARE\Policies\Microsoft\PCHealth\ErrorReporting:DoReport</t>
    </r>
    <r>
      <rPr>
        <sz val="11"/>
        <color rgb="FF006096"/>
        <rFont val="Roboto Condensed"/>
      </rPr>
      <t xml:space="preserve">
</t>
    </r>
  </si>
  <si>
    <r>
      <rPr>
        <sz val="11"/>
        <color rgb="FF000000"/>
        <rFont val="Calibri"/>
      </rPr>
      <t>Disabled. (Errors may be reported to Microsoft via the Internet or to a corporate file share.)</t>
    </r>
  </si>
  <si>
    <t>Kerberos</t>
  </si>
  <si>
    <t>18.9.23.1</t>
  </si>
  <si>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</si>
  <si>
    <r>
      <rPr>
        <sz val="11"/>
        <color rgb="FF000000"/>
        <rFont val="Calibri"/>
      </rPr>
      <t xml:space="preserve">Set the following UI path to </t>
    </r>
    <r>
      <rPr>
        <b/>
        <sz val="11"/>
        <color rgb="FF000000"/>
        <rFont val="Calibri"/>
      </rPr>
      <t>Enabled: Automatic</t>
    </r>
    <r>
      <rPr>
        <sz val="11"/>
        <color rgb="FF000000"/>
        <rFont val="Calibri"/>
      </rPr>
      <t>:</t>
    </r>
    <r>
      <rPr>
        <sz val="11"/>
        <color rgb="FF000000"/>
        <rFont val="Calibri"/>
      </rPr>
      <t xml:space="preserve">
</t>
    </r>
    <r>
      <rPr>
        <sz val="11"/>
        <color rgb="FF006096"/>
        <rFont val="Roboto Condensed"/>
      </rPr>
      <t>Computer Configuration\Policies\Administrative Templates\System\Kerberos\Support device authentication using certificate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Kerberos.admx/adml</t>
    </r>
    <r>
      <rPr>
        <sz val="11"/>
        <color rgb="FF000000"/>
        <rFont val="Calibri"/>
      </rPr>
      <t xml:space="preserve"> that is included with the Microsoft Windows 10 RTM (Release 1507) Administrative Templates (or newer).</t>
    </r>
  </si>
  <si>
    <r>
      <rPr>
        <sz val="11"/>
        <color rgb="FF000000"/>
        <rFont val="Calibri"/>
      </rPr>
      <t>This policy setting allows you to set support for Kerberos to attempt authentication using the certificate for the device to the domain.</t>
    </r>
    <r>
      <rPr>
        <sz val="11"/>
        <color rgb="FF000000"/>
        <rFont val="Calibri"/>
      </rPr>
      <t xml:space="preserve">
</t>
    </r>
    <r>
      <rPr>
        <sz val="11"/>
        <color rgb="FF000000"/>
        <rFont val="Calibri"/>
      </rPr>
      <t>Support for device authentication using certificate will require connectivity to a DC in the device account domain which supports certificate authentication for computer accounts.</t>
    </r>
    <r>
      <rPr>
        <sz val="11"/>
        <color rgb="FF000000"/>
        <rFont val="Calibri"/>
      </rPr>
      <t xml:space="preserve">
</t>
    </r>
    <r>
      <rPr>
        <sz val="11"/>
        <color rgb="FF000000"/>
        <rFont val="Calibri"/>
      </rPr>
      <t xml:space="preserve">The recommended state for this setting is: </t>
    </r>
    <r>
      <rPr>
        <b/>
        <sz val="11"/>
        <color rgb="FF000000"/>
        <rFont val="Calibri"/>
      </rPr>
      <t>Enabled: Automatic</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</si>
  <si>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(DevicePKInitBehavior) and </t>
    </r>
    <r>
      <rPr>
        <b/>
        <sz val="11"/>
        <color rgb="FF000000"/>
        <rFont val="Calibri"/>
      </rPr>
      <t>1</t>
    </r>
    <r>
      <rPr>
        <sz val="11"/>
        <color rgb="FF000000"/>
        <rFont val="Calibri"/>
      </rPr>
      <t xml:space="preserve"> (DevicePKInitEnabled).</t>
    </r>
    <r>
      <rPr>
        <sz val="11"/>
        <color rgb="FF000000"/>
        <rFont val="Calibri"/>
      </rPr>
      <t xml:space="preserve">
</t>
    </r>
    <r>
      <rPr>
        <sz val="11"/>
        <color rgb="FF006096"/>
        <rFont val="Roboto Condensed"/>
      </rPr>
      <t>HKEY_LOCAL_MACHINE\SOFTWARE\Microsoft\Windows\CurrentVersion\Policies\System\kerberos\parameters:DevicePKInitBehavior</t>
    </r>
    <r>
      <rPr>
        <sz val="11"/>
        <color rgb="FF006096"/>
        <rFont val="Roboto Condensed"/>
      </rPr>
      <t xml:space="preserve">
</t>
    </r>
    <r>
      <rPr>
        <sz val="11"/>
        <color rgb="FF006096"/>
        <rFont val="Roboto Condensed"/>
      </rPr>
      <t>HKEY_LOCAL_MACHINE\SOFTWARE\Microsoft\Windows\CurrentVersion\Policies\System\kerberos\parameters:DevicePKInitEnabled</t>
    </r>
    <r>
      <rPr>
        <sz val="11"/>
        <color rgb="FF006096"/>
        <rFont val="Roboto Condensed"/>
      </rPr>
      <t xml:space="preserve">
</t>
    </r>
  </si>
  <si>
    <r>
      <rPr>
        <sz val="11"/>
        <color rgb="FF000000"/>
        <rFont val="Calibri"/>
      </rPr>
      <t>Automatic. (Devices will attempt to authenticate using their certificate. If the DC does not support computer account authentication using certificates then authentication with password will be attempted.)</t>
    </r>
  </si>
  <si>
    <t>Kernel DMA Protection</t>
  </si>
  <si>
    <t>18.9.24.1</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</si>
  <si>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</si>
  <si>
    <r>
      <rPr>
        <sz val="11"/>
        <color rgb="FF000000"/>
        <rFont val="Calibri"/>
      </rPr>
      <t xml:space="preserve">Set the following UI path to </t>
    </r>
    <r>
      <rPr>
        <b/>
        <sz val="11"/>
        <color rgb="FF000000"/>
        <rFont val="Calibri"/>
      </rPr>
      <t>Enabled: Block All</t>
    </r>
    <r>
      <rPr>
        <sz val="11"/>
        <color rgb="FF000000"/>
        <rFont val="Calibri"/>
      </rPr>
      <t>:</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DmaGuard.admx/adml</t>
    </r>
    <r>
      <rPr>
        <sz val="11"/>
        <color rgb="FF000000"/>
        <rFont val="Calibri"/>
      </rPr>
      <t xml:space="preserve"> that is included with the Microsoft Windows 10 Release 1809 &amp; Server 2019 Administrative Templates (or newer).</t>
    </r>
  </si>
  <si>
    <r>
      <rPr>
        <sz val="11"/>
        <color rgb="FF000000"/>
        <rFont val="Calibri"/>
      </rPr>
      <t>This policy is intended to provide additional security against external DMA-capable devices. It allows for more control over the enumeration of external DMA-capable devices that are not compatible with DMA Remapping/device memory isolation and sandboxing.</t>
    </r>
    <r>
      <rPr>
        <sz val="11"/>
        <color rgb="FF000000"/>
        <rFont val="Calibri"/>
      </rPr>
      <t xml:space="preserve">
</t>
    </r>
    <r>
      <rPr>
        <sz val="11"/>
        <color rgb="FF000000"/>
        <rFont val="Calibri"/>
      </rPr>
      <t xml:space="preserve">The recommended state for this setting is: </t>
    </r>
    <r>
      <rPr>
        <b/>
        <sz val="11"/>
        <color rgb="FF000000"/>
        <rFont val="Calibri"/>
      </rPr>
      <t>Enabled: Block All</t>
    </r>
    <r>
      <rPr>
        <sz val="11"/>
        <color rgb="FF000000"/>
        <rFont val="Calibri"/>
      </rPr>
      <t>.</t>
    </r>
    <r>
      <rPr>
        <sz val="11"/>
        <color rgb="FF000000"/>
        <rFont val="Calibri"/>
      </rPr>
      <t xml:space="preserve">
</t>
    </r>
    <r>
      <rPr>
        <b/>
        <sz val="11"/>
        <color rgb="FF000000"/>
        <rFont val="Calibri"/>
      </rPr>
      <t>Note</t>
    </r>
    <r>
      <rPr>
        <sz val="11"/>
        <color rgb="FF000000"/>
        <rFont val="Calibri"/>
      </rPr>
      <t>: This policy does not apply to 1394, PCMCIA or ExpressCard devices. The protection also only applies to Windows 10 R1803 or higher, and also requires a UEFI BIOS to function.</t>
    </r>
    <r>
      <rPr>
        <sz val="11"/>
        <color rgb="FF000000"/>
        <rFont val="Calibri"/>
      </rPr>
      <t xml:space="preserve">
</t>
    </r>
    <r>
      <rPr>
        <b/>
        <sz val="11"/>
        <color rgb="FF000000"/>
        <rFont val="Calibri"/>
      </rPr>
      <t>Note #2</t>
    </r>
    <r>
      <rPr>
        <sz val="11"/>
        <color rgb="FF000000"/>
        <rFont val="Calibri"/>
      </rPr>
      <t xml:space="preserve">: More information on this feature is available at this link: Kernel DMA Protection for Thunderbolt™ 3 (Windows 10) | Microsoft Docs </t>
    </r>
    <r>
      <rPr>
        <sz val="11"/>
        <color rgb="FF0000FF"/>
        <rFont val="Calibri"/>
      </rPr>
      <t>(https://docs.microsoft.com/en-us/windows/security/information-protection/kernel-dma-protection-for-thunderbolt)</t>
    </r>
    <r>
      <rPr>
        <sz val="11"/>
        <color rgb="FF000000"/>
        <rFont val="Calibri"/>
      </rPr>
      <t>.</t>
    </r>
  </si>
  <si>
    <r>
      <rPr>
        <sz val="11"/>
        <color rgb="FF000000"/>
        <rFont val="Calibri"/>
      </rPr>
      <t xml:space="preserve">External devices that are not compatible with DMA-remapping will not be enumerated and will not function unless/until the user has logged in successfully </t>
    </r>
    <r>
      <rPr>
        <i/>
        <sz val="11"/>
        <color rgb="FF000000"/>
        <rFont val="Calibri"/>
      </rPr>
      <t>and</t>
    </r>
    <r>
      <rPr>
        <sz val="11"/>
        <color rgb="FF000000"/>
        <rFont val="Calibri"/>
      </rPr>
      <t xml:space="preserve"> has an unlocked user session. Once enumerated, these devices will continue to function, regardless of the state of the session. Devices that </t>
    </r>
    <r>
      <rPr>
        <b/>
        <sz val="11"/>
        <color rgb="FF000000"/>
        <rFont val="Calibri"/>
      </rPr>
      <t>are</t>
    </r>
    <r>
      <rPr>
        <sz val="11"/>
        <color rgb="FF000000"/>
        <rFont val="Calibri"/>
      </rPr>
      <t xml:space="preserve"> compatible with DMA-remapping will be enumerated immediately, with their device memory isolated.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</si>
  <si>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HKLM\SOFTWARE\Policies\Microsoft\Windows\Kernel DMA Protection:DeviceEnumerationPolicy</t>
    </r>
    <r>
      <rPr>
        <sz val="11"/>
        <color rgb="FF006096"/>
        <rFont val="Roboto Condensed"/>
      </rPr>
      <t xml:space="preserve">
</t>
    </r>
  </si>
  <si>
    <r>
      <rPr>
        <sz val="11"/>
        <color rgb="FF000000"/>
        <rFont val="Calibri"/>
      </rPr>
      <t>Windows Server 2019 or newer: Enabled if UEFI BIOS is present. Disabled if using legacy BIOS.</t>
    </r>
    <r>
      <rPr>
        <sz val="11"/>
        <color rgb="FF000000"/>
        <rFont val="Calibri"/>
      </rPr>
      <t xml:space="preserve">
</t>
    </r>
    <r>
      <rPr>
        <sz val="11"/>
        <color rgb="FF000000"/>
        <rFont val="Calibri"/>
      </rPr>
      <t>Older OSes: Not supported (i.e. Disabled).</t>
    </r>
  </si>
  <si>
    <t>LAPS</t>
  </si>
  <si>
    <t>18.9.26.1</t>
  </si>
  <si>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</si>
  <si>
    <r>
      <rPr>
        <sz val="11"/>
        <color rgb="FF000000"/>
        <rFont val="Calibri"/>
      </rPr>
      <t xml:space="preserve">Set the following UI path to </t>
    </r>
    <r>
      <rPr>
        <b/>
        <sz val="11"/>
        <color rgb="FF000000"/>
        <rFont val="Calibri"/>
      </rPr>
      <t>Enabled: Active Directory</t>
    </r>
    <r>
      <rPr>
        <sz val="11"/>
        <color rgb="FF000000"/>
        <rFont val="Calibri"/>
      </rPr>
      <t xml:space="preserve"> or </t>
    </r>
    <r>
      <rPr>
        <b/>
        <sz val="11"/>
        <color rgb="FF000000"/>
        <rFont val="Calibri"/>
      </rPr>
      <t>Enabled: Azure Active Directory</t>
    </r>
    <r>
      <rPr>
        <sz val="11"/>
        <color rgb="FF000000"/>
        <rFont val="Calibri"/>
      </rPr>
      <t>:</t>
    </r>
    <r>
      <rPr>
        <sz val="11"/>
        <color rgb="FF000000"/>
        <rFont val="Calibri"/>
      </rPr>
      <t xml:space="preserve">
</t>
    </r>
    <r>
      <rPr>
        <sz val="11"/>
        <color rgb="FF006096"/>
        <rFont val="Roboto Condensed"/>
      </rPr>
      <t>Computer Configuration\Policies\Administrative Templates\System\LAPS\Configure password backup directory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</si>
  <si>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which directory Windows LAPS will use to back up the local admin account password.</t>
    </r>
    <r>
      <rPr>
        <sz val="11"/>
        <color rgb="FF000000"/>
        <rFont val="Calibri"/>
      </rPr>
      <t xml:space="preserve">
</t>
    </r>
    <r>
      <rPr>
        <sz val="11"/>
        <color rgb="FF000000"/>
        <rFont val="Calibri"/>
      </rPr>
      <t xml:space="preserve">The recommended state for this setting is: </t>
    </r>
    <r>
      <rPr>
        <b/>
        <sz val="11"/>
        <color rgb="FF000000"/>
        <rFont val="Calibri"/>
      </rPr>
      <t>Enabled: Active Directory</t>
    </r>
    <r>
      <rPr>
        <sz val="11"/>
        <color rgb="FF000000"/>
        <rFont val="Calibri"/>
      </rPr>
      <t xml:space="preserve"> or </t>
    </r>
    <r>
      <rPr>
        <b/>
        <sz val="11"/>
        <color rgb="FF000000"/>
        <rFont val="Calibri"/>
      </rPr>
      <t>Enabled: Azure Active Directory</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Windows LAPS does not support simultaneous storage of the local admin password in both directory types.</t>
    </r>
    <r>
      <rPr>
        <sz val="11"/>
        <color rgb="FF000000"/>
        <rFont val="Calibri"/>
      </rPr>
      <t xml:space="preserve">
</t>
    </r>
    <r>
      <rPr>
        <b/>
        <sz val="11"/>
        <color rgb="FF000000"/>
        <rFont val="Calibri"/>
      </rPr>
      <t>Note #4:</t>
    </r>
    <r>
      <rPr>
        <sz val="11"/>
        <color rgb="FF000000"/>
        <rFont val="Calibri"/>
      </rPr>
      <t xml:space="preserve"> If the setting is configured and the managed device is not joined to the configured directory type, the local administrator password will not be managed by Windows LAPS.</t>
    </r>
  </si>
  <si>
    <r>
      <rPr>
        <sz val="11"/>
        <color rgb="FF000000"/>
        <rFont val="Calibri"/>
      </rPr>
      <t>The passwords managed by Windows LAPS will only be retrievable from the configured directory type.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</si>
  <si>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HKLM\SOFTWARE\Microsoft\Windows\CurrentVersion\Policies\LAPS:BackupDirectory</t>
    </r>
    <r>
      <rPr>
        <sz val="11"/>
        <color rgb="FF006096"/>
        <rFont val="Roboto Condensed"/>
      </rPr>
      <t xml:space="preserve">
</t>
    </r>
  </si>
  <si>
    <r>
      <rPr>
        <sz val="11"/>
        <color rgb="FF000000"/>
        <rFont val="Calibri"/>
      </rPr>
      <t>Disabled. (The local administrator password is not managed by Windows LAPS.)</t>
    </r>
  </si>
  <si>
    <t>18.9.26.2</t>
  </si>
  <si>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</si>
  <si>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Templates\System\LAPS\Do not allow password expiration time longer than required by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23H2 Administrative Templates v2.0 (or newer).</t>
    </r>
    <r>
      <rPr>
        <sz val="11"/>
        <color rgb="FF000000"/>
        <rFont val="Calibri"/>
      </rPr>
      <t xml:space="preserve">
</t>
    </r>
    <r>
      <rPr>
        <b/>
        <sz val="11"/>
        <color rgb="FF000000"/>
        <rFont val="Calibri"/>
      </rPr>
      <t>Note #2:</t>
    </r>
    <r>
      <rPr>
        <sz val="11"/>
        <color rgb="FF000000"/>
        <rFont val="Calibri"/>
      </rPr>
      <t xml:space="preserve"> This setting also existed in the Microsoft Windows 11 Release 22H2 v3.0 and 23H2 v1.0 Administrative Templates, but it was misconfigured in those versions with the incorrect registry value. Please ensure you are using Windows 11 Release 23H2 Administrative Templates v2.0 (or newer) when configuring this setting to ensure the correct registry value is set.</t>
    </r>
  </si>
  <si>
    <r>
      <rPr>
        <sz val="11"/>
        <color rgb="FF000000"/>
        <rFont val="Calibri"/>
      </rPr>
      <t>This policy setting configures whether the password age dictated by the Windows LAPS "Password Settings" policy is enforced and cannot be extended manually (only shortened) by an authorized technician.</t>
    </r>
    <r>
      <rPr>
        <sz val="11"/>
        <color rgb="FF000000"/>
        <rFont val="Calibri"/>
      </rPr>
      <t xml:space="preserve">
</t>
    </r>
    <r>
      <rPr>
        <sz val="11"/>
        <color rgb="FF000000"/>
        <rFont val="Calibri"/>
      </rPr>
      <t>If an expiration is detected, the password is changed immediately, and password expiration is set according to policy.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</si>
  <si>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None - this is the default behavior.</t>
    </r>
    <r>
      <rPr>
        <sz val="11"/>
        <color rgb="FF000000"/>
        <rFont val="Calibri"/>
      </rPr>
      <t xml:space="preserve">
</t>
    </r>
    <r>
      <rPr>
        <sz val="11"/>
        <color rgb="FF000000"/>
        <rFont val="Calibri"/>
      </rPr>
      <t>Planned password expiration longer than password age dictated by "Password Settings" policy is NOT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</si>
  <si>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HKLM\SOFTWARE\Microsoft\Windows\CurrentVersion\Policies\LAPS:PasswordExpirationProtectionEnabled</t>
    </r>
    <r>
      <rPr>
        <sz val="11"/>
        <color rgb="FF006096"/>
        <rFont val="Roboto Condensed"/>
      </rPr>
      <t xml:space="preserve">
</t>
    </r>
  </si>
  <si>
    <r>
      <rPr>
        <sz val="11"/>
        <color rgb="FF000000"/>
        <rFont val="Calibri"/>
      </rPr>
      <t>Enabled. (Planned password expiration longer than the password age policy is not allowed.)</t>
    </r>
  </si>
  <si>
    <t>18.9.26.3</t>
  </si>
  <si>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</si>
  <si>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Templates\System\LAPS\Enable password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</si>
  <si>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controls whether the Windows LAPS managed password is encrypted before being sent to Active Directory.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This setting has no effect unless the password has been configured to be backed up to Active Directory, and the Active Directory domain functional level is at Windows Server 2016 or above.</t>
    </r>
    <r>
      <rPr>
        <sz val="11"/>
        <color rgb="FF000000"/>
        <rFont val="Calibri"/>
      </rPr>
      <t xml:space="preserve">
</t>
    </r>
    <r>
      <rPr>
        <b/>
        <sz val="11"/>
        <color rgb="FF000000"/>
        <rFont val="Calibri"/>
      </rPr>
      <t>Note #4:</t>
    </r>
    <r>
      <rPr>
        <sz val="11"/>
        <color rgb="FF000000"/>
        <rFont val="Calibri"/>
      </rPr>
      <t xml:space="preserve"> This setting has no relevance (but is harmless) when storing Windows LAPS passwords to Entra ID (formerly Azure Active Directory) as it automatically encrypts all Windows LAPS passwords.</t>
    </r>
  </si>
  <si>
    <r>
      <rPr>
        <sz val="11"/>
        <color rgb="FF000000"/>
        <rFont val="Calibri"/>
      </rPr>
      <t>None - this is the default behavior.</t>
    </r>
    <r>
      <rPr>
        <sz val="11"/>
        <color rgb="FF000000"/>
        <rFont val="Calibri"/>
      </rPr>
      <t xml:space="preserve">
</t>
    </r>
    <r>
      <rPr>
        <sz val="11"/>
        <color rgb="FF000000"/>
        <rFont val="Calibri"/>
      </rPr>
      <t>If the domain functional level is set at or above Windows Server 2016, the Windows LAPS managed account password is encrypted automatically, if it is set at a lower domain functional level, the Windows LAPS managed account password will not be backed up to the directory.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</si>
  <si>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HKLM\SOFTWARE\Microsoft\Windows\CurrentVersion\Policies\LAPS:ADPasswordEncryptionEnabled</t>
    </r>
    <r>
      <rPr>
        <sz val="11"/>
        <color rgb="FF006096"/>
        <rFont val="Roboto Condensed"/>
      </rPr>
      <t xml:space="preserve">
</t>
    </r>
  </si>
  <si>
    <r>
      <rPr>
        <sz val="11"/>
        <color rgb="FF000000"/>
        <rFont val="Calibri"/>
      </rPr>
      <t>Enabled. (Windows LAPS managed passwords are encrypted before being sent to Active Directory.)</t>
    </r>
  </si>
  <si>
    <t>18.9.26.4</t>
  </si>
  <si>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</si>
  <si>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Complexity</t>
    </r>
    <r>
      <rPr>
        <sz val="11"/>
        <color rgb="FF000000"/>
        <rFont val="Calibri"/>
      </rPr>
      <t xml:space="preserve"> option to </t>
    </r>
    <r>
      <rPr>
        <b/>
        <sz val="11"/>
        <color rgb="FF000000"/>
        <rFont val="Calibri"/>
      </rPr>
      <t>Large letters + small letters + numbers + special characters</t>
    </r>
    <r>
      <rPr>
        <sz val="11"/>
        <color rgb="FF000000"/>
        <rFont val="Calibri"/>
      </rPr>
      <t xml:space="preserve">, </t>
    </r>
    <r>
      <rPr>
        <b/>
        <sz val="11"/>
        <color rgb="FF000000"/>
        <rFont val="Calibri"/>
      </rPr>
      <t>Passphrase (long words)</t>
    </r>
    <r>
      <rPr>
        <sz val="11"/>
        <color rgb="FF000000"/>
        <rFont val="Calibri"/>
      </rPr>
      <t xml:space="preserve">, </t>
    </r>
    <r>
      <rPr>
        <b/>
        <sz val="11"/>
        <color rgb="FF000000"/>
        <rFont val="Calibri"/>
      </rPr>
      <t>Passphrase (short words)</t>
    </r>
    <r>
      <rPr>
        <sz val="11"/>
        <color rgb="FF000000"/>
        <rFont val="Calibri"/>
      </rPr>
      <t xml:space="preserve"> or </t>
    </r>
    <r>
      <rPr>
        <b/>
        <sz val="11"/>
        <color rgb="FF000000"/>
        <rFont val="Calibri"/>
      </rPr>
      <t>Passphrase (short words with unique prefixes)</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</si>
  <si>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complexity.</t>
    </r>
    <r>
      <rPr>
        <sz val="11"/>
        <color rgb="FF000000"/>
        <rFont val="Calibri"/>
      </rPr>
      <t xml:space="preserve">
</t>
    </r>
    <r>
      <rPr>
        <sz val="11"/>
        <color rgb="FF000000"/>
        <rFont val="Calibri"/>
      </rPr>
      <t xml:space="preserve">The recommended state for this setting is: </t>
    </r>
    <r>
      <rPr>
        <b/>
        <sz val="11"/>
        <color rgb="FF000000"/>
        <rFont val="Calibri"/>
      </rPr>
      <t>Enabled: Large letters + small letters + numbers + special characters</t>
    </r>
    <r>
      <rPr>
        <sz val="11"/>
        <color rgb="FF000000"/>
        <rFont val="Calibri"/>
      </rPr>
      <t xml:space="preserve">. Configuring this setting to </t>
    </r>
    <r>
      <rPr>
        <b/>
        <sz val="11"/>
        <color rgb="FF000000"/>
        <rFont val="Calibri"/>
      </rPr>
      <t>Passphrase (long words)</t>
    </r>
    <r>
      <rPr>
        <sz val="11"/>
        <color rgb="FF000000"/>
        <rFont val="Calibri"/>
      </rPr>
      <t xml:space="preserve">, </t>
    </r>
    <r>
      <rPr>
        <b/>
        <sz val="11"/>
        <color rgb="FF000000"/>
        <rFont val="Calibri"/>
      </rPr>
      <t>Passphrase (short words)</t>
    </r>
    <r>
      <rPr>
        <sz val="11"/>
        <color rgb="FF000000"/>
        <rFont val="Calibri"/>
      </rPr>
      <t xml:space="preserve"> or </t>
    </r>
    <r>
      <rPr>
        <b/>
        <sz val="11"/>
        <color rgb="FF000000"/>
        <rFont val="Calibri"/>
      </rPr>
      <t>Passphrase (short words with unique prefixes)</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Passphrase list is generated from Deep Dive: EFF´s New Wordlists for Random Passphrases </t>
    </r>
    <r>
      <rPr>
        <sz val="11"/>
        <color rgb="FF0000FF"/>
        <rFont val="Calibri"/>
      </rPr>
      <t>(https://www.eff.org/deeplinks/2016/07/new-wordlists-random-passphrases)</t>
    </r>
    <r>
      <rPr>
        <sz val="11"/>
        <color rgb="FF000000"/>
        <rFont val="Calibri"/>
      </rPr>
      <t xml:space="preserve"> by Electronic Frontier Foundation and only supports the English language.</t>
    </r>
    <r>
      <rPr>
        <sz val="11"/>
        <color rgb="FF000000"/>
        <rFont val="Calibri"/>
      </rPr>
      <t xml:space="preserve">
</t>
    </r>
    <r>
      <rPr>
        <b/>
        <sz val="11"/>
        <color rgb="FF000000"/>
        <rFont val="Calibri"/>
      </rPr>
      <t>Note #2:</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#3:</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</si>
  <si>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t>
    </r>
    <r>
      <rPr>
        <b/>
        <sz val="11"/>
        <color rgb="FF000000"/>
        <rFont val="Calibri"/>
      </rPr>
      <t>6</t>
    </r>
    <r>
      <rPr>
        <sz val="11"/>
        <color rgb="FF000000"/>
        <rFont val="Calibri"/>
      </rPr>
      <t xml:space="preserve">, </t>
    </r>
    <r>
      <rPr>
        <b/>
        <sz val="11"/>
        <color rgb="FF000000"/>
        <rFont val="Calibri"/>
      </rPr>
      <t>7</t>
    </r>
    <r>
      <rPr>
        <sz val="11"/>
        <color rgb="FF000000"/>
        <rFont val="Calibri"/>
      </rPr>
      <t xml:space="preserve">, or </t>
    </r>
    <r>
      <rPr>
        <b/>
        <sz val="11"/>
        <color rgb="FF000000"/>
        <rFont val="Calibri"/>
      </rPr>
      <t>8</t>
    </r>
    <r>
      <rPr>
        <sz val="11"/>
        <color rgb="FF000000"/>
        <rFont val="Calibri"/>
      </rPr>
      <t>.</t>
    </r>
    <r>
      <rPr>
        <sz val="11"/>
        <color rgb="FF000000"/>
        <rFont val="Calibri"/>
      </rPr>
      <t xml:space="preserve">
</t>
    </r>
    <r>
      <rPr>
        <sz val="11"/>
        <color rgb="FF006096"/>
        <rFont val="Roboto Condensed"/>
      </rPr>
      <t>HKLM\SOFTWARE\Microsoft\Windows\CurrentVersion\Policies\LAPS:PasswordComplexity</t>
    </r>
    <r>
      <rPr>
        <sz val="11"/>
        <color rgb="FF006096"/>
        <rFont val="Roboto Condensed"/>
      </rPr>
      <t xml:space="preserve">
</t>
    </r>
  </si>
  <si>
    <r>
      <rPr>
        <sz val="11"/>
        <color rgb="FF000000"/>
        <rFont val="Calibri"/>
      </rPr>
      <t>Large letters + small letters + numbers + special characters.</t>
    </r>
  </si>
  <si>
    <t>18.9.26.5</t>
  </si>
  <si>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</si>
  <si>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Length</t>
    </r>
    <r>
      <rPr>
        <sz val="11"/>
        <color rgb="FF000000"/>
        <rFont val="Calibri"/>
      </rPr>
      <t xml:space="preserve"> option to </t>
    </r>
    <r>
      <rPr>
        <b/>
        <sz val="11"/>
        <color rgb="FF000000"/>
        <rFont val="Calibri"/>
      </rPr>
      <t>15 or more</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</si>
  <si>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length.</t>
    </r>
    <r>
      <rPr>
        <sz val="11"/>
        <color rgb="FF000000"/>
        <rFont val="Calibri"/>
      </rPr>
      <t xml:space="preserve">
</t>
    </r>
    <r>
      <rPr>
        <sz val="11"/>
        <color rgb="FF000000"/>
        <rFont val="Calibri"/>
      </rPr>
      <t xml:space="preserve">The recommended state for this setting is: </t>
    </r>
    <r>
      <rPr>
        <b/>
        <sz val="11"/>
        <color rgb="FF000000"/>
        <rFont val="Calibri"/>
      </rPr>
      <t>Enabled: 15 or more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</si>
  <si>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Windows LAPS-generated passwords will be required to have a length of 15 characters (or more, if selected).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</si>
  <si>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t>
    </r>
    <r>
      <rPr>
        <sz val="11"/>
        <color rgb="FF000000"/>
        <rFont val="Calibri"/>
      </rPr>
      <t xml:space="preserve">
</t>
    </r>
    <r>
      <rPr>
        <sz val="11"/>
        <color rgb="FF006096"/>
        <rFont val="Roboto Condensed"/>
      </rPr>
      <t>HKLM\SOFTWARE\Microsoft\Windows\CurrentVersion\Policies\LAPS:PasswordLength</t>
    </r>
    <r>
      <rPr>
        <sz val="11"/>
        <color rgb="FF006096"/>
        <rFont val="Roboto Condensed"/>
      </rPr>
      <t xml:space="preserve">
</t>
    </r>
  </si>
  <si>
    <r>
      <rPr>
        <sz val="11"/>
        <color rgb="FF000000"/>
        <rFont val="Calibri"/>
      </rPr>
      <t>14 characters.</t>
    </r>
  </si>
  <si>
    <t>18.9.26.6</t>
  </si>
  <si>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</si>
  <si>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Age (Days)</t>
    </r>
    <r>
      <rPr>
        <sz val="11"/>
        <color rgb="FF000000"/>
        <rFont val="Calibri"/>
      </rPr>
      <t xml:space="preserve"> option to </t>
    </r>
    <r>
      <rPr>
        <b/>
        <sz val="11"/>
        <color rgb="FF000000"/>
        <rFont val="Calibri"/>
      </rPr>
      <t>30 or fewer</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</si>
  <si>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age.</t>
    </r>
    <r>
      <rPr>
        <sz val="11"/>
        <color rgb="FF000000"/>
        <rFont val="Calibri"/>
      </rPr>
      <t xml:space="preserve">
</t>
    </r>
    <r>
      <rPr>
        <sz val="11"/>
        <color rgb="FF000000"/>
        <rFont val="Calibri"/>
      </rPr>
      <t xml:space="preserve">The recommended state for this setting is: </t>
    </r>
    <r>
      <rPr>
        <b/>
        <sz val="11"/>
        <color rgb="FF000000"/>
        <rFont val="Calibri"/>
      </rPr>
      <t>Enabled: 30 or fewer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</si>
  <si>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None - this is the default behavior, unless set to fewer than 30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</si>
  <si>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t>
    </r>
    <r>
      <rPr>
        <sz val="11"/>
        <color rgb="FF000000"/>
        <rFont val="Calibri"/>
      </rPr>
      <t>.</t>
    </r>
    <r>
      <rPr>
        <sz val="11"/>
        <color rgb="FF000000"/>
        <rFont val="Calibri"/>
      </rPr>
      <t xml:space="preserve">
</t>
    </r>
    <r>
      <rPr>
        <sz val="11"/>
        <color rgb="FF006096"/>
        <rFont val="Roboto Condensed"/>
      </rPr>
      <t>HKLM\SOFTWARE\Microsoft\Windows\CurrentVersion\Policies\LAPS:PasswordAgeDays</t>
    </r>
    <r>
      <rPr>
        <sz val="11"/>
        <color rgb="FF006096"/>
        <rFont val="Roboto Condensed"/>
      </rPr>
      <t xml:space="preserve">
</t>
    </r>
  </si>
  <si>
    <t>18.9.26.7</t>
  </si>
  <si>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</si>
  <si>
    <r>
      <rPr>
        <sz val="11"/>
        <color rgb="FF000000"/>
        <rFont val="Calibri"/>
      </rPr>
      <t xml:space="preserve">Set the following UI path to </t>
    </r>
    <r>
      <rPr>
        <b/>
        <sz val="11"/>
        <color rgb="FF000000"/>
        <rFont val="Calibri"/>
      </rPr>
      <t>Enabled: 8 or fewer hours, but not 0</t>
    </r>
    <r>
      <rPr>
        <sz val="11"/>
        <color rgb="FF000000"/>
        <rFont val="Calibri"/>
      </rPr>
      <t>:</t>
    </r>
    <r>
      <rPr>
        <sz val="11"/>
        <color rgb="FF000000"/>
        <rFont val="Calibri"/>
      </rPr>
      <t xml:space="preserve">
</t>
    </r>
    <r>
      <rPr>
        <sz val="11"/>
        <color rgb="FF006096"/>
        <rFont val="Roboto Condensed"/>
      </rPr>
      <t>Computer Configuration\Policies\Administrative Templates\System\LAPS\Post-authentication actions: Grace period (hours)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</si>
  <si>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 xml:space="preserve">This policy settings configures post-authentication actions which will be executed after detecting an authentication by the Windows LAPS managed account. The </t>
    </r>
    <r>
      <rPr>
        <b/>
        <sz val="11"/>
        <color rgb="FF000000"/>
        <rFont val="Calibri"/>
      </rPr>
      <t>Grace period</t>
    </r>
    <r>
      <rPr>
        <sz val="11"/>
        <color rgb="FF000000"/>
        <rFont val="Calibri"/>
      </rPr>
      <t xml:space="preserve"> refers to the amount of time (hours) to wait after an authentication before executing the specified post-authentication actions.</t>
    </r>
    <r>
      <rPr>
        <sz val="11"/>
        <color rgb="FF000000"/>
        <rFont val="Calibri"/>
      </rPr>
      <t xml:space="preserve">
</t>
    </r>
    <r>
      <rPr>
        <sz val="11"/>
        <color rgb="FF000000"/>
        <rFont val="Calibri"/>
      </rPr>
      <t xml:space="preserve">The recommended state for this setting is: </t>
    </r>
    <r>
      <rPr>
        <b/>
        <sz val="11"/>
        <color rgb="FF000000"/>
        <rFont val="Calibri"/>
      </rPr>
      <t>Enabled: 8 or fewer hours,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If this policy is set to </t>
    </r>
    <r>
      <rPr>
        <b/>
        <sz val="11"/>
        <color rgb="FF000000"/>
        <rFont val="Calibri"/>
      </rPr>
      <t>0</t>
    </r>
    <r>
      <rPr>
        <sz val="11"/>
        <color rgb="FF000000"/>
        <rFont val="Calibri"/>
      </rPr>
      <t xml:space="preserve"> it prevents all post-authentication actions from occurring.</t>
    </r>
  </si>
  <si>
    <r>
      <rPr>
        <sz val="11"/>
        <color rgb="FF000000"/>
        <rFont val="Calibri"/>
      </rPr>
      <t>After 8 hours, the Windows LAPS managed account password will be reset and log off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</si>
  <si>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8</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HKLM\SOFTWARE\Microsoft\Windows\CurrentVersion\Policies\LAPS:PostAuthenticationResetDelay</t>
    </r>
    <r>
      <rPr>
        <sz val="11"/>
        <color rgb="FF006096"/>
        <rFont val="Roboto Condensed"/>
      </rPr>
      <t xml:space="preserve">
</t>
    </r>
  </si>
  <si>
    <r>
      <rPr>
        <sz val="11"/>
        <color rgb="FF000000"/>
        <rFont val="Calibri"/>
      </rPr>
      <t>Disabled. (Specified post-authentication actions will be executed after a default 24-hour grace period.)</t>
    </r>
  </si>
  <si>
    <t>18.9.26.8</t>
  </si>
  <si>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</si>
  <si>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Reset the password and logoff the managed account</t>
    </r>
    <r>
      <rPr>
        <sz val="11"/>
        <color rgb="FF000000"/>
        <rFont val="Calibri"/>
      </rPr>
      <t xml:space="preserve">, </t>
    </r>
    <r>
      <rPr>
        <b/>
        <sz val="11"/>
        <color rgb="FF000000"/>
        <rFont val="Calibri"/>
      </rPr>
      <t>Reset the password and reboot the device</t>
    </r>
    <r>
      <rPr>
        <sz val="11"/>
        <color rgb="FF000000"/>
        <rFont val="Calibri"/>
      </rPr>
      <t xml:space="preserve"> or </t>
    </r>
    <r>
      <rPr>
        <b/>
        <sz val="11"/>
        <color rgb="FF000000"/>
        <rFont val="Calibri"/>
      </rPr>
      <t>Reset the password, logoff the managed account, and terminate any remaining processes</t>
    </r>
    <r>
      <rPr>
        <sz val="11"/>
        <color rgb="FF000000"/>
        <rFont val="Calibri"/>
      </rPr>
      <t>:</t>
    </r>
    <r>
      <rPr>
        <sz val="11"/>
        <color rgb="FF000000"/>
        <rFont val="Calibri"/>
      </rPr>
      <t xml:space="preserve">
</t>
    </r>
    <r>
      <rPr>
        <sz val="11"/>
        <color rgb="FF006096"/>
        <rFont val="Roboto Condensed"/>
      </rPr>
      <t>Computer Configuration\Policies\Administrative Templates\System\LAPS\Post-authentication actions: Actions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</si>
  <si>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 xml:space="preserve">This policy settings configures post-authentication actions which will be executed after detecting an authentication by the LAPS managed account. The </t>
    </r>
    <r>
      <rPr>
        <b/>
        <sz val="11"/>
        <color rgb="FF000000"/>
        <rFont val="Calibri"/>
      </rPr>
      <t>Action</t>
    </r>
    <r>
      <rPr>
        <sz val="11"/>
        <color rgb="FF000000"/>
        <rFont val="Calibri"/>
      </rPr>
      <t xml:space="preserve"> refers to actions to take upon expiry of the grace period before executing the specified post-authentication actions.</t>
    </r>
    <r>
      <rPr>
        <sz val="11"/>
        <color rgb="FF000000"/>
        <rFont val="Calibri"/>
      </rPr>
      <t xml:space="preserve">
</t>
    </r>
    <r>
      <rPr>
        <sz val="11"/>
        <color rgb="FF000000"/>
        <rFont val="Calibri"/>
      </rPr>
      <t>Post-authentication actions:</t>
    </r>
    <r>
      <rPr>
        <sz val="11"/>
        <color rgb="FF000000"/>
        <rFont val="Calibri"/>
      </rPr>
      <t xml:space="preserve">
</t>
    </r>
    <r>
      <rPr>
        <sz val="11"/>
        <color rgb="FF000000"/>
        <rFont val="Calibri"/>
      </rPr>
      <t xml:space="preserve">- </t>
    </r>
    <r>
      <rPr>
        <b/>
        <sz val="11"/>
        <color rgb="FF000000"/>
        <rFont val="Calibri"/>
      </rPr>
      <t>Reset password</t>
    </r>
    <r>
      <rPr>
        <sz val="11"/>
        <color rgb="FF000000"/>
        <rFont val="Calibri"/>
      </rPr>
      <t>: upon expiry of the grace period, the managed account password will be reset.</t>
    </r>
    <r>
      <rPr>
        <sz val="11"/>
        <color rgb="FF000000"/>
        <rFont val="Calibri"/>
      </rPr>
      <t xml:space="preserve">
</t>
    </r>
    <r>
      <rPr>
        <sz val="11"/>
        <color rgb="FF000000"/>
        <rFont val="Calibri"/>
      </rPr>
      <t xml:space="preserve">- </t>
    </r>
    <r>
      <rPr>
        <b/>
        <sz val="11"/>
        <color rgb="FF000000"/>
        <rFont val="Calibri"/>
      </rPr>
      <t>Reset the password and logoff the managed account</t>
    </r>
    <r>
      <rPr>
        <sz val="11"/>
        <color rgb="FF000000"/>
        <rFont val="Calibri"/>
      </rPr>
      <t>: upon expiry of the grace period, the managed account password will be reset and any interactive logon sessions using the managed account will terminated.</t>
    </r>
    <r>
      <rPr>
        <sz val="11"/>
        <color rgb="FF000000"/>
        <rFont val="Calibri"/>
      </rPr>
      <t xml:space="preserve">
</t>
    </r>
    <r>
      <rPr>
        <sz val="11"/>
        <color rgb="FF000000"/>
        <rFont val="Calibri"/>
      </rPr>
      <t xml:space="preserve">- </t>
    </r>
    <r>
      <rPr>
        <b/>
        <sz val="11"/>
        <color rgb="FF000000"/>
        <rFont val="Calibri"/>
      </rPr>
      <t>Reset the password and reboot the device</t>
    </r>
    <r>
      <rPr>
        <sz val="11"/>
        <color rgb="FF000000"/>
        <rFont val="Calibri"/>
      </rPr>
      <t>: upon expiry of the grace period, the managed account password will be reset and the managed device will be immediately rebooted.</t>
    </r>
    <r>
      <rPr>
        <sz val="11"/>
        <color rgb="FF000000"/>
        <rFont val="Calibri"/>
      </rPr>
      <t xml:space="preserve">
</t>
    </r>
    <r>
      <rPr>
        <sz val="11"/>
        <color rgb="FF000000"/>
        <rFont val="Calibri"/>
      </rPr>
      <t xml:space="preserve">- </t>
    </r>
    <r>
      <rPr>
        <b/>
        <sz val="11"/>
        <color rgb="FF000000"/>
        <rFont val="Calibri"/>
      </rPr>
      <t>Reset the password, logoff the managed account, and terminate any remaining processes</t>
    </r>
    <r>
      <rPr>
        <sz val="11"/>
        <color rgb="FF000000"/>
        <rFont val="Calibri"/>
      </rPr>
      <t>: upon expiration of the grace period, the managed account password is reset, any interactive logon sessions using the managed account are logged off, and any remaining processes are terminated.</t>
    </r>
    <r>
      <rPr>
        <sz val="11"/>
        <color rgb="FF000000"/>
        <rFont val="Calibri"/>
      </rPr>
      <t xml:space="preserve">
</t>
    </r>
    <r>
      <rPr>
        <sz val="11"/>
        <color rgb="FF000000"/>
        <rFont val="Calibri"/>
      </rPr>
      <t xml:space="preserve">The recommended state for this setting is: </t>
    </r>
    <r>
      <rPr>
        <b/>
        <sz val="11"/>
        <color rgb="FF000000"/>
        <rFont val="Calibri"/>
      </rPr>
      <t>Enabled: Reset the password and logoff the managed account</t>
    </r>
    <r>
      <rPr>
        <sz val="11"/>
        <color rgb="FF000000"/>
        <rFont val="Calibri"/>
      </rPr>
      <t xml:space="preserve">. Configuring this setting to </t>
    </r>
    <r>
      <rPr>
        <b/>
        <sz val="11"/>
        <color rgb="FF000000"/>
        <rFont val="Calibri"/>
      </rPr>
      <t>Reset the password and reboot the device</t>
    </r>
    <r>
      <rPr>
        <sz val="11"/>
        <color rgb="FF000000"/>
        <rFont val="Calibri"/>
      </rPr>
      <t xml:space="preserve"> or </t>
    </r>
    <r>
      <rPr>
        <b/>
        <sz val="11"/>
        <color rgb="FF000000"/>
        <rFont val="Calibri"/>
      </rPr>
      <t>Reset the password, logoff the managed account, and terminate any remaining processes</t>
    </r>
    <r>
      <rPr>
        <sz val="11"/>
        <color rgb="FF000000"/>
        <rFont val="Calibri"/>
      </rPr>
      <t xml:space="preserve"> also conforms to the benchmark.</t>
    </r>
    <r>
      <rPr>
        <sz val="11"/>
        <color rgb="FF000000"/>
        <rFont val="Calibri"/>
      </rPr>
      <t xml:space="preserve">
</t>
    </r>
    <r>
      <rPr>
        <b/>
        <sz val="11"/>
        <color rgb="FF000000"/>
        <rFont val="Calibri"/>
      </rPr>
      <t>Warning:</t>
    </r>
    <r>
      <rPr>
        <sz val="11"/>
        <color rgb="FF000000"/>
        <rFont val="Calibri"/>
      </rPr>
      <t xml:space="preserve"> After an interactive logon session is terminated, other authenticated sessions using the Windows LAPS managed account may still be active. The only way to ensure that the previous password is no longer in use is to reboot the OS.</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</si>
  <si>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After the grace period expires, the Windows LAPS managed account password will be reset and logged off the system or the OS will be restarted.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</si>
  <si>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 xml:space="preserve">, </t>
    </r>
    <r>
      <rPr>
        <b/>
        <sz val="11"/>
        <color rgb="FF000000"/>
        <rFont val="Calibri"/>
      </rPr>
      <t>5</t>
    </r>
    <r>
      <rPr>
        <sz val="11"/>
        <color rgb="FF000000"/>
        <rFont val="Calibri"/>
      </rPr>
      <t xml:space="preserve"> or </t>
    </r>
    <r>
      <rPr>
        <b/>
        <sz val="11"/>
        <color rgb="FF000000"/>
        <rFont val="Calibri"/>
      </rPr>
      <t>11</t>
    </r>
    <r>
      <rPr>
        <sz val="11"/>
        <color rgb="FF000000"/>
        <rFont val="Calibri"/>
      </rPr>
      <t>.</t>
    </r>
    <r>
      <rPr>
        <sz val="11"/>
        <color rgb="FF000000"/>
        <rFont val="Calibri"/>
      </rPr>
      <t xml:space="preserve">
</t>
    </r>
    <r>
      <rPr>
        <sz val="11"/>
        <color rgb="FF006096"/>
        <rFont val="Roboto Condensed"/>
      </rPr>
      <t>HKLM\SOFTWARE\Microsoft\Windows\CurrentVersion\Policies\LAPS:PostAuthenticationActions</t>
    </r>
    <r>
      <rPr>
        <sz val="11"/>
        <color rgb="FF006096"/>
        <rFont val="Roboto Condensed"/>
      </rPr>
      <t xml:space="preserve">
</t>
    </r>
  </si>
  <si>
    <r>
      <rPr>
        <sz val="11"/>
        <color rgb="FF000000"/>
        <rFont val="Calibri"/>
      </rPr>
      <t>Disabled. (Reset the password and logoff the managed account after the specified grace period.)</t>
    </r>
  </si>
  <si>
    <t>Local Security Authority</t>
  </si>
  <si>
    <t>18.9.27.1</t>
  </si>
  <si>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</si>
  <si>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Templates\System\Local Security Authority\Allow Custom SSPs and APs to be loaded into LSASS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LocalSecurityAuthority.admx/adml</t>
    </r>
    <r>
      <rPr>
        <sz val="11"/>
        <color rgb="FF000000"/>
        <rFont val="Calibri"/>
      </rPr>
      <t xml:space="preserve"> that is included with the Microsoft Windows 11 Release 22H2 Administrative Templates v1.0 (or newer).</t>
    </r>
  </si>
  <si>
    <r>
      <rPr>
        <sz val="11"/>
        <color rgb="FF000000"/>
        <rFont val="Calibri"/>
      </rPr>
      <t>This policy setting controls the configuration under which the Local Security Authority Subsystem Service (LSASS) will load custom Security Support Provider/Authentication Package (SSP/AP).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</si>
  <si>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Custom Security Support Provider/Authentication Packages will not be permitted to load this may impact some legitimate third-party packages.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</si>
  <si>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HKLM\SOFTWARE\Policies\Microsoft\Windows\System:AllowCustomSSPsAPs</t>
    </r>
    <r>
      <rPr>
        <sz val="11"/>
        <color rgb="FF006096"/>
        <rFont val="Roboto Condensed"/>
      </rPr>
      <t xml:space="preserve">
</t>
    </r>
  </si>
  <si>
    <r>
      <rPr>
        <sz val="11"/>
        <color rgb="FF000000"/>
        <rFont val="Calibri"/>
      </rPr>
      <t>Enabled. (LSA allows custom SSPs and APs to be loaded).</t>
    </r>
  </si>
  <si>
    <t>18.9.27.2</t>
  </si>
  <si>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</si>
  <si>
    <r>
      <rPr>
        <sz val="11"/>
        <color rgb="FF000000"/>
        <rFont val="Calibri"/>
      </rPr>
      <t xml:space="preserve">Set the following UI path to </t>
    </r>
    <r>
      <rPr>
        <b/>
        <sz val="11"/>
        <color rgb="FF000000"/>
        <rFont val="Calibri"/>
      </rPr>
      <t>Enabled: 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Templates\System\Local Security Authority\Configures LSASS to run as a protected process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LocalSecurityAuthority.admx/adml</t>
    </r>
    <r>
      <rPr>
        <sz val="11"/>
        <color rgb="FF000000"/>
        <rFont val="Calibri"/>
      </rPr>
      <t xml:space="preserve"> that is included with the Microsoft Windows 11 Release 22H2 Administrative Templates v1.0 (or newer).</t>
    </r>
    <r>
      <rPr>
        <sz val="11"/>
        <color rgb="FF000000"/>
        <rFont val="Calibri"/>
      </rPr>
      <t xml:space="preserve">
</t>
    </r>
    <r>
      <rPr>
        <b/>
        <sz val="11"/>
        <color rgb="FF000000"/>
        <rFont val="Calibri"/>
      </rPr>
      <t>Note #2:</t>
    </r>
    <r>
      <rPr>
        <sz val="11"/>
        <color rgb="FF000000"/>
        <rFont val="Calibri"/>
      </rPr>
      <t xml:space="preserve"> In the Microsoft Windows 11 Release 23H2 Administrative Templates, the registry location of </t>
    </r>
    <r>
      <rPr>
        <i/>
        <sz val="11"/>
        <color rgb="FF000000"/>
        <rFont val="Calibri"/>
      </rPr>
      <t>HKLM\SYSTEM\CurrentControlSet\Control\Lsa:RunAsPPL</t>
    </r>
    <r>
      <rPr>
        <sz val="11"/>
        <color rgb="FF000000"/>
        <rFont val="Calibri"/>
      </rPr>
      <t xml:space="preserve"> was set for </t>
    </r>
    <r>
      <rPr>
        <i/>
        <sz val="11"/>
        <color rgb="FF000000"/>
        <rFont val="Calibri"/>
      </rPr>
      <t>Configures LSASS to run as a protected process</t>
    </r>
    <r>
      <rPr>
        <sz val="11"/>
        <color rgb="FF000000"/>
        <rFont val="Calibri"/>
      </rPr>
      <t xml:space="preserve">. This same registry location and value was also created if the setting </t>
    </r>
    <r>
      <rPr>
        <i/>
        <sz val="11"/>
        <color rgb="FF000000"/>
        <rFont val="Calibri"/>
      </rPr>
      <t>Ensure 'LSA Protection' is set to 'Enabled'</t>
    </r>
    <r>
      <rPr>
        <sz val="11"/>
        <color rgb="FF000000"/>
        <rFont val="Calibri"/>
      </rPr>
      <t xml:space="preserve"> was also applied. This appears to have been a mistake in the ADMX/ADML Templates for that release.</t>
    </r>
    <r>
      <rPr>
        <sz val="11"/>
        <color rgb="FF000000"/>
        <rFont val="Calibri"/>
      </rPr>
      <t xml:space="preserve">
</t>
    </r>
    <r>
      <rPr>
        <sz val="11"/>
        <color rgb="FF000000"/>
        <rFont val="Calibri"/>
      </rPr>
      <t xml:space="preserve">Starting with the Microsoft Windows 11 Release 24H2 Administrative Templates, the setting </t>
    </r>
    <r>
      <rPr>
        <i/>
        <sz val="11"/>
        <color rgb="FF000000"/>
        <rFont val="Calibri"/>
      </rPr>
      <t>Configures LSASS to run as a protected process</t>
    </r>
    <r>
      <rPr>
        <sz val="11"/>
        <color rgb="FF000000"/>
        <rFont val="Calibri"/>
      </rPr>
      <t xml:space="preserve"> has a new registry location of </t>
    </r>
    <r>
      <rPr>
        <i/>
        <sz val="11"/>
        <color rgb="FF000000"/>
        <rFont val="Calibri"/>
      </rPr>
      <t>HKLM\Software\Policies\Microsoft\Windows\System</t>
    </r>
    <r>
      <rPr>
        <sz val="11"/>
        <color rgb="FF000000"/>
        <rFont val="Calibri"/>
      </rPr>
      <t xml:space="preserve">. In addition, the setting </t>
    </r>
    <r>
      <rPr>
        <i/>
        <sz val="11"/>
        <color rgb="FF000000"/>
        <rFont val="Calibri"/>
      </rPr>
      <t>LSA Protection</t>
    </r>
    <r>
      <rPr>
        <sz val="11"/>
        <color rgb="FF000000"/>
        <rFont val="Calibri"/>
      </rPr>
      <t xml:space="preserve"> will be displayed by GPME when this setting (</t>
    </r>
    <r>
      <rPr>
        <i/>
        <sz val="11"/>
        <color rgb="FF000000"/>
        <rFont val="Calibri"/>
      </rPr>
      <t>Configures LSASS to run as a protected process</t>
    </r>
    <r>
      <rPr>
        <sz val="11"/>
        <color rgb="FF000000"/>
        <rFont val="Calibri"/>
      </rPr>
      <t>) is configured.</t>
    </r>
    <r>
      <rPr>
        <sz val="11"/>
        <color rgb="FF000000"/>
        <rFont val="Calibri"/>
      </rPr>
      <t xml:space="preserve">
</t>
    </r>
    <r>
      <rPr>
        <sz val="11"/>
        <color rgb="FF000000"/>
        <rFont val="Calibri"/>
      </rPr>
      <t xml:space="preserve">If </t>
    </r>
    <r>
      <rPr>
        <i/>
        <sz val="11"/>
        <color rgb="FF000000"/>
        <rFont val="Calibri"/>
      </rPr>
      <t>Configures LSASS to run as a protected process</t>
    </r>
    <r>
      <rPr>
        <sz val="11"/>
        <color rgb="FF000000"/>
        <rFont val="Calibri"/>
      </rPr>
      <t xml:space="preserve"> was configured using an older version of the ADML/ADML templates, the new registry location will not auto-apply to the system, and assessment scans using the latest benchmark might fail. To fix this issue, the ADMX/ADML templates must be updated to the latest version, the setting removed from the GPO, and then added back in.</t>
    </r>
    <r>
      <rPr>
        <sz val="11"/>
        <color rgb="FF000000"/>
        <rFont val="Calibri"/>
      </rPr>
      <t xml:space="preserve">
</t>
    </r>
    <r>
      <rPr>
        <sz val="11"/>
        <color rgb="FF000000"/>
        <rFont val="Calibri"/>
      </rPr>
      <t xml:space="preserve">If the Microsoft Windows 10 Benchmark is applied, </t>
    </r>
    <r>
      <rPr>
        <i/>
        <sz val="11"/>
        <color rgb="FF000000"/>
        <rFont val="Calibri"/>
      </rPr>
      <t>LSA Protection</t>
    </r>
    <r>
      <rPr>
        <sz val="11"/>
        <color rgb="FF000000"/>
        <rFont val="Calibri"/>
      </rPr>
      <t xml:space="preserve"> is configured via a separate recommendation for older versions of the Windows 10 Operating System using the </t>
    </r>
    <r>
      <rPr>
        <b/>
        <sz val="11"/>
        <color rgb="FF000000"/>
        <rFont val="Calibri"/>
      </rPr>
      <t>SecGuide.admx/adml</t>
    </r>
    <r>
      <rPr>
        <sz val="11"/>
        <color rgb="FF000000"/>
        <rFont val="Calibri"/>
      </rPr>
      <t xml:space="preserve"> templates. That configuration is checked for separately from this recommendation.</t>
    </r>
  </si>
  <si>
    <r>
      <rPr>
        <sz val="11"/>
        <color rgb="FF000000"/>
        <rFont val="Calibri"/>
      </rPr>
      <t>This policy setting controls whether the Local Security Authority Subservice Service (LSASS) runs in protected mode and also has the option to lock in protected mode with Unified Extensible Firmware Interface (UEFI). The Local Security Authority (LSA), which includes the LSASS process, validates users for local and remote sign-ins and enforces local security policies.</t>
    </r>
    <r>
      <rPr>
        <sz val="11"/>
        <color rgb="FF000000"/>
        <rFont val="Calibri"/>
      </rPr>
      <t xml:space="preserve">
</t>
    </r>
    <r>
      <rPr>
        <sz val="11"/>
        <color rgb="FF000000"/>
        <rFont val="Calibri"/>
      </rPr>
      <t xml:space="preserve">The recommended state for this setting is: </t>
    </r>
    <r>
      <rPr>
        <b/>
        <sz val="11"/>
        <color rgb="FF000000"/>
        <rFont val="Calibri"/>
      </rPr>
      <t>Enabled: 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additional protection to prevent reading memory and code injection by non-protected processes is supported by Windows 8.1 (or newer).</t>
    </r>
  </si>
  <si>
    <r>
      <rPr>
        <sz val="11"/>
        <color rgb="FF000000"/>
        <rFont val="Calibri"/>
      </rPr>
      <t xml:space="preserve">Once this setting has been applied (Enabled), removing the group policy setting (set to Not Configured) will not reverse the impact. In order to reverse the impact, you must explicitly configure this setting to Disabled and follow Microsoft's documentation on disabling the UEFI Lock </t>
    </r>
    <r>
      <rPr>
        <sz val="11"/>
        <color rgb="FF0000FF"/>
        <rFont val="Calibri"/>
      </rPr>
      <t>(https://learn.microsoft.com/en-us/previous-versions/windows/it-pro/windows-server-2012-r2-and-2012/dn408187(v=ws.11)#to-disable-lsa-protection)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</si>
  <si>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HKLM\SOFTWARE\Policies\Microsoft\Windows\System:RunAsPPL</t>
    </r>
    <r>
      <rPr>
        <sz val="11"/>
        <color rgb="FF006096"/>
        <rFont val="Roboto Condensed"/>
      </rPr>
      <t xml:space="preserve">
</t>
    </r>
  </si>
  <si>
    <r>
      <rPr>
        <sz val="11"/>
        <color rgb="FF000000"/>
        <rFont val="Calibri"/>
      </rPr>
      <t>Not configured. (LSA will run as protected process for clean installed, HVCI capable, client SKUs that are domain or cloud domain-joined devices. This configuration is not UEFI locked.)</t>
    </r>
  </si>
  <si>
    <t>Locale Services</t>
  </si>
  <si>
    <t>18.9.28.1</t>
  </si>
  <si>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</si>
  <si>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Templates\System\Locale Services\Disallow copying of user input methods to the system account for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Globalization.admx/adml</t>
    </r>
    <r>
      <rPr>
        <sz val="11"/>
        <color rgb="FF000000"/>
        <rFont val="Calibri"/>
      </rPr>
      <t xml:space="preserve"> that is included with the Microsoft Windows 8.0 &amp; Server 2012 (non-R2) Administrative Templates (or newer).</t>
    </r>
  </si>
  <si>
    <r>
      <rPr>
        <sz val="11"/>
        <color rgb="FF000000"/>
        <rFont val="Calibri"/>
      </rPr>
      <t>This policy prevents automatic copying of user input methods to the system account for use on the sign-in screen. The user is restricted to the set of input methods that are enabled in the system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</si>
  <si>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have input methods enabled for the system account on the sign-in page.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</si>
  <si>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HKLM\SOFTWARE\Policies\Microsoft\Control Panel\International:BlockUserInputMethodsForSignIn</t>
    </r>
    <r>
      <rPr>
        <sz val="11"/>
        <color rgb="FF006096"/>
        <rFont val="Roboto Condensed"/>
      </rPr>
      <t xml:space="preserve">
</t>
    </r>
  </si>
  <si>
    <r>
      <rPr>
        <sz val="11"/>
        <color rgb="FF000000"/>
        <rFont val="Calibri"/>
      </rPr>
      <t>Disabled. (Users will be able to use input methods enabled for their user account on the sign-in page.)</t>
    </r>
  </si>
  <si>
    <t>Logon</t>
  </si>
  <si>
    <t>18.9.29.1</t>
  </si>
  <si>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</si>
  <si>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Templates\System\Logon\Block user from showing account details on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10 Release 1607 &amp; Server 2016 Administrative Templates (or newer).</t>
    </r>
  </si>
  <si>
    <r>
      <rPr>
        <sz val="11"/>
        <color rgb="FF000000"/>
        <rFont val="Calibri"/>
      </rPr>
      <t>This policy prevents the user from showing account details (email address or user name) on the sign-in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</si>
  <si>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user cannot choose to show account details on the sign-in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</si>
  <si>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HKLM\SOFTWARE\Policies\Microsoft\Windows\System:BlockUserFromShowingAccountDetailsOnSignin</t>
    </r>
    <r>
      <rPr>
        <sz val="11"/>
        <color rgb="FF006096"/>
        <rFont val="Roboto Condensed"/>
      </rPr>
      <t xml:space="preserve">
</t>
    </r>
  </si>
  <si>
    <r>
      <rPr>
        <sz val="11"/>
        <color rgb="FF000000"/>
        <rFont val="Calibri"/>
      </rPr>
      <t>Disabled. (The user may choose to show account details on the sign-in screen.)</t>
    </r>
  </si>
  <si>
    <t>18.9.29.2</t>
  </si>
  <si>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</si>
  <si>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display network selection UI</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</si>
  <si>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control whether anyone can interact with available networks UI on the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</si>
  <si>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PC's network connectivity state cannot be changed without signing into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</si>
  <si>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HKLM\SOFTWARE\Policies\Microsoft\Windows\System:DontDisplayNetworkSelectionUI</t>
    </r>
    <r>
      <rPr>
        <sz val="11"/>
        <color rgb="FF006096"/>
        <rFont val="Roboto Condensed"/>
      </rPr>
      <t xml:space="preserve">
</t>
    </r>
  </si>
  <si>
    <r>
      <rPr>
        <sz val="11"/>
        <color rgb="FF000000"/>
        <rFont val="Calibri"/>
      </rPr>
      <t>Disabled. (Any user can disconnect the PC from the network or can connect the PC to other available networks without signing into Windows.)</t>
    </r>
  </si>
  <si>
    <t>18.9.29.3</t>
  </si>
  <si>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</si>
  <si>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enumerate connected users on domain-joined computers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</si>
  <si>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prevents connected users from being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</si>
  <si>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Logon UI will not enumerate any connected users on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</si>
  <si>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HKLM\SOFTWARE\Policies\Microsoft\Windows\System:DontEnumerateConnectedUsers</t>
    </r>
    <r>
      <rPr>
        <sz val="11"/>
        <color rgb="FF006096"/>
        <rFont val="Roboto Condensed"/>
      </rPr>
      <t xml:space="preserve">
</t>
    </r>
  </si>
  <si>
    <r>
      <rPr>
        <sz val="11"/>
        <color rgb="FF000000"/>
        <rFont val="Calibri"/>
      </rPr>
      <t>Disabled. (Connected users will be enumerated on domain-joined computers.)</t>
    </r>
  </si>
  <si>
    <t>18.9.29.4</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</si>
  <si>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</si>
  <si>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Templates\System\Logon\Enumerate local users on domain-joined computers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</si>
  <si>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local users to be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</si>
  <si>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HKLM\SOFTWARE\Policies\Microsoft\Windows\System:EnumerateLocalUsers</t>
    </r>
    <r>
      <rPr>
        <sz val="11"/>
        <color rgb="FF006096"/>
        <rFont val="Roboto Condensed"/>
      </rPr>
      <t xml:space="preserve">
</t>
    </r>
  </si>
  <si>
    <r>
      <rPr>
        <sz val="11"/>
        <color rgb="FF000000"/>
        <rFont val="Calibri"/>
      </rPr>
      <t>Disabled. (The Logon UI will not enumerate local users on domain-joined computers.)</t>
    </r>
  </si>
  <si>
    <t>18.9.29.5</t>
  </si>
  <si>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</si>
  <si>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off app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</si>
  <si>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app notifications from appearing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</si>
  <si>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 app notifications are displayed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</si>
  <si>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HKLM\SOFTWARE\Policies\Microsoft\Windows\System:DisableLockScreenAppNotifications</t>
    </r>
    <r>
      <rPr>
        <sz val="11"/>
        <color rgb="FF006096"/>
        <rFont val="Roboto Condensed"/>
      </rPr>
      <t xml:space="preserve">
</t>
    </r>
  </si>
  <si>
    <r>
      <rPr>
        <sz val="11"/>
        <color rgb="FF000000"/>
        <rFont val="Calibri"/>
      </rPr>
      <t>Disabled. (Users can choose which apps display notifications on the lock screen.)</t>
    </r>
  </si>
  <si>
    <t>18.9.29.6</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</si>
  <si>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</si>
  <si>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on convenience PIN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Turn on PIN sign-in</t>
    </r>
    <r>
      <rPr>
        <sz val="11"/>
        <color rgb="FF000000"/>
        <rFont val="Calibri"/>
      </rPr>
      <t>, but it was renamed starting with the Windows 10 Release 1511 Administrative Templates.</t>
    </r>
  </si>
  <si>
    <r>
      <rPr>
        <sz val="11"/>
        <color rgb="FF000000"/>
        <rFont val="Calibri"/>
      </rPr>
      <t>This policy setting allows you to control whether a domain user can sign in using a convenience PIN. In Windows 10, convenience PIN was replaced with Passport, which has stronger security properties. To configure Passport for domain users, use the policies under Computer Configuration\Administrative Templates\Windows Components\Microsoft Passport for Work.</t>
    </r>
    <r>
      <rPr>
        <sz val="11"/>
        <color rgb="FF000000"/>
        <rFont val="Calibri"/>
      </rPr>
      <t xml:space="preserve">
</t>
    </r>
    <r>
      <rPr>
        <b/>
        <sz val="11"/>
        <color rgb="FF000000"/>
        <rFont val="Calibri"/>
      </rPr>
      <t>Note:</t>
    </r>
    <r>
      <rPr>
        <sz val="11"/>
        <color rgb="FF000000"/>
        <rFont val="Calibri"/>
      </rPr>
      <t xml:space="preserve"> The user's domain password will be cached in the system vault when using this feature.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</si>
  <si>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HKLM\SOFTWARE\Policies\Microsoft\Windows\System:AllowDomainPINLogon</t>
    </r>
    <r>
      <rPr>
        <sz val="11"/>
        <color rgb="FF006096"/>
        <rFont val="Roboto Condensed"/>
      </rPr>
      <t xml:space="preserve">
</t>
    </r>
  </si>
  <si>
    <r>
      <rPr>
        <sz val="11"/>
        <color rgb="FF000000"/>
        <rFont val="Calibri"/>
      </rPr>
      <t>Disabled. (A domain user can't set up and use a convenience PIN.)</t>
    </r>
  </si>
  <si>
    <t>OS Policies</t>
  </si>
  <si>
    <t>18.9.33.1</t>
  </si>
  <si>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</si>
  <si>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Templates\System\OS Policies\Allow Clipboard synchronization across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OSPolicy.admx/adml</t>
    </r>
    <r>
      <rPr>
        <sz val="11"/>
        <color rgb="FF000000"/>
        <rFont val="Calibri"/>
      </rPr>
      <t xml:space="preserve"> that is included with the Microsoft Windows 10 Release 1809 &amp; Server 2019 Administrative Templates (or newer).</t>
    </r>
  </si>
  <si>
    <r>
      <rPr>
        <sz val="11"/>
        <color rgb="FF000000"/>
        <rFont val="Calibri"/>
      </rPr>
      <t>This policy setting determines whether Clipboard contents can be synchronized across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</si>
  <si>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you disable this policy setting, Clipboard contents cannot be shared to other devices.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</si>
  <si>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HKLM\SOFTWARE\Policies\Microsoft\Windows\System:AllowCrossDeviceClipboard</t>
    </r>
    <r>
      <rPr>
        <sz val="11"/>
        <color rgb="FF006096"/>
        <rFont val="Roboto Condensed"/>
      </rPr>
      <t xml:space="preserve">
</t>
    </r>
  </si>
  <si>
    <t>18.9.33.2</t>
  </si>
  <si>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</si>
  <si>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Templates\System\OS Policies\Allow upload of User Activities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OSPolicy.admx/adml</t>
    </r>
    <r>
      <rPr>
        <sz val="11"/>
        <color rgb="FF000000"/>
        <rFont val="Calibri"/>
      </rPr>
      <t xml:space="preserve"> that is included with the Microsoft Windows 10 Release 1803 Administrative Templates (or newer).</t>
    </r>
  </si>
  <si>
    <r>
      <rPr>
        <sz val="11"/>
        <color rgb="FF000000"/>
        <rFont val="Calibri"/>
      </rPr>
      <t>This policy setting determines whether published User Activities can be uploaded to the cloud.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</si>
  <si>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Activities of type User Activity are not allowed to be uploaded to the cloud. The Timeline feature will not function across devices.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</si>
  <si>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HKLM\SOFTWARE\Policies\Microsoft\Windows\System:UploadUserActivities</t>
    </r>
    <r>
      <rPr>
        <sz val="11"/>
        <color rgb="FF006096"/>
        <rFont val="Roboto Condensed"/>
      </rPr>
      <t xml:space="preserve">
</t>
    </r>
  </si>
  <si>
    <r>
      <rPr>
        <sz val="11"/>
        <color rgb="FF000000"/>
        <rFont val="Calibri"/>
      </rPr>
      <t>Enabled. (Activities of type User Activity are allowed to be uploaded to the cloud.)</t>
    </r>
  </si>
  <si>
    <t>Sleep Settings</t>
  </si>
  <si>
    <t>18.9.35.6.1</t>
  </si>
  <si>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</si>
  <si>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</si>
  <si>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This policy setting allows you to control the network connectivity state in standby on modern standby-capable systems.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</si>
  <si>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Network connectivity in standby (while on battery)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</si>
  <si>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HKLM\SOFTWARE\Policies\Microsoft\Power\PowerSettings\f15576e8-98b7-4186-b944-eafa664402d9:DCSettingIndex</t>
    </r>
    <r>
      <rPr>
        <sz val="11"/>
        <color rgb="FF006096"/>
        <rFont val="Roboto Condensed"/>
      </rPr>
      <t xml:space="preserve">
</t>
    </r>
  </si>
  <si>
    <r>
      <rPr>
        <sz val="11"/>
        <color rgb="FF000000"/>
        <rFont val="Calibri"/>
      </rPr>
      <t>Enabled. (Network connectivity will be maintained in standby while on battery.)</t>
    </r>
  </si>
  <si>
    <t>18.9.35.6.2</t>
  </si>
  <si>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</si>
  <si>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</si>
  <si>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Network connectivity in standby (while plugged in)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</si>
  <si>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HKLM\SOFTWARE\Policies\Microsoft\Power\PowerSettings\f15576e8-98b7-4186-b944-eafa664402d9:ACSettingIndex</t>
    </r>
    <r>
      <rPr>
        <sz val="11"/>
        <color rgb="FF006096"/>
        <rFont val="Roboto Condensed"/>
      </rPr>
      <t xml:space="preserve">
</t>
    </r>
  </si>
  <si>
    <r>
      <rPr>
        <sz val="11"/>
        <color rgb="FF000000"/>
        <rFont val="Calibri"/>
      </rPr>
      <t>Enabled. (Network connectivity will be maintained in standby while plugged in.)</t>
    </r>
  </si>
  <si>
    <t>18.9.35.6.3</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</si>
  <si>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</si>
  <si>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</si>
  <si>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Specifies whether or not the user is prompted for a password when the system resumes from sleep.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</si>
  <si>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HKLM\SOFTWARE\Policies\Microsoft\Power\PowerSettings\0e796bdb-100d-47d6-a2d5-f7d2daa51f51:DCSettingIndex</t>
    </r>
    <r>
      <rPr>
        <sz val="11"/>
        <color rgb="FF006096"/>
        <rFont val="Roboto Condensed"/>
      </rPr>
      <t xml:space="preserve">
</t>
    </r>
  </si>
  <si>
    <r>
      <rPr>
        <sz val="11"/>
        <color rgb="FF000000"/>
        <rFont val="Calibri"/>
      </rPr>
      <t>Enabled. (The user is prompted for a password when the system resumes from sleep while on battery.)</t>
    </r>
  </si>
  <si>
    <t>18.9.35.6.4</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</si>
  <si>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</si>
  <si>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</si>
  <si>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HKLM\SOFTWARE\Policies\Microsoft\Power\PowerSettings\0e796bdb-100d-47d6-a2d5-f7d2daa51f51:ACSettingIndex</t>
    </r>
    <r>
      <rPr>
        <sz val="11"/>
        <color rgb="FF006096"/>
        <rFont val="Roboto Condensed"/>
      </rPr>
      <t xml:space="preserve">
</t>
    </r>
  </si>
  <si>
    <r>
      <rPr>
        <sz val="11"/>
        <color rgb="FF000000"/>
        <rFont val="Calibri"/>
      </rPr>
      <t>Enabled. (The user is prompted for a password when the system resumes from sleep while plugged in.)</t>
    </r>
  </si>
  <si>
    <t>Remote Assistance</t>
  </si>
  <si>
    <t>18.9.37.1</t>
  </si>
  <si>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</si>
  <si>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Offer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</si>
  <si>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Offer (Unsolicited) Remote Assistance on this computer.</t>
    </r>
    <r>
      <rPr>
        <sz val="11"/>
        <color rgb="FF000000"/>
        <rFont val="Calibri"/>
      </rPr>
      <t xml:space="preserve">
</t>
    </r>
    <r>
      <rPr>
        <sz val="11"/>
        <color rgb="FF000000"/>
        <rFont val="Calibri"/>
      </rPr>
      <t>Help desk and support personnel will not be able to proactively offer assistance, although they can still respond to user assistance requests.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</si>
  <si>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Services:fAllowUnsolicited</t>
    </r>
    <r>
      <rPr>
        <sz val="11"/>
        <color rgb="FF006096"/>
        <rFont val="Roboto Condensed"/>
      </rPr>
      <t xml:space="preserve">
</t>
    </r>
  </si>
  <si>
    <r>
      <rPr>
        <sz val="11"/>
        <color rgb="FF000000"/>
        <rFont val="Calibri"/>
      </rPr>
      <t>Disabled. (Users on this computer cannot get help from their corporate technical support staff using Offer (Unsolicited) Remote Assistance.)</t>
    </r>
  </si>
  <si>
    <t>18.9.37.2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</si>
  <si>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</si>
  <si>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Solicited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</si>
  <si>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Solicited (Ask for) Remote Assistance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</si>
  <si>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on this computer cannot use e-mail or file transfer to ask someone for help. Also, users cannot use instant messaging programs to allow connections to this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</si>
  <si>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Services:fAllowToGetHelp</t>
    </r>
    <r>
      <rPr>
        <sz val="11"/>
        <color rgb="FF006096"/>
        <rFont val="Roboto Condensed"/>
      </rPr>
      <t xml:space="preserve">
</t>
    </r>
  </si>
  <si>
    <r>
      <rPr>
        <sz val="11"/>
        <color rgb="FF000000"/>
        <rFont val="Calibri"/>
      </rPr>
      <t>Users can turn on or turn off Solicited (Ask for) Remote Assistance themselves in System Properties in Control Panel. Users can also configure Remote Assistance settings.</t>
    </r>
  </si>
  <si>
    <t>Remote Procedure Call</t>
  </si>
  <si>
    <t>18.9.38.1</t>
  </si>
  <si>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</si>
  <si>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Call\Enable RPC Endpoint Mapper Client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</si>
  <si>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whether RPC clients authenticate with the Endpoint Mapper Service when the call they are making contains authentication information. The Endpoint Mapper Service on computers running Windows NT4 (all service packs) cannot process authentication information supplied in this manner.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will not be in effect until the system is rebooted.</t>
    </r>
  </si>
  <si>
    <r>
      <rPr>
        <sz val="11"/>
        <color rgb="FF000000"/>
        <rFont val="Calibri"/>
      </rPr>
      <t>RPC clients will authenticate to the Endpoint Mapper Service for calls that contain authentication information. Clients making such calls will not be able to communicate with the Windows NT4 Server Endpoint Mapper Service.</t>
    </r>
    <r>
      <rPr>
        <sz val="11"/>
        <color rgb="FF000000"/>
        <rFont val="Calibri"/>
      </rPr>
      <t xml:space="preserve">
</t>
    </r>
    <r>
      <rPr>
        <b/>
        <sz val="11"/>
        <color rgb="FF000000"/>
        <rFont val="Calibri"/>
      </rPr>
      <t>Note:</t>
    </r>
    <r>
      <rPr>
        <sz val="11"/>
        <color rgb="FF000000"/>
        <rFont val="Calibri"/>
      </rPr>
      <t xml:space="preserve"> This policy setting can cause a specific issue with </t>
    </r>
    <r>
      <rPr>
        <i/>
        <sz val="11"/>
        <color rgb="FF000000"/>
        <rFont val="Calibri"/>
      </rPr>
      <t>1-way</t>
    </r>
    <r>
      <rPr>
        <sz val="11"/>
        <color rgb="FF000000"/>
        <rFont val="Calibri"/>
      </rPr>
      <t xml:space="preserve"> forest trusts if it is applied to the </t>
    </r>
    <r>
      <rPr>
        <i/>
        <sz val="11"/>
        <color rgb="FF000000"/>
        <rFont val="Calibri"/>
      </rPr>
      <t>trusting</t>
    </r>
    <r>
      <rPr>
        <sz val="11"/>
        <color rgb="FF000000"/>
        <rFont val="Calibri"/>
      </rPr>
      <t xml:space="preserve"> domain DCs (see Microsoft KB3073942 </t>
    </r>
    <r>
      <rPr>
        <sz val="11"/>
        <color rgb="FF0000FF"/>
        <rFont val="Calibri"/>
      </rPr>
      <t>(https://support.microsoft.com/en-us/kb/3073942)</t>
    </r>
    <r>
      <rPr>
        <sz val="11"/>
        <color rgb="FF000000"/>
        <rFont val="Calibri"/>
      </rPr>
      <t>), so it is not recommend applying it to Domain Controllers.</t>
    </r>
    <r>
      <rPr>
        <sz val="11"/>
        <color rgb="FF000000"/>
        <rFont val="Calibri"/>
      </rPr>
      <t xml:space="preserve">
</t>
    </r>
    <r>
      <rPr>
        <b/>
        <sz val="11"/>
        <color rgb="FF000000"/>
        <rFont val="Calibri"/>
      </rPr>
      <t>Note #2:</t>
    </r>
    <r>
      <rPr>
        <sz val="11"/>
        <color rgb="FF000000"/>
        <rFont val="Calibri"/>
      </rPr>
      <t xml:space="preserve"> When this setting is combined with blocking or disabling the NTLM protocol, SID translation may not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</si>
  <si>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NT\Rpc:EnableAuthEpResolution</t>
    </r>
    <r>
      <rPr>
        <sz val="11"/>
        <color rgb="FF006096"/>
        <rFont val="Roboto Condensed"/>
      </rPr>
      <t xml:space="preserve">
</t>
    </r>
  </si>
  <si>
    <r>
      <rPr>
        <sz val="11"/>
        <color rgb="FF000000"/>
        <rFont val="Calibri"/>
      </rPr>
      <t>Disabled. (RPC clients will not authenticate to the Endpoint Mapper Service, but they will be able to communicate with the Windows NT4 Server Endpoint Mapper Service.)</t>
    </r>
  </si>
  <si>
    <t>18.9.38.2</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</si>
  <si>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</si>
  <si>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 Authenticated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Call\Restrict Unauthenticated RPC clients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</si>
  <si>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 xml:space="preserve">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
    </r>
    <r>
      <rPr>
        <b/>
        <sz val="11"/>
        <color rgb="FF000000"/>
        <rFont val="Calibri"/>
      </rPr>
      <t>This policy setting should never be applied to a Domain Controller.</t>
    </r>
    <r>
      <rPr>
        <sz val="11"/>
        <color rgb="FF000000"/>
        <rFont val="Calibri"/>
      </rPr>
      <t xml:space="preserve">
</t>
    </r>
    <r>
      <rPr>
        <sz val="11"/>
        <color rgb="FF000000"/>
        <rFont val="Calibri"/>
      </rPr>
      <t>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t>
    </r>
    <r>
      <rPr>
        <b/>
        <sz val="11"/>
        <color rgb="FF000000"/>
        <rFont val="Calibri"/>
      </rPr>
      <t>None</t>
    </r>
    <r>
      <rPr>
        <sz val="11"/>
        <color rgb="FF000000"/>
        <rFont val="Calibri"/>
      </rPr>
      <t>" allows all RPC clients to connect to RPC Servers running on the machine on which the policy setting is applied.</t>
    </r>
    <r>
      <rPr>
        <sz val="11"/>
        <color rgb="FF000000"/>
        <rFont val="Calibri"/>
      </rPr>
      <t xml:space="preserve">
</t>
    </r>
    <r>
      <rPr>
        <sz val="11"/>
        <color rgb="FF000000"/>
        <rFont val="Calibri"/>
      </rPr>
      <t>-  "</t>
    </r>
    <r>
      <rPr>
        <b/>
        <sz val="11"/>
        <color rgb="FF000000"/>
        <rFont val="Calibri"/>
      </rPr>
      <t>Authenticated</t>
    </r>
    <r>
      <rPr>
        <sz val="11"/>
        <color rgb="FF000000"/>
        <rFont val="Calibri"/>
      </rPr>
      <t>"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t>
    </r>
    <r>
      <rPr>
        <b/>
        <sz val="11"/>
        <color rgb="FF000000"/>
        <rFont val="Calibri"/>
      </rPr>
      <t>Authenticated without exceptions</t>
    </r>
    <r>
      <rPr>
        <sz val="11"/>
        <color rgb="FF000000"/>
        <rFont val="Calibri"/>
      </rPr>
      <t xml:space="preserve">" allows only authenticated RPC Clients (per the definition above) to connect to RPC Servers running on the machine on which the policy setting is applied. No exceptions are allowed. </t>
    </r>
    <r>
      <rPr>
        <b/>
        <sz val="11"/>
        <color rgb="FF000000"/>
        <rFont val="Calibri"/>
      </rPr>
      <t>This value has the potential to cause serious problems and is not recommended.</t>
    </r>
    <r>
      <rPr>
        <sz val="11"/>
        <color rgb="FF000000"/>
        <rFont val="Calibri"/>
      </rPr>
      <t xml:space="preserve">
</t>
    </r>
    <r>
      <rPr>
        <b/>
        <sz val="11"/>
        <color rgb="FF000000"/>
        <rFont val="Calibri"/>
      </rPr>
      <t>Note:</t>
    </r>
    <r>
      <rPr>
        <sz val="11"/>
        <color rgb="FF000000"/>
        <rFont val="Calibri"/>
      </rPr>
      <t xml:space="preserve"> This policy setting will not be applied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 Authenticated</t>
    </r>
    <r>
      <rPr>
        <sz val="11"/>
        <color rgb="FF000000"/>
        <rFont val="Calibri"/>
      </rPr>
      <t>.</t>
    </r>
  </si>
  <si>
    <r>
      <rPr>
        <sz val="11"/>
        <color rgb="FF000000"/>
        <rFont val="Calibri"/>
      </rPr>
      <t>Only authenticated RPC Clients will be allowed to connect to RPC servers running on the machine on which the policy setting is applied. Exemptions are granted to interfaces that have requested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</si>
  <si>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NT\Rpc:RestrictRemoteClients</t>
    </r>
    <r>
      <rPr>
        <sz val="11"/>
        <color rgb="FF006096"/>
        <rFont val="Roboto Condensed"/>
      </rPr>
      <t xml:space="preserve">
</t>
    </r>
  </si>
  <si>
    <r>
      <rPr>
        <sz val="11"/>
        <color rgb="FF000000"/>
        <rFont val="Calibri"/>
      </rPr>
      <t>Enabled: None. (All RPC clients are allowed to connect to RPC servers running on the machine.)</t>
    </r>
  </si>
  <si>
    <t>Security Account Manager</t>
  </si>
  <si>
    <t>18.9.41.1</t>
  </si>
  <si>
    <r>
      <rPr>
        <sz val="11"/>
        <rFont val="Calibri"/>
      </rPr>
      <t xml:space="preserve">Ensure </t>
    </r>
    <r>
      <rPr>
        <sz val="11"/>
        <color rgb="FF000000"/>
        <rFont val="Calibri"/>
      </rPr>
      <t>'</t>
    </r>
    <r>
      <rPr>
        <b/>
        <sz val="11"/>
        <color rgb="FF000000"/>
        <rFont val="Calibri"/>
      </rPr>
      <t>Configure validation of ROCA-vulnerable WHfB keys during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</si>
  <si>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Templates\System\Security Account Manager\Configure validation of ROCA-vulnerable WHfB keys during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Sam.admx/adml</t>
    </r>
    <r>
      <rPr>
        <sz val="11"/>
        <color rgb="FF000000"/>
        <rFont val="Calibri"/>
      </rPr>
      <t xml:space="preserve"> that is included with the Microsoft Windows 11 Release 21H2 Administrative Templates (or newer).</t>
    </r>
  </si>
  <si>
    <r>
      <rPr>
        <sz val="11"/>
        <color rgb="FF000000"/>
        <rFont val="Calibri"/>
      </rPr>
      <t>This policy setting allows you to configure how Domain Controllers handle Windows Hello for Business (WHfB) keys that are vulnerable to the "Return of Coppersmith´s attack" (ROCA) vulnerability.</t>
    </r>
    <r>
      <rPr>
        <sz val="11"/>
        <color rgb="FF000000"/>
        <rFont val="Calibri"/>
      </rPr>
      <t xml:space="preserve">
</t>
    </r>
    <r>
      <rPr>
        <sz val="11"/>
        <color rgb="FF000000"/>
        <rFont val="Calibri"/>
      </rPr>
      <t>If this policy setting is enabled the following options are supported:</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During authentication the Domain Controller will not probe any WHfB keys for the ROCA vulnerability.</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During authentication the Domain Controller will emit audit events for WHfB keys that are subject to the ROCA vulnerability (authentications will still succeed).</t>
    </r>
    <r>
      <rPr>
        <sz val="11"/>
        <color rgb="FF000000"/>
        <rFont val="Calibri"/>
      </rPr>
      <t xml:space="preserve">
</t>
    </r>
    <r>
      <rPr>
        <sz val="11"/>
        <color rgb="FF000000"/>
        <rFont val="Calibri"/>
      </rPr>
      <t xml:space="preserve">- </t>
    </r>
    <r>
      <rPr>
        <b/>
        <sz val="11"/>
        <color rgb="FF000000"/>
        <rFont val="Calibri"/>
      </rPr>
      <t>Block</t>
    </r>
    <r>
      <rPr>
        <sz val="11"/>
        <color rgb="FF000000"/>
        <rFont val="Calibri"/>
      </rPr>
      <t>: During authentication the Domain Controller will block the use of WHfB keys that are subject to the ROCA vulnerability (vulnerable authentications will fail).</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takes effect on Domain Controllers running on Server 2022 (or newer).</t>
    </r>
    <r>
      <rPr>
        <sz val="11"/>
        <color rgb="FF000000"/>
        <rFont val="Calibri"/>
      </rPr>
      <t xml:space="preserve">
</t>
    </r>
    <r>
      <rPr>
        <b/>
        <sz val="11"/>
        <color rgb="FF000000"/>
        <rFont val="Calibri"/>
      </rPr>
      <t>Note #2:</t>
    </r>
    <r>
      <rPr>
        <sz val="11"/>
        <color rgb="FF000000"/>
        <rFont val="Calibri"/>
      </rPr>
      <t xml:space="preserve"> A reboot is not required for changes to this setting to take effect.</t>
    </r>
  </si>
  <si>
    <r>
      <rPr>
        <sz val="11"/>
        <color rgb="FF000000"/>
        <rFont val="Calibri"/>
      </rPr>
      <t xml:space="preserve">This setting may affect vulnerable Trusted Platform Module (TPMs). To avoid issues, this setting should not be set to </t>
    </r>
    <r>
      <rPr>
        <b/>
        <sz val="11"/>
        <color rgb="FF000000"/>
        <rFont val="Calibri"/>
      </rPr>
      <t>Block</t>
    </r>
    <r>
      <rPr>
        <sz val="11"/>
        <color rgb="FF000000"/>
        <rFont val="Calibri"/>
      </rPr>
      <t xml:space="preserve"> until appropriate mitigations have been performed, for example patching of vulnerable TPMs.</t>
    </r>
    <r>
      <rPr>
        <sz val="11"/>
        <color rgb="FF000000"/>
        <rFont val="Calibri"/>
      </rPr>
      <t xml:space="preserve">
</t>
    </r>
    <r>
      <rPr>
        <b/>
        <sz val="11"/>
        <color rgb="FF000000"/>
        <rFont val="Calibri"/>
      </rPr>
      <t>Warning:</t>
    </r>
    <r>
      <rPr>
        <sz val="11"/>
        <color rgb="FF000000"/>
        <rFont val="Calibri"/>
      </rPr>
      <t xml:space="preserve"> It is recommended that this setting is first set to </t>
    </r>
    <r>
      <rPr>
        <b/>
        <sz val="11"/>
        <color rgb="FF000000"/>
        <rFont val="Calibri"/>
      </rPr>
      <t>Audit</t>
    </r>
    <r>
      <rPr>
        <sz val="11"/>
        <color rgb="FF000000"/>
        <rFont val="Calibri"/>
      </rPr>
      <t xml:space="preserve"> to ensure there are no audit events for WHfB keys that are subject to the ROCA vulnerability. If these exist, remediate before configuring this to </t>
    </r>
    <r>
      <rPr>
        <b/>
        <sz val="11"/>
        <color rgb="FF000000"/>
        <rFont val="Calibri"/>
      </rPr>
      <t>Block</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</si>
  <si>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HKLM\SOFTWARE\Microsoft\Windows\CurrentVersion\Policies\System\SAM:SamNGCKeyROCAValidation</t>
    </r>
    <r>
      <rPr>
        <sz val="11"/>
        <color rgb="FF006096"/>
        <rFont val="Roboto Condensed"/>
      </rPr>
      <t xml:space="preserve">
</t>
    </r>
  </si>
  <si>
    <r>
      <rPr>
        <sz val="11"/>
        <color rgb="FF000000"/>
        <rFont val="Calibri"/>
      </rPr>
      <t>Enabled: Audit. (Domain Controllers will default to using their local configuration. The default local configuration is Audit.)</t>
    </r>
  </si>
  <si>
    <t>Microsoft Support Diagnostic Tool</t>
  </si>
  <si>
    <t>18.9.49.5.1</t>
  </si>
  <si>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</si>
  <si>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Templates\System\Troubleshooting and Diagnostics\Microsoft Support Diagnostic Tool\Microsoft Support Diagnostic Tool: Turn on MSDT interactive communication with support provider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MSDT.admx/adml</t>
    </r>
    <r>
      <rPr>
        <sz val="11"/>
        <color rgb="FF000000"/>
        <rFont val="Calibri"/>
      </rPr>
      <t xml:space="preserve"> that is included with the Microsoft Windows 8.0 &amp; Server 2012 (non-R2) Administrative Templates (or newer).</t>
    </r>
  </si>
  <si>
    <r>
      <rPr>
        <sz val="11"/>
        <color rgb="FF000000"/>
        <rFont val="Calibri"/>
      </rPr>
      <t>This policy setting configures Microsoft Support Diagnostic Tool (MSDT) interactive communication with the support provider. MSDT gathers diagnostic data for analysis by support professionals.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</si>
  <si>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MSDT cannot run in support mode, and no data can be collected or sent to the support provider.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</si>
  <si>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HKLM\SOFTWARE\Policies\Microsoft\Windows\ScriptedDiagnosticsProvider\Policy:DisableQueryRemoteServer</t>
    </r>
    <r>
      <rPr>
        <sz val="11"/>
        <color rgb="FF006096"/>
        <rFont val="Roboto Condensed"/>
      </rPr>
      <t xml:space="preserve">
</t>
    </r>
  </si>
  <si>
    <r>
      <rPr>
        <sz val="11"/>
        <color rgb="FF000000"/>
        <rFont val="Calibri"/>
      </rPr>
      <t>Enabled. (Users can use MSDT to collect and send diagnostic data to a support professional to resolve a problem. By default, the support provider is set to Microsoft Corporation.)</t>
    </r>
  </si>
  <si>
    <t>Windows Performance PerfTrack</t>
  </si>
  <si>
    <t>18.9.49.11.1</t>
  </si>
  <si>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</si>
  <si>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Templates\System\Troubleshooting and Diagnostics\Windows Performance PerfTrack\Enable/Disable PerfTrack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PerformancePerftrack.admx/adml</t>
    </r>
    <r>
      <rPr>
        <sz val="11"/>
        <color rgb="FF000000"/>
        <rFont val="Calibri"/>
      </rPr>
      <t xml:space="preserve"> that is included with the Microsoft Windows 7 &amp; Server 2008 R2 Administrative Templates (or newer).</t>
    </r>
  </si>
  <si>
    <r>
      <rPr>
        <sz val="11"/>
        <color rgb="FF000000"/>
        <rFont val="Calibri"/>
      </rPr>
      <t>This policy setting specifies whether to enable or disable tracking of responsiveness events.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</si>
  <si>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Responsiveness events are not processed.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</si>
  <si>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HKLM\SOFTWARE\Policies\Microsoft\Windows\WDI\{9c5a40da-b965-4fc3-8781-88dd50a6299d}:ScenarioExecutionEnabled</t>
    </r>
    <r>
      <rPr>
        <sz val="11"/>
        <color rgb="FF006096"/>
        <rFont val="Roboto Condensed"/>
      </rPr>
      <t xml:space="preserve">
</t>
    </r>
  </si>
  <si>
    <r>
      <rPr>
        <sz val="11"/>
        <color rgb="FF000000"/>
        <rFont val="Calibri"/>
      </rPr>
      <t>Enabled. (Responsiveness events are processed and aggregated. The aggregated data will be transmitted to Microsoft through SQM.)</t>
    </r>
  </si>
  <si>
    <t>User Profiles</t>
  </si>
  <si>
    <t>18.9.51.1</t>
  </si>
  <si>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</si>
  <si>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Templates\System\User Profiles\Turn off the advertising ID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UserProfiles.admx/adml</t>
    </r>
    <r>
      <rPr>
        <sz val="11"/>
        <color rgb="FF000000"/>
        <rFont val="Calibri"/>
      </rPr>
      <t xml:space="preserve"> that is included with the Microsoft Windows 8.1 &amp; Server 2012 R2 Administrative Templates (or newer).</t>
    </r>
  </si>
  <si>
    <r>
      <rPr>
        <sz val="11"/>
        <color rgb="FF000000"/>
        <rFont val="Calibri"/>
      </rPr>
      <t>This policy setting turns off the advertising ID, preventing apps from using the ID for experiences across apps.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</si>
  <si>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advertising ID is turned off. Apps can't use the ID for experiences across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</si>
  <si>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HKLM\SOFTWARE\Policies\Microsoft\Windows\AdvertisingInfo:DisabledByGroupPolicy</t>
    </r>
    <r>
      <rPr>
        <sz val="11"/>
        <color rgb="FF006096"/>
        <rFont val="Roboto Condensed"/>
      </rPr>
      <t xml:space="preserve">
</t>
    </r>
  </si>
  <si>
    <r>
      <rPr>
        <sz val="11"/>
        <color rgb="FF000000"/>
        <rFont val="Calibri"/>
      </rPr>
      <t>Disabled. (Users can control whether apps can use the advertising ID for experiences across apps.)</t>
    </r>
  </si>
  <si>
    <t>Time Providers</t>
  </si>
  <si>
    <t>18.9.53.1.1</t>
  </si>
  <si>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</si>
  <si>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Templates\System\Windows Time Service\Time Providers\Enable Windows NTP Client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</si>
  <si>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Client is enabled. Enabling the Windows NTP Client allows synchronization from a systems computer clock to NTP server(s).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third-party time provider is used in the environment, an exception to this recommendation will be needed.</t>
    </r>
  </si>
  <si>
    <r>
      <rPr>
        <sz val="11"/>
        <color rgb="FF000000"/>
        <rFont val="Calibri"/>
      </rPr>
      <t>System time will be synced to the configured NTP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</si>
  <si>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HKLM\SOFTWARE\Policies\Microsoft\W32Time\TimeProviders\NtpClient:Enabled</t>
    </r>
    <r>
      <rPr>
        <sz val="11"/>
        <color rgb="FF006096"/>
        <rFont val="Roboto Condensed"/>
      </rPr>
      <t xml:space="preserve">
</t>
    </r>
  </si>
  <si>
    <r>
      <rPr>
        <sz val="11"/>
        <color rgb="FF000000"/>
        <rFont val="Calibri"/>
      </rPr>
      <t>Disabled. (The local computer clock does not synchronize time with NTP servers.)</t>
    </r>
  </si>
  <si>
    <t>18.9.53.1.2</t>
  </si>
  <si>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</si>
  <si>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Templates\System\Windows Time Service\Time Providers\Enable Windows NTP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</si>
  <si>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Server is enabled. Disabling this setting prevents the system from acting as a NTP Server (time source) to service NTP requests from other systems (NTP Clients).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most enterprise managed environments, you should </t>
    </r>
    <r>
      <rPr>
        <i/>
        <sz val="11"/>
        <color rgb="FF000000"/>
        <rFont val="Calibri"/>
      </rPr>
      <t>not</t>
    </r>
    <r>
      <rPr>
        <sz val="11"/>
        <color rgb="FF000000"/>
        <rFont val="Calibri"/>
      </rPr>
      <t xml:space="preserve"> disable the Windows NTP Server on Domain Controllers, as it is very important for the operation of NT5DS (domain hierarchy-based) time synchronization.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</si>
  <si>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HKLM\SOFTWARE\Policies\Microsoft\W32Time\TimeProviders\NtpServer:Enabled</t>
    </r>
    <r>
      <rPr>
        <sz val="11"/>
        <color rgb="FF006096"/>
        <rFont val="Roboto Condensed"/>
      </rPr>
      <t xml:space="preserve">
</t>
    </r>
  </si>
  <si>
    <r>
      <rPr>
        <sz val="11"/>
        <color rgb="FF000000"/>
        <rFont val="Calibri"/>
      </rPr>
      <t>Disabled. (The computer cannot service NTP requests from other computers.)</t>
    </r>
  </si>
  <si>
    <t>App Package Deployment</t>
  </si>
  <si>
    <t>18.10.4.1</t>
  </si>
  <si>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</si>
  <si>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Deployment\Allow a Windows app to share application data between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AppxPackageManager.admx/adml</t>
    </r>
    <r>
      <rPr>
        <sz val="11"/>
        <color rgb="FF000000"/>
        <rFont val="Calibri"/>
      </rPr>
      <t xml:space="preserve"> that is included with the Microsoft Windows 10 RTM (Release 1507) Administrative Templates (or newer).</t>
    </r>
  </si>
  <si>
    <r>
      <rPr>
        <sz val="11"/>
        <color rgb="FF000000"/>
        <rFont val="Calibri"/>
      </rPr>
      <t xml:space="preserve">Manages a Windows app's ability to share data between users who have installed the app. Data is shared through the </t>
    </r>
    <r>
      <rPr>
        <b/>
        <sz val="11"/>
        <color rgb="FF000000"/>
        <rFont val="Calibri"/>
      </rPr>
      <t>SharedLocal</t>
    </r>
    <r>
      <rPr>
        <sz val="11"/>
        <color rgb="FF000000"/>
        <rFont val="Calibri"/>
      </rPr>
      <t xml:space="preserve"> folder. This folder is available through the </t>
    </r>
    <r>
      <rPr>
        <b/>
        <sz val="11"/>
        <color rgb="FF000000"/>
        <rFont val="Calibri"/>
      </rPr>
      <t>Windows.Storage</t>
    </r>
    <r>
      <rPr>
        <sz val="11"/>
        <color rgb="FF000000"/>
        <rFont val="Calibri"/>
      </rPr>
      <t xml:space="preserve"> API.</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</si>
  <si>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HKLM\SOFTWARE\Policies\Microsoft\Windows\CurrentVersion\AppModel\StateManager:AllowSharedLocalAppData</t>
    </r>
    <r>
      <rPr>
        <sz val="11"/>
        <color rgb="FF006096"/>
        <rFont val="Roboto Condensed"/>
      </rPr>
      <t xml:space="preserve">
</t>
    </r>
  </si>
  <si>
    <r>
      <rPr>
        <sz val="11"/>
        <color rgb="FF000000"/>
        <rFont val="Calibri"/>
      </rPr>
      <t>Disabled. (Windows apps won't be able to share app data with other instances of that app.)</t>
    </r>
  </si>
  <si>
    <t>App runtime</t>
  </si>
  <si>
    <t>18.10.6.1</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</si>
  <si>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</si>
  <si>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runtime\Allow Microsoft accounts to be optional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AppXRuntime.admx/adml</t>
    </r>
    <r>
      <rPr>
        <sz val="11"/>
        <color rgb="FF000000"/>
        <rFont val="Calibri"/>
      </rPr>
      <t xml:space="preserve"> that is included with the Microsoft Windows 8.1 &amp; Server 2012 R2 Administrative Templates (or newer).</t>
    </r>
  </si>
  <si>
    <r>
      <rPr>
        <sz val="11"/>
        <color rgb="FF000000"/>
        <rFont val="Calibri"/>
      </rPr>
      <t>This policy setting lets you control whether Microsoft accounts are optional for Windows Store apps that require an account to sign in. This policy only affects Windows Store apps that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</si>
  <si>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Store apps that typically require a Microsoft account to sign in will allow users to sign in with an enterprise account instead.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</si>
  <si>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HKLM\SOFTWARE\Microsoft\Windows\CurrentVersion\Policies\System:MSAOptional</t>
    </r>
    <r>
      <rPr>
        <sz val="11"/>
        <color rgb="FF006096"/>
        <rFont val="Roboto Condensed"/>
      </rPr>
      <t xml:space="preserve">
</t>
    </r>
  </si>
  <si>
    <r>
      <rPr>
        <sz val="11"/>
        <color rgb="FF000000"/>
        <rFont val="Calibri"/>
      </rPr>
      <t>Disabled. (Users will need to sign in with a Microsoft account.)</t>
    </r>
  </si>
  <si>
    <t>AutoPlay Policies</t>
  </si>
  <si>
    <t>18.10.8.1</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</si>
  <si>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</si>
  <si>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Policies\Disallow Autoplay for non-volume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</si>
  <si>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</si>
  <si>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AutoPlay will not be allowed for MTP devices like cameras or phones.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</si>
  <si>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HKLM\SOFTWARE\Policies\Microsoft\Windows\Explorer:NoAutoplayfornonVolume</t>
    </r>
    <r>
      <rPr>
        <sz val="11"/>
        <color rgb="FF006096"/>
        <rFont val="Roboto Condensed"/>
      </rPr>
      <t xml:space="preserve">
</t>
    </r>
  </si>
  <si>
    <r>
      <rPr>
        <sz val="11"/>
        <color rgb="FF000000"/>
        <rFont val="Calibri"/>
      </rPr>
      <t>Disabled. (AutoPlay is enabled for non-volume devices.)</t>
    </r>
  </si>
  <si>
    <t>18.10.8.2</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</si>
  <si>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</si>
  <si>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UI path to </t>
    </r>
    <r>
      <rPr>
        <b/>
        <sz val="11"/>
        <color rgb="FF000000"/>
        <rFont val="Calibri"/>
      </rPr>
      <t>Enabled: Do not execute any autorun commands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Policies\Set the default behavior for AutoRun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</si>
  <si>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 xml:space="preserve">This policy setting sets the default behavior for Autorun commands. Autorun commands are generally stored in </t>
    </r>
    <r>
      <rPr>
        <b/>
        <sz val="11"/>
        <color rgb="FF000000"/>
        <rFont val="Calibri"/>
      </rPr>
      <t>autorun.inf</t>
    </r>
    <r>
      <rPr>
        <sz val="11"/>
        <color rgb="FF000000"/>
        <rFont val="Calibri"/>
      </rPr>
      <t xml:space="preserve"> files. They often launch the installation program or other routines.</t>
    </r>
    <r>
      <rPr>
        <sz val="11"/>
        <color rgb="FF000000"/>
        <rFont val="Calibri"/>
      </rPr>
      <t xml:space="preserve">
</t>
    </r>
    <r>
      <rPr>
        <sz val="11"/>
        <color rgb="FF000000"/>
        <rFont val="Calibri"/>
      </rPr>
      <t xml:space="preserve">The recommended state for this setting is: </t>
    </r>
    <r>
      <rPr>
        <b/>
        <sz val="11"/>
        <color rgb="FF000000"/>
        <rFont val="Calibri"/>
      </rPr>
      <t>Enabled: Do not execute any autorun commands</t>
    </r>
    <r>
      <rPr>
        <sz val="11"/>
        <color rgb="FF000000"/>
        <rFont val="Calibri"/>
      </rPr>
      <t>.</t>
    </r>
  </si>
  <si>
    <r>
      <rPr>
        <sz val="11"/>
        <color rgb="FF000000"/>
        <rFont val="Calibri"/>
      </rPr>
      <t>AutoRun commands will be completely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</si>
  <si>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HKLM\SOFTWARE\Microsoft\Windows\CurrentVersion\Policies\Explorer:NoAutorun</t>
    </r>
    <r>
      <rPr>
        <sz val="11"/>
        <color rgb="FF006096"/>
        <rFont val="Roboto Condensed"/>
      </rPr>
      <t xml:space="preserve">
</t>
    </r>
  </si>
  <si>
    <r>
      <rPr>
        <sz val="11"/>
        <color rgb="FF000000"/>
        <rFont val="Calibri"/>
      </rPr>
      <t>Disabled. (Windows will prompt the user whether autorun command is to be run.)</t>
    </r>
  </si>
  <si>
    <t>18.10.8.3</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</si>
  <si>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</si>
  <si>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UI path to </t>
    </r>
    <r>
      <rPr>
        <b/>
        <sz val="11"/>
        <color rgb="FF000000"/>
        <rFont val="Calibri"/>
      </rPr>
      <t>Enabled: All drives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Policies\Turn off Autoplay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all versions of the Microsoft Windows Administrative Templates.</t>
    </r>
  </si>
  <si>
    <r>
      <rPr>
        <sz val="11"/>
        <color rgb="FF000000"/>
        <rFont val="Calibri"/>
      </rPr>
      <t>This policy setting controls Autoplay. Autoplay starts to read from a drive as soon as the media is inserted in the drive, which causes the setup file for programs or audio media to start immediately.</t>
    </r>
    <r>
      <rPr>
        <sz val="11"/>
        <color rgb="FF000000"/>
        <rFont val="Calibri"/>
      </rPr>
      <t xml:space="preserve">
</t>
    </r>
    <r>
      <rPr>
        <sz val="11"/>
        <color rgb="FF000000"/>
        <rFont val="Calibri"/>
      </rPr>
      <t xml:space="preserve">The recommended state for this setting is: </t>
    </r>
    <r>
      <rPr>
        <b/>
        <sz val="11"/>
        <color rgb="FF000000"/>
        <rFont val="Calibri"/>
      </rPr>
      <t>Enabled: All drives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setting cannot be used to enable Autoplay on computer drives in which it is disabled by default, such as floppy disk and network drives.</t>
    </r>
  </si>
  <si>
    <r>
      <rPr>
        <sz val="11"/>
        <color rgb="FF000000"/>
        <rFont val="Calibri"/>
      </rPr>
      <t>Autoplay will be disabled - users will have to manually launch setup or installation programs that are provided on removable media.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</si>
  <si>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HKEY_LOCAL_MACHINE\SOFTWARE\Microsoft\Windows\CurrentVersion\Policies\Explorer:NoDriveTypeAutoRun</t>
    </r>
    <r>
      <rPr>
        <sz val="11"/>
        <color rgb="FF006096"/>
        <rFont val="Roboto Condensed"/>
      </rPr>
      <t xml:space="preserve">
</t>
    </r>
  </si>
  <si>
    <r>
      <rPr>
        <sz val="11"/>
        <color rgb="FF000000"/>
        <rFont val="Calibri"/>
      </rPr>
      <t>Disabled. (Autoplay is enabled.) Autoplay is disabled by default on some removable drive types, such as floppy disk and network drives, but not on CD-ROM drives.</t>
    </r>
  </si>
  <si>
    <t>Facial Features</t>
  </si>
  <si>
    <t>18.10.9.1.1</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</si>
  <si>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</si>
  <si>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Components\Biometrics\Facial Features\Configure enhanced anti-spoofing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Biometrics.admx/adml</t>
    </r>
    <r>
      <rPr>
        <sz val="11"/>
        <color rgb="FF000000"/>
        <rFont val="Calibri"/>
      </rPr>
      <t xml:space="preserve"> that is included with the Microsoft Windows 10 Release 1511 Administrative Templates (or newer).</t>
    </r>
    <r>
      <rPr>
        <sz val="11"/>
        <color rgb="FF000000"/>
        <rFont val="Calibri"/>
      </rPr>
      <t xml:space="preserve">
</t>
    </r>
    <r>
      <rPr>
        <b/>
        <sz val="11"/>
        <color rgb="FF000000"/>
        <rFont val="Calibri"/>
      </rPr>
      <t>Note #2:</t>
    </r>
    <r>
      <rPr>
        <sz val="11"/>
        <color rgb="FF000000"/>
        <rFont val="Calibri"/>
      </rPr>
      <t xml:space="preserve"> In the Windows 10 Release 1511 and Windows 10 Release 1607 &amp; Server 2016 Administrative Templates, this setting was initially named </t>
    </r>
    <r>
      <rPr>
        <i/>
        <sz val="11"/>
        <color rgb="FF000000"/>
        <rFont val="Calibri"/>
      </rPr>
      <t>Use enhanced anti-spoofing when available</t>
    </r>
    <r>
      <rPr>
        <sz val="11"/>
        <color rgb="FF000000"/>
        <rFont val="Calibri"/>
      </rPr>
      <t xml:space="preserve">. It was renamed to </t>
    </r>
    <r>
      <rPr>
        <i/>
        <sz val="11"/>
        <color rgb="FF000000"/>
        <rFont val="Calibri"/>
      </rPr>
      <t>Configure enhanced anti-spoofing</t>
    </r>
    <r>
      <rPr>
        <sz val="11"/>
        <color rgb="FF000000"/>
        <rFont val="Calibri"/>
      </rPr>
      <t xml:space="preserve"> starting with the Windows 10 Release 1703 Administrative Templates.</t>
    </r>
  </si>
  <si>
    <r>
      <rPr>
        <sz val="11"/>
        <color rgb="FF000000"/>
        <rFont val="Calibri"/>
      </rPr>
      <t>This policy setting determines whether enhanced anti-spoofing is configured for devices which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</si>
  <si>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require all users on the device to use anti-spoofing for facial features, on devices which support it.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</si>
  <si>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HKLM\SOFTWARE\Policies\Microsoft\Biometrics\FacialFeatures:EnhancedAntiSpoofing</t>
    </r>
    <r>
      <rPr>
        <sz val="11"/>
        <color rgb="FF006096"/>
        <rFont val="Roboto Condensed"/>
      </rPr>
      <t xml:space="preserve">
</t>
    </r>
  </si>
  <si>
    <r>
      <rPr>
        <sz val="11"/>
        <color rgb="FF000000"/>
        <rFont val="Calibri"/>
      </rPr>
      <t>Users are able to choose whether or not to use enhanced anti-spoofing on supported devices.</t>
    </r>
  </si>
  <si>
    <t>Camera</t>
  </si>
  <si>
    <t>18.10.11.1</t>
  </si>
  <si>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</si>
  <si>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Components\Camera\Allow Use of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Camera.admx/adml</t>
    </r>
    <r>
      <rPr>
        <sz val="11"/>
        <color rgb="FF000000"/>
        <rFont val="Calibri"/>
      </rPr>
      <t xml:space="preserve"> that is included with the Microsoft Windows 10 Release 1607 &amp; Server 2016 Administrative Templates (or newer).</t>
    </r>
  </si>
  <si>
    <r>
      <rPr>
        <sz val="11"/>
        <color rgb="FF000000"/>
        <rFont val="Calibri"/>
      </rPr>
      <t>This policy setting controls whether the use of Camera devices on the machine are permitted.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</si>
  <si>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utilize the camera on a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</si>
  <si>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HKLM\SOFTWARE\Policies\Microsoft\Camera:AllowCamera</t>
    </r>
    <r>
      <rPr>
        <sz val="11"/>
        <color rgb="FF006096"/>
        <rFont val="Roboto Condensed"/>
      </rPr>
      <t xml:space="preserve">
</t>
    </r>
  </si>
  <si>
    <r>
      <rPr>
        <sz val="11"/>
        <color rgb="FF000000"/>
        <rFont val="Calibri"/>
      </rPr>
      <t>Enabled. (Camera devices are enabled.)</t>
    </r>
  </si>
  <si>
    <t>Cloud Content</t>
  </si>
  <si>
    <t>18.10.13.1</t>
  </si>
  <si>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</si>
  <si>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cloud consumer account state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</si>
  <si>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determines whether cloud consumer account state content is allowed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</si>
  <si>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use Microsoft consumer accounts on the system, and associated Windows experiences will instead present default fallback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</si>
  <si>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HKLM\SOFTWARE\Policies\Microsoft\Windows\CloudContent:DisableConsumerAccountStateContent</t>
    </r>
    <r>
      <rPr>
        <sz val="11"/>
        <color rgb="FF006096"/>
        <rFont val="Roboto Condensed"/>
      </rPr>
      <t xml:space="preserve">
</t>
    </r>
  </si>
  <si>
    <r>
      <rPr>
        <sz val="11"/>
        <color rgb="FF000000"/>
        <rFont val="Calibri"/>
      </rPr>
      <t>Disabled. (Windows experiences are able to use cloud consumer accounts.)</t>
    </r>
  </si>
  <si>
    <t>18.10.13.2</t>
  </si>
  <si>
    <r>
      <rPr>
        <sz val="11"/>
        <rFont val="Calibri"/>
      </rPr>
      <t xml:space="preserve">Ensure </t>
    </r>
    <r>
      <rPr>
        <sz val="11"/>
        <color rgb="FF000000"/>
        <rFont val="Calibri"/>
      </rPr>
      <t>'</t>
    </r>
    <r>
      <rPr>
        <b/>
        <sz val="11"/>
        <color rgb="FF000000"/>
        <rFont val="Calibri"/>
      </rPr>
      <t>Turn off cloud optimized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</si>
  <si>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cloud optimized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20H2 Administrative Templates (or newer).</t>
    </r>
  </si>
  <si>
    <r>
      <rPr>
        <sz val="11"/>
        <color rgb="FF000000"/>
        <rFont val="Calibri"/>
      </rPr>
      <t>This policy setting turns off cloud optimized content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</si>
  <si>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experiences that use the cloud optimized content client component, will present the default fallback content instead of customized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</si>
  <si>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HKLM\SOFTWARE\Policies\Microsoft\Windows\CloudContent:DisableCloudOptimizedContent</t>
    </r>
    <r>
      <rPr>
        <sz val="11"/>
        <color rgb="FF006096"/>
        <rFont val="Roboto Condensed"/>
      </rPr>
      <t xml:space="preserve">
</t>
    </r>
  </si>
  <si>
    <r>
      <rPr>
        <sz val="11"/>
        <color rgb="FF000000"/>
        <rFont val="Calibri"/>
      </rPr>
      <t>Disabled. (Windows experiences will be able to use cloud optimized content.)</t>
    </r>
  </si>
  <si>
    <t>Connect</t>
  </si>
  <si>
    <t>18.10.14.1</t>
  </si>
  <si>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</si>
  <si>
    <r>
      <rPr>
        <sz val="11"/>
        <color rgb="FF000000"/>
        <rFont val="Calibri"/>
      </rPr>
      <t xml:space="preserve">Set the following UI path to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r>
      <rPr>
        <sz val="11"/>
        <color rgb="FF000000"/>
        <rFont val="Calibri"/>
      </rPr>
      <t xml:space="preserve">
</t>
    </r>
    <r>
      <rPr>
        <sz val="11"/>
        <color rgb="FF006096"/>
        <rFont val="Roboto Condensed"/>
      </rPr>
      <t>Computer Configuration\Policies\Administrative Templates\Windows Components\Connect\Require pin for pairing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WirelessDisplay.admx/adml</t>
    </r>
    <r>
      <rPr>
        <sz val="11"/>
        <color rgb="FF000000"/>
        <rFont val="Calibri"/>
      </rPr>
      <t xml:space="preserve"> that is included with the Microsoft Windows 10 Release 1607 &amp; Server 2016 Administrative Templates (or newer). The new </t>
    </r>
    <r>
      <rPr>
        <b/>
        <sz val="11"/>
        <color rgb="FF000000"/>
        <rFont val="Calibri"/>
      </rPr>
      <t>Choose one of the following actions</t>
    </r>
    <r>
      <rPr>
        <sz val="11"/>
        <color rgb="FF000000"/>
        <rFont val="Calibri"/>
      </rPr>
      <t xml:space="preserve"> sub-option was later added as of the Windows 10 Release 1809 Administrative Templates. Choosing </t>
    </r>
    <r>
      <rPr>
        <b/>
        <sz val="11"/>
        <color rgb="FF000000"/>
        <rFont val="Calibri"/>
      </rPr>
      <t>Enabled</t>
    </r>
    <r>
      <rPr>
        <sz val="11"/>
        <color rgb="FF000000"/>
        <rFont val="Calibri"/>
      </rPr>
      <t xml:space="preserve"> in the older templates is the equivalent of choosing </t>
    </r>
    <r>
      <rPr>
        <b/>
        <sz val="11"/>
        <color rgb="FF000000"/>
        <rFont val="Calibri"/>
      </rPr>
      <t>Enabled: First Time</t>
    </r>
    <r>
      <rPr>
        <sz val="11"/>
        <color rgb="FF000000"/>
        <rFont val="Calibri"/>
      </rPr>
      <t xml:space="preserve"> in the newer templates.</t>
    </r>
  </si>
  <si>
    <r>
      <rPr>
        <sz val="11"/>
        <color rgb="FF000000"/>
        <rFont val="Calibri"/>
      </rPr>
      <t>This policy setting controls whether or not a PIN is required for pairing to a wireless display device.</t>
    </r>
    <r>
      <rPr>
        <sz val="11"/>
        <color rgb="FF000000"/>
        <rFont val="Calibri"/>
      </rPr>
      <t xml:space="preserve">
</t>
    </r>
    <r>
      <rPr>
        <sz val="11"/>
        <color rgb="FF000000"/>
        <rFont val="Calibri"/>
      </rPr>
      <t xml:space="preserve">The recommended state for this setting is: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</si>
  <si>
    <r>
      <rPr>
        <sz val="11"/>
        <color rgb="FF000000"/>
        <rFont val="Calibri"/>
      </rPr>
      <t>The pairing ceremony for connecting to new wireless display devices will always require a PIN.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</si>
  <si>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HKLM\SOFTWARE\Policies\Microsoft\Windows\Connect:RequirePinForPairing</t>
    </r>
    <r>
      <rPr>
        <sz val="11"/>
        <color rgb="FF006096"/>
        <rFont val="Roboto Condensed"/>
      </rPr>
      <t xml:space="preserve">
</t>
    </r>
  </si>
  <si>
    <r>
      <rPr>
        <sz val="11"/>
        <color rgb="FF000000"/>
        <rFont val="Calibri"/>
      </rPr>
      <t>Disabled. (A PIN is not required for pairing to a wireless display device.)</t>
    </r>
  </si>
  <si>
    <t>Credential User Interface</t>
  </si>
  <si>
    <t>18.10.15.1</t>
  </si>
  <si>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</si>
  <si>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Interface\Do not display the password reveal button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CredUI.admx/adml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</si>
  <si>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configure the display of the password reveal button in password entry user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</si>
  <si>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password reveal button will not be displayed after a user types a password in the password entry text box.</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</si>
  <si>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HKLM\SOFTWARE\Policies\Microsoft\Windows\CredUI:DisablePasswordReveal</t>
    </r>
    <r>
      <rPr>
        <sz val="11"/>
        <color rgb="FF006096"/>
        <rFont val="Roboto Condensed"/>
      </rPr>
      <t xml:space="preserve">
</t>
    </r>
  </si>
  <si>
    <r>
      <rPr>
        <sz val="11"/>
        <color rgb="FF000000"/>
        <rFont val="Calibri"/>
      </rPr>
      <t>Disabled. (The password reveal button is displayed after a user types a password in the password entry text box. If the user clicks on the button, the typed password is displayed on-screen in plain text.)</t>
    </r>
  </si>
  <si>
    <t>18.10.15.2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</si>
  <si>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</si>
  <si>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all versions of the Microsoft Windows Administrative Templates.</t>
    </r>
  </si>
  <si>
    <r>
      <rPr>
        <sz val="11"/>
        <color rgb="FF000000"/>
        <rFont val="Calibri"/>
      </rPr>
      <t>This policy setting controls whether administrator accounts are displayed when a user attempts to elevate a running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</si>
  <si>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HKLM\SOFTWARE\Microsoft\Windows\CurrentVersion\Policies\CredUI:EnumerateAdministrators</t>
    </r>
    <r>
      <rPr>
        <sz val="11"/>
        <color rgb="FF006096"/>
        <rFont val="Roboto Condensed"/>
      </rPr>
      <t xml:space="preserve">
</t>
    </r>
  </si>
  <si>
    <r>
      <rPr>
        <sz val="11"/>
        <color rgb="FF000000"/>
        <rFont val="Calibri"/>
      </rPr>
      <t>Disabled. (Users will be required to always type in a username and password to elevate.)</t>
    </r>
  </si>
  <si>
    <t>Data Collection and Preview Builds</t>
  </si>
  <si>
    <t>18.10.16.1</t>
  </si>
  <si>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</si>
  <si>
    <r>
      <rPr>
        <sz val="11"/>
        <color rgb="FF000000"/>
        <rFont val="Calibri"/>
      </rPr>
      <t xml:space="preserve">Set the following UI path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Builds\Allow Diagnostic 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Telemetry</t>
    </r>
    <r>
      <rPr>
        <sz val="11"/>
        <color rgb="FF000000"/>
        <rFont val="Calibri"/>
      </rPr>
      <t xml:space="preserve">. It was renamed to </t>
    </r>
    <r>
      <rPr>
        <i/>
        <sz val="11"/>
        <color rgb="FF000000"/>
        <rFont val="Calibri"/>
      </rPr>
      <t>Allow Diagnostic Data</t>
    </r>
    <r>
      <rPr>
        <sz val="11"/>
        <color rgb="FF000000"/>
        <rFont val="Calibri"/>
      </rPr>
      <t xml:space="preserve"> starting with the Windows 11 Release 21H2 Administrative Templates.</t>
    </r>
  </si>
  <si>
    <r>
      <rPr>
        <sz val="11"/>
        <color rgb="FF000000"/>
        <rFont val="Calibri"/>
      </rPr>
      <t>This policy setting determines the amount of diagnostic and usage data reported to Microsoft:</t>
    </r>
    <r>
      <rPr>
        <sz val="11"/>
        <color rgb="FF000000"/>
        <rFont val="Calibri"/>
      </rPr>
      <t xml:space="preserve">
</t>
    </r>
    <r>
      <rPr>
        <sz val="11"/>
        <color rgb="FF000000"/>
        <rFont val="Calibri"/>
      </rPr>
      <t xml:space="preserve">-  A value of (0) </t>
    </r>
    <r>
      <rPr>
        <b/>
        <sz val="11"/>
        <color rgb="FF000000"/>
        <rFont val="Calibri"/>
      </rPr>
      <t>Diagnostic data off (not recommended)</t>
    </r>
    <r>
      <rPr>
        <sz val="11"/>
        <color rgb="FF000000"/>
        <rFont val="Calibri"/>
      </rPr>
      <t>. Using this value, no diagnostic data is sent from the device. This value is only supported on Enterprise, Education, and Server editions. If you choose this setting, devices in your organization will still be secure.</t>
    </r>
    <r>
      <rPr>
        <sz val="11"/>
        <color rgb="FF000000"/>
        <rFont val="Calibri"/>
      </rPr>
      <t xml:space="preserve">
</t>
    </r>
    <r>
      <rPr>
        <sz val="11"/>
        <color rgb="FF000000"/>
        <rFont val="Calibri"/>
      </rPr>
      <t xml:space="preserve">-  A value of (1) </t>
    </r>
    <r>
      <rPr>
        <b/>
        <sz val="11"/>
        <color rgb="FF000000"/>
        <rFont val="Calibri"/>
      </rPr>
      <t>Send required diagnostic data</t>
    </r>
    <r>
      <rPr>
        <sz val="11"/>
        <color rgb="FF000000"/>
        <rFont val="Calibri"/>
      </rPr>
      <t xml:space="preserve">. This is the minimum diagnostic data necessary to keep Windows secure, up to date, and performing as expected. Using this value disables the </t>
    </r>
    <r>
      <rPr>
        <i/>
        <sz val="11"/>
        <color rgb="FF000000"/>
        <rFont val="Calibri"/>
      </rPr>
      <t>Optional diagnostic data</t>
    </r>
    <r>
      <rPr>
        <sz val="11"/>
        <color rgb="FF000000"/>
        <rFont val="Calibri"/>
      </rPr>
      <t xml:space="preserve"> control in the Settings app.</t>
    </r>
    <r>
      <rPr>
        <sz val="11"/>
        <color rgb="FF000000"/>
        <rFont val="Calibri"/>
      </rPr>
      <t xml:space="preserve">
</t>
    </r>
    <r>
      <rPr>
        <sz val="11"/>
        <color rgb="FF000000"/>
        <rFont val="Calibri"/>
      </rPr>
      <t xml:space="preserve">-  A value of (3) </t>
    </r>
    <r>
      <rPr>
        <b/>
        <sz val="11"/>
        <color rgb="FF000000"/>
        <rFont val="Calibri"/>
      </rPr>
      <t>Send optional diagnostic data</t>
    </r>
    <r>
      <rPr>
        <sz val="11"/>
        <color rgb="FF000000"/>
        <rFont val="Calibri"/>
      </rPr>
      <t xml:space="preserve">. Additional diagnostic data is collected that helps us to detect, diagnose and fix issues, as well as make product improvements. Required diagnostic data will always be included when you choose to send optional diagnostic data. Optional diagnostic data can also include diagnostic log files and crash dumps. Use the </t>
    </r>
    <r>
      <rPr>
        <i/>
        <sz val="11"/>
        <color rgb="FF000000"/>
        <rFont val="Calibri"/>
      </rPr>
      <t>Limit Dump Collection</t>
    </r>
    <r>
      <rPr>
        <sz val="11"/>
        <color rgb="FF000000"/>
        <rFont val="Calibri"/>
      </rPr>
      <t xml:space="preserve"> and the </t>
    </r>
    <r>
      <rPr>
        <i/>
        <sz val="11"/>
        <color rgb="FF000000"/>
        <rFont val="Calibri"/>
      </rPr>
      <t>Limit Diagnostic Log Collection</t>
    </r>
    <r>
      <rPr>
        <sz val="11"/>
        <color rgb="FF000000"/>
        <rFont val="Calibri"/>
      </rPr>
      <t xml:space="preserve"> policies for more granular control of what optional diagnostic data is sent.</t>
    </r>
    <r>
      <rPr>
        <sz val="11"/>
        <color rgb="FF000000"/>
        <rFont val="Calibri"/>
      </rPr>
      <t xml:space="preserve">
</t>
    </r>
    <r>
      <rPr>
        <sz val="11"/>
        <color rgb="FF000000"/>
        <rFont val="Calibri"/>
      </rPr>
      <t>Windows telemetry settings apply to the Windows operating system and some first party apps. This setting does not apply to third party apps running on Windows 10/11.</t>
    </r>
    <r>
      <rPr>
        <sz val="11"/>
        <color rgb="FF000000"/>
        <rFont val="Calibri"/>
      </rPr>
      <t xml:space="preserve">
</t>
    </r>
    <r>
      <rPr>
        <sz val="11"/>
        <color rgb="FF000000"/>
        <rFont val="Calibri"/>
      </rPr>
      <t xml:space="preserve">The recommended state for this setting is: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relies on Windows Update, the minimum recommended setting is </t>
    </r>
    <r>
      <rPr>
        <b/>
        <sz val="11"/>
        <color rgb="FF000000"/>
        <rFont val="Calibri"/>
      </rPr>
      <t>Required diagnostic data</t>
    </r>
    <r>
      <rPr>
        <sz val="11"/>
        <color rgb="FF000000"/>
        <rFont val="Calibri"/>
      </rPr>
      <t>. Because no Windows Update information is collected when diagnostic data is off, important information about update failures is not sent. Microsoft uses this information to fix the causes of those failures and improve the quality of updates.</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Configure diagnostic data opt-in settings user interface</t>
    </r>
    <r>
      <rPr>
        <sz val="11"/>
        <color rgb="FF000000"/>
        <rFont val="Calibri"/>
      </rPr>
      <t xml:space="preserve"> group policy can be used to prevent end users from changing their data collection settings.</t>
    </r>
    <r>
      <rPr>
        <sz val="11"/>
        <color rgb="FF000000"/>
        <rFont val="Calibri"/>
      </rPr>
      <t xml:space="preserve">
</t>
    </r>
    <r>
      <rPr>
        <b/>
        <sz val="11"/>
        <color rgb="FF000000"/>
        <rFont val="Calibri"/>
      </rPr>
      <t>Note #3:</t>
    </r>
    <r>
      <rPr>
        <sz val="11"/>
        <color rgb="FF000000"/>
        <rFont val="Calibri"/>
      </rPr>
      <t xml:space="preserve"> Enhanced diagnostic data setting is not available on Windows 11 and Windows Server 2022 and has been replaced with policies that can control the amount of optional diagnostic data that is sent. For more information on these settings visit Manage diagnostic data using Group Policy and MDM </t>
    </r>
    <r>
      <rPr>
        <sz val="11"/>
        <color rgb="FF0000FF"/>
        <rFont val="Calibri"/>
      </rPr>
      <t>(https://docs.microsoft.com/en-us/windows/privacy/configure-windows-diagnostic-data-in-your-organization#manage-diagnostic-data-using-group-policy-and-mdm)</t>
    </r>
  </si>
  <si>
    <r>
      <rPr>
        <sz val="11"/>
        <color rgb="FF000000"/>
        <rFont val="Calibri"/>
      </rPr>
      <t>Note that setting values of 0 or 1 will degrade certain experiences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</si>
  <si>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HKLM\SOFTWARE\Policies\Microsoft\Windows\DataCollection:AllowTelemetry</t>
    </r>
    <r>
      <rPr>
        <sz val="11"/>
        <color rgb="FF006096"/>
        <rFont val="Roboto Condensed"/>
      </rPr>
      <t xml:space="preserve">
</t>
    </r>
  </si>
  <si>
    <r>
      <rPr>
        <sz val="11"/>
        <color rgb="FF000000"/>
        <rFont val="Calibri"/>
      </rPr>
      <t>Disabled. (The device will send required diagnostic data and the end user can choose whether to send optional diagnostic data from the Settings app.)</t>
    </r>
  </si>
  <si>
    <t>18.10.16.2</t>
  </si>
  <si>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</si>
  <si>
    <r>
      <rPr>
        <sz val="11"/>
        <color rgb="FF000000"/>
        <rFont val="Calibri"/>
      </rPr>
      <t xml:space="preserve">Set the following UI path to </t>
    </r>
    <r>
      <rPr>
        <b/>
        <sz val="11"/>
        <color rgb="FF000000"/>
        <rFont val="Calibri"/>
      </rPr>
      <t>Enabled: Disable Authenticated Proxy usage</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Builds\Configure Authenticated Proxy usage for the Connected User Experience and Telemetry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10 Release 1703 Administrative Templates (or newer).</t>
    </r>
  </si>
  <si>
    <r>
      <rPr>
        <sz val="11"/>
        <color rgb="FF000000"/>
        <rFont val="Calibri"/>
      </rPr>
      <t>This policy setting controls whether the Connected User Experience and Telemetry service can automatically use an authenticated proxy to send data back to Microsoft.</t>
    </r>
    <r>
      <rPr>
        <sz val="11"/>
        <color rgb="FF000000"/>
        <rFont val="Calibri"/>
      </rPr>
      <t xml:space="preserve">
</t>
    </r>
    <r>
      <rPr>
        <sz val="11"/>
        <color rgb="FF000000"/>
        <rFont val="Calibri"/>
      </rPr>
      <t xml:space="preserve">The recommended state for this setting is: </t>
    </r>
    <r>
      <rPr>
        <b/>
        <sz val="11"/>
        <color rgb="FF000000"/>
        <rFont val="Calibri"/>
      </rPr>
      <t>Enabled: Disable Authenticated Proxy usage</t>
    </r>
    <r>
      <rPr>
        <sz val="11"/>
        <color rgb="FF000000"/>
        <rFont val="Calibri"/>
      </rPr>
      <t>.</t>
    </r>
  </si>
  <si>
    <r>
      <rPr>
        <sz val="11"/>
        <color rgb="FF000000"/>
        <rFont val="Calibri"/>
      </rPr>
      <t>The Connected User Experience and Telemetry service will be blocked from automatically using an authenticated proxy.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</si>
  <si>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HKLM\SOFTWARE\Policies\Microsoft\Windows\DataCollection:DisableEnterpriseAuthProxy</t>
    </r>
    <r>
      <rPr>
        <sz val="11"/>
        <color rgb="FF006096"/>
        <rFont val="Roboto Condensed"/>
      </rPr>
      <t xml:space="preserve">
</t>
    </r>
  </si>
  <si>
    <r>
      <rPr>
        <sz val="11"/>
        <color rgb="FF000000"/>
        <rFont val="Calibri"/>
      </rPr>
      <t>Disabled. (The Connected User Experience and Telemetry service will automatically use an authenticated proxy to send data back to Microsoft.)</t>
    </r>
  </si>
  <si>
    <t>18.10.16.3</t>
  </si>
  <si>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</si>
  <si>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Builds\Do not show feedback notifications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FeedbackNotifications.admx/adml</t>
    </r>
    <r>
      <rPr>
        <sz val="11"/>
        <color rgb="FF000000"/>
        <rFont val="Calibri"/>
      </rPr>
      <t xml:space="preserve"> that is included with the Microsoft Windows 10 Release 1511 Administrative Templates (or newer).</t>
    </r>
  </si>
  <si>
    <r>
      <rPr>
        <sz val="11"/>
        <color rgb="FF000000"/>
        <rFont val="Calibri"/>
      </rPr>
      <t>This policy setting allows an organization to prevent its devices from showing feedback questions from Microsoft.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</si>
  <si>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 longer see feedback notifications through the Windows Feedback app.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</si>
  <si>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HKLM\SOFTWARE\Policies\Microsoft\Windows\DataCollection:DoNotShowFeedbackNotifications</t>
    </r>
    <r>
      <rPr>
        <sz val="11"/>
        <color rgb="FF006096"/>
        <rFont val="Roboto Condensed"/>
      </rPr>
      <t xml:space="preserve">
</t>
    </r>
  </si>
  <si>
    <r>
      <rPr>
        <sz val="11"/>
        <color rgb="FF000000"/>
        <rFont val="Calibri"/>
      </rPr>
      <t>Disabled. (Users may see notifications through the Windows Feedback app asking users for feedback. Users can control how often they receive feedback questions.)</t>
    </r>
  </si>
  <si>
    <t>18.10.16.4</t>
  </si>
  <si>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</si>
  <si>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Builds\Enable OneSettings Auditing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</si>
  <si>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Windows records attempts to connect with the OneSettings service to the Event Log.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</si>
  <si>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will record attempts to connect with the OneSettings service to the </t>
    </r>
    <r>
      <rPr>
        <b/>
        <sz val="11"/>
        <color rgb="FF000000"/>
        <rFont val="Calibri"/>
      </rPr>
      <t>Applications and Services Logs\Microsoft\Windows\Privacy-Auditing\Operational</t>
    </r>
    <r>
      <rPr>
        <sz val="11"/>
        <color rgb="FF000000"/>
        <rFont val="Calibri"/>
      </rPr>
      <t xml:space="preserve"> Event Log channel.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</si>
  <si>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HKLM\SOFTWARE\Policies\Microsoft\Windows\DataCollection:EnableOneSettingsAuditing</t>
    </r>
    <r>
      <rPr>
        <sz val="11"/>
        <color rgb="FF006096"/>
        <rFont val="Roboto Condensed"/>
      </rPr>
      <t xml:space="preserve">
</t>
    </r>
  </si>
  <si>
    <r>
      <rPr>
        <sz val="11"/>
        <color rgb="FF000000"/>
        <rFont val="Calibri"/>
      </rPr>
      <t>Disabled. (Windows will not record attempts to connect with the OneSettings service to the Event Log.)</t>
    </r>
  </si>
  <si>
    <t>18.10.16.5</t>
  </si>
  <si>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</si>
  <si>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Diagnostic Log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</si>
  <si>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additional diagnostic logs are collected when more information is needed to troubleshoot a problem on the device.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Diagnostic logs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</si>
  <si>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Diagnostic logs and information such as crash dumps will not be collected for transmission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</si>
  <si>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HKLM\SOFTWARE\Policies\Microsoft\Windows\DataCollection:LimitDiagnosticLogCollection</t>
    </r>
    <r>
      <rPr>
        <sz val="11"/>
        <color rgb="FF006096"/>
        <rFont val="Roboto Condensed"/>
      </rPr>
      <t xml:space="preserve">
</t>
    </r>
  </si>
  <si>
    <r>
      <rPr>
        <sz val="11"/>
        <color rgb="FF000000"/>
        <rFont val="Calibri"/>
      </rPr>
      <t>Disabled. (Microsoft may occasionally collect diagnostic logs if the device has been configured to send optional diagnostic data.)</t>
    </r>
  </si>
  <si>
    <t>18.10.16.6</t>
  </si>
  <si>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</si>
  <si>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Dump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</si>
  <si>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limits the type of memory dumps that can be collected when more information is needed to troubleshoot a problem.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Memory dumps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</si>
  <si>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Windows Error Reporting will not send full and/or heap memory dumps to Microsoft - they will be limited to kernel mini and/or user mode triage memory dumps (if sending optional diagnostic data is permitted).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</si>
  <si>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HKLM\SOFTWARE\Policies\Microsoft\Windows\DataCollection:LimitDumpCollection</t>
    </r>
    <r>
      <rPr>
        <sz val="11"/>
        <color rgb="FF006096"/>
        <rFont val="Roboto Condensed"/>
      </rPr>
      <t xml:space="preserve">
</t>
    </r>
  </si>
  <si>
    <r>
      <rPr>
        <sz val="11"/>
        <color rgb="FF000000"/>
        <rFont val="Calibri"/>
      </rPr>
      <t>Disabled. (Microsoft may occasionally collect full or heap memory dumps, if sending optional diagnostic data is permitted.)</t>
    </r>
  </si>
  <si>
    <t>Desktop App Installer</t>
  </si>
  <si>
    <t>18.10.18.1</t>
  </si>
  <si>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</si>
  <si>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</si>
  <si>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user have access to the Windows Package Manager. Windows Package Manager is a package manager solution that consists of a command line tool and set of services for installing applications on Microsoft Windows Server 2019 (or newer).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</si>
  <si>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access to the command line tool, </t>
    </r>
    <r>
      <rPr>
        <b/>
        <sz val="11"/>
        <color rgb="FF000000"/>
        <rFont val="Calibri"/>
      </rPr>
      <t>winget</t>
    </r>
    <r>
      <rPr>
        <sz val="11"/>
        <color rgb="FF000000"/>
        <rFont val="Calibri"/>
      </rPr>
      <t xml:space="preserve"> to discover, install, upgrade, remove, configure, or distribute applications.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</si>
  <si>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HKLM\SOFTWARE\Policies\Microsoft\Windows\AppInstaller:EnableAppInstaller</t>
    </r>
    <r>
      <rPr>
        <sz val="11"/>
        <color rgb="FF006096"/>
        <rFont val="Roboto Condensed"/>
      </rPr>
      <t xml:space="preserve">
</t>
    </r>
  </si>
  <si>
    <r>
      <rPr>
        <sz val="11"/>
        <color rgb="FF000000"/>
        <rFont val="Calibri"/>
      </rPr>
      <t>Enabled. (Users will be able to use the Windows Package Manager.)</t>
    </r>
  </si>
  <si>
    <t>18.10.18.2</t>
  </si>
  <si>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</si>
  <si>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Experimental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</si>
  <si>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users can enable experimental features in the Windows Package Manager.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</si>
  <si>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access to experimental features in the command line tool, winget to discover, install, upgrade, remove, configure, or distribute applications.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</si>
  <si>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HKLM\SOFTWARE\Policies\Microsoft\Windows\AppInstaller:EnableExperimentalFeatures</t>
    </r>
    <r>
      <rPr>
        <sz val="11"/>
        <color rgb="FF006096"/>
        <rFont val="Roboto Condensed"/>
      </rPr>
      <t xml:space="preserve">
</t>
    </r>
  </si>
  <si>
    <r>
      <rPr>
        <sz val="11"/>
        <color rgb="FF000000"/>
        <rFont val="Calibri"/>
      </rPr>
      <t>Enabled. (Users have access to experimental features for the Windows Package Manager.)</t>
    </r>
  </si>
  <si>
    <t>18.10.18.3</t>
  </si>
  <si>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</si>
  <si>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Hash Override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</si>
  <si>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or not users can override the SHA256 security validation in the Windows Package Manager settings.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</si>
  <si>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the ability to override the SHA256 security validation.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</si>
  <si>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HKLM\SOFTWARE\Policies\Microsoft\Windows\AppInstaller:EnableHashOverride</t>
    </r>
    <r>
      <rPr>
        <sz val="11"/>
        <color rgb="FF006096"/>
        <rFont val="Roboto Condensed"/>
      </rPr>
      <t xml:space="preserve">
</t>
    </r>
  </si>
  <si>
    <r>
      <rPr>
        <sz val="11"/>
        <color rgb="FF000000"/>
        <rFont val="Calibri"/>
      </rPr>
      <t>Enabled. (Users can override the SHA256 security validation in the Windows Package Manager settings.)</t>
    </r>
  </si>
  <si>
    <t>18.10.18.4</t>
  </si>
  <si>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</si>
  <si>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Local Archive Malware Scan Override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</si>
  <si>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the ability to override malware scans when the following conditions are true:</t>
    </r>
    <r>
      <rPr>
        <sz val="11"/>
        <color rgb="FF000000"/>
        <rFont val="Calibri"/>
      </rPr>
      <t xml:space="preserve">
</t>
    </r>
    <r>
      <rPr>
        <sz val="11"/>
        <color rgb="FF000000"/>
        <rFont val="Calibri"/>
      </rPr>
      <t>- installing an archive file</t>
    </r>
    <r>
      <rPr>
        <sz val="11"/>
        <color rgb="FF000000"/>
        <rFont val="Calibri"/>
      </rPr>
      <t xml:space="preserve">
</t>
    </r>
    <r>
      <rPr>
        <sz val="11"/>
        <color rgb="FF000000"/>
        <rFont val="Calibri"/>
      </rPr>
      <t>- using a local manifest</t>
    </r>
    <r>
      <rPr>
        <sz val="11"/>
        <color rgb="FF000000"/>
        <rFont val="Calibri"/>
      </rPr>
      <t xml:space="preserve">
</t>
    </r>
    <r>
      <rPr>
        <sz val="11"/>
        <color rgb="FF000000"/>
        <rFont val="Calibri"/>
      </rPr>
      <t>- via command line arguments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</si>
  <si>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the ability to override malware scans when installing an archived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</si>
  <si>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HKLM\SOFTWARE\Policies\Microsoft\Windows\AppInstaller:EnableLocalArchiveMalwareScanOverride</t>
    </r>
    <r>
      <rPr>
        <sz val="11"/>
        <color rgb="FF006096"/>
        <rFont val="Roboto Condensed"/>
      </rPr>
      <t xml:space="preserve">
</t>
    </r>
  </si>
  <si>
    <r>
      <rPr>
        <sz val="11"/>
        <color rgb="FF000000"/>
        <rFont val="Calibri"/>
      </rPr>
      <t>Not configured. (Windows Package Manager administrator settings will be adhered to.)</t>
    </r>
  </si>
  <si>
    <t>18.10.18.5</t>
  </si>
  <si>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</si>
  <si>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ms-appinstaller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</si>
  <si>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 xml:space="preserve">This policy setting controls whether users can install packages from a website that is using the </t>
    </r>
    <r>
      <rPr>
        <b/>
        <sz val="11"/>
        <color rgb="FF000000"/>
        <rFont val="Calibri"/>
      </rPr>
      <t>ms-appinstaller</t>
    </r>
    <r>
      <rPr>
        <sz val="11"/>
        <color rgb="FF000000"/>
        <rFont val="Calibri"/>
      </rPr>
      <t xml:space="preserve"> protocol. The </t>
    </r>
    <r>
      <rPr>
        <b/>
        <sz val="11"/>
        <color rgb="FF000000"/>
        <rFont val="Calibri"/>
      </rPr>
      <t>ms-appinstaller</t>
    </r>
    <r>
      <rPr>
        <sz val="11"/>
        <color rgb="FF000000"/>
        <rFont val="Calibri"/>
      </rPr>
      <t xml:space="preserve"> protocol allows users to install an application by clicking a link on a website.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</si>
  <si>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the ability to use the </t>
    </r>
    <r>
      <rPr>
        <b/>
        <sz val="11"/>
        <color rgb="FF000000"/>
        <rFont val="Calibri"/>
      </rPr>
      <t>ms-appinstaller</t>
    </r>
    <r>
      <rPr>
        <sz val="11"/>
        <color rgb="FF000000"/>
        <rFont val="Calibri"/>
      </rPr>
      <t xml:space="preserve"> protocol to install applications by clicking a link on a website.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</si>
  <si>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HKLM\SOFTWARE\Policies\Microsoft\Windows\AppInstaller:EnableMSAppInstallerProtocol</t>
    </r>
    <r>
      <rPr>
        <sz val="11"/>
        <color rgb="FF006096"/>
        <rFont val="Roboto Condensed"/>
      </rPr>
      <t xml:space="preserve">
</t>
    </r>
  </si>
  <si>
    <r>
      <rPr>
        <sz val="11"/>
        <color rgb="FF000000"/>
        <rFont val="Calibri"/>
      </rPr>
      <t xml:space="preserve">Enabled. (Users can install packages from websites that use the </t>
    </r>
    <r>
      <rPr>
        <b/>
        <sz val="11"/>
        <color rgb="FF000000"/>
        <rFont val="Calibri"/>
      </rPr>
      <t>ms-appinstaller</t>
    </r>
    <r>
      <rPr>
        <sz val="11"/>
        <color rgb="FF000000"/>
        <rFont val="Calibri"/>
      </rPr>
      <t xml:space="preserve"> protocol.)</t>
    </r>
  </si>
  <si>
    <t>18.10.18.6</t>
  </si>
  <si>
    <r>
      <rPr>
        <sz val="11"/>
        <rFont val="Calibri"/>
      </rPr>
      <t xml:space="preserve">Ensure </t>
    </r>
    <r>
      <rPr>
        <sz val="11"/>
        <color rgb="FF000000"/>
        <rFont val="Calibri"/>
      </rPr>
      <t>'</t>
    </r>
    <r>
      <rPr>
        <b/>
        <sz val="11"/>
        <color rgb="FF000000"/>
        <rFont val="Calibri"/>
      </rPr>
      <t>Enable App Installer Microsoft Store Source Certificate Validation Bypass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</si>
  <si>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Microsoft Store Source Certificate Validation Bypass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</si>
  <si>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Windows Package Manager validates the Microsoft Store certificate hash to match a known Microsoft Store certificate when it initiates a connection to the Microsoft Store source.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</si>
  <si>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Source certificate validation by Windows Package Manager cannot be bypassed when a connection is initiated to the Microsoft Store.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</si>
  <si>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HKLM\SOFTWARE\Policies\Microsoft\Windows\AppInstaller:EnableBypassCertificatePinningForMicrosoftStore</t>
    </r>
    <r>
      <rPr>
        <sz val="11"/>
        <color rgb="FF006096"/>
        <rFont val="Roboto Condensed"/>
      </rPr>
      <t xml:space="preserve">
</t>
    </r>
  </si>
  <si>
    <r>
      <rPr>
        <sz val="11"/>
        <color rgb="FF000000"/>
        <rFont val="Calibri"/>
      </rPr>
      <t>Not configured. (The Windows Package Manager administrator settings will be adhered to.)</t>
    </r>
  </si>
  <si>
    <t>18.10.18.7</t>
  </si>
  <si>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</si>
  <si>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Windows Package Manager command line interfaces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</si>
  <si>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a user can perform actions using the Windows Package Manager through a command line interface (Windows CLI or PowerShell).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does not override the </t>
    </r>
    <r>
      <rPr>
        <i/>
        <sz val="11"/>
        <color rgb="FF000000"/>
        <rFont val="Calibri"/>
      </rPr>
      <t>Enable App Installer</t>
    </r>
    <r>
      <rPr>
        <sz val="11"/>
        <color rgb="FF000000"/>
        <rFont val="Calibri"/>
      </rPr>
      <t xml:space="preserve"> policy, which is set to </t>
    </r>
    <r>
      <rPr>
        <b/>
        <sz val="11"/>
        <color rgb="FF000000"/>
        <rFont val="Calibri"/>
      </rPr>
      <t>Disabled</t>
    </r>
    <r>
      <rPr>
        <sz val="11"/>
        <color rgb="FF000000"/>
        <rFont val="Calibri"/>
      </rPr>
      <t xml:space="preserve"> in the L2 profile of the CIS Windows Operating System Benchmarks.</t>
    </r>
  </si>
  <si>
    <r>
      <rPr>
        <sz val="11"/>
        <color rgb="FF000000"/>
        <rFont val="Calibri"/>
      </rPr>
      <t>Users will not have the ability to use Windows Package Manager with Windows CLI or PowerShell.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</si>
  <si>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HKLM\SOFTWARE\Policies\Microsoft\Windows\AppInstaller:EnableWindowsPackageManagerCommandLineInterfaces</t>
    </r>
    <r>
      <rPr>
        <sz val="11"/>
        <color rgb="FF006096"/>
        <rFont val="Roboto Condensed"/>
      </rPr>
      <t xml:space="preserve">
</t>
    </r>
  </si>
  <si>
    <r>
      <rPr>
        <sz val="11"/>
        <color rgb="FF000000"/>
        <rFont val="Calibri"/>
      </rPr>
      <t>Enabled. (Users will be able to execute the Windows Package Manager CLI commands and PowerShell cmdlets if the Enable App Installer policy is not disabled.)</t>
    </r>
  </si>
  <si>
    <t>Application</t>
  </si>
  <si>
    <t>18.10.26.1.1</t>
  </si>
  <si>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</si>
  <si>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</si>
  <si>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This policy setting controls Event Log behavior when the log file reaches its maximum size.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Old events may or may not be retained according to the </t>
    </r>
    <r>
      <rPr>
        <i/>
        <sz val="11"/>
        <color rgb="FF000000"/>
        <rFont val="Calibri"/>
      </rPr>
      <t>Backup log automatically when full</t>
    </r>
    <r>
      <rPr>
        <sz val="11"/>
        <color rgb="FF000000"/>
        <rFont val="Calibri"/>
      </rPr>
      <t xml:space="preserve"> policy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</si>
  <si>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HKLM\SOFTWARE\Policies\Microsoft\Windows\EventLog\Application:Retention</t>
    </r>
    <r>
      <rPr>
        <sz val="11"/>
        <color rgb="FF006096"/>
        <rFont val="Roboto Condensed"/>
      </rPr>
      <t xml:space="preserve">
</t>
    </r>
  </si>
  <si>
    <r>
      <rPr>
        <sz val="11"/>
        <color rgb="FF000000"/>
        <rFont val="Calibri"/>
      </rPr>
      <t>Disabled. (When a log file reaches its maximum size, new events overwrite old events.)</t>
    </r>
  </si>
  <si>
    <t>18.10.26.1.2</t>
  </si>
  <si>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</si>
  <si>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</si>
  <si>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2 terabytes (2,147,483,647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32,768 or greater</t>
    </r>
    <r>
      <rPr>
        <sz val="11"/>
        <color rgb="FF000000"/>
        <rFont val="Calibri"/>
      </rPr>
      <t>.</t>
    </r>
  </si>
  <si>
    <r>
      <rPr>
        <sz val="11"/>
        <color rgb="FF000000"/>
        <rFont val="Calibri"/>
      </rPr>
      <t>When event logs fill to capacity, they will stop recording information unless the retention method for each is set so that the computer will overwrite the oldest entries with the most recent ones. To mitigate the risk of loss of recent data, you can configure the retention method so that older events are overwritten as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</si>
  <si>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HKEY_LOCAL_MACHINE\SOFTWARE\Policies\Microsoft\Windows\EventLog\Application:MaxSize</t>
    </r>
    <r>
      <rPr>
        <sz val="11"/>
        <color rgb="FF006096"/>
        <rFont val="Roboto Condensed"/>
      </rPr>
      <t xml:space="preserve">
</t>
    </r>
  </si>
  <si>
    <r>
      <rPr>
        <sz val="11"/>
        <color rgb="FF000000"/>
        <rFont val="Calibri"/>
      </rPr>
      <t>Disabled. (The default log size is 20,480 KB - this value can be changed by the local administrator using the Log Properties dialog.)</t>
    </r>
  </si>
  <si>
    <t>Security</t>
  </si>
  <si>
    <t>18.10.26.2.1</t>
  </si>
  <si>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</si>
  <si>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</si>
  <si>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HKLM\SOFTWARE\Policies\Microsoft\Windows\EventLog\Security:Retention</t>
    </r>
    <r>
      <rPr>
        <sz val="11"/>
        <color rgb="FF006096"/>
        <rFont val="Roboto Condensed"/>
      </rPr>
      <t xml:space="preserve">
</t>
    </r>
  </si>
  <si>
    <t>18.10.26.2.2</t>
  </si>
  <si>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</si>
  <si>
    <r>
      <rPr>
        <sz val="11"/>
        <color rgb="FF000000"/>
        <rFont val="Calibri"/>
      </rPr>
      <t xml:space="preserve">Set the following UI path to </t>
    </r>
    <r>
      <rPr>
        <b/>
        <sz val="11"/>
        <color rgb="FF000000"/>
        <rFont val="Calibri"/>
      </rPr>
      <t>Enabled: 196,608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</si>
  <si>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2 terabytes (2,147,483,647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196,608 or greater</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</si>
  <si>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196608</t>
    </r>
    <r>
      <rPr>
        <sz val="11"/>
        <color rgb="FF000000"/>
        <rFont val="Calibri"/>
      </rPr>
      <t>.</t>
    </r>
    <r>
      <rPr>
        <sz val="11"/>
        <color rgb="FF000000"/>
        <rFont val="Calibri"/>
      </rPr>
      <t xml:space="preserve">
</t>
    </r>
    <r>
      <rPr>
        <sz val="11"/>
        <color rgb="FF006096"/>
        <rFont val="Roboto Condensed"/>
      </rPr>
      <t>HKEY_LOCAL_MACHINE\SOFTWARE\Policies\Microsoft\Windows\EventLog\Security:MaxSize</t>
    </r>
    <r>
      <rPr>
        <sz val="11"/>
        <color rgb="FF006096"/>
        <rFont val="Roboto Condensed"/>
      </rPr>
      <t xml:space="preserve">
</t>
    </r>
  </si>
  <si>
    <t>Setup</t>
  </si>
  <si>
    <t>18.10.26.3.1</t>
  </si>
  <si>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</si>
  <si>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</si>
  <si>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HKLM\SOFTWARE\Policies\Microsoft\Windows\EventLog\Setup:Retention</t>
    </r>
    <r>
      <rPr>
        <sz val="11"/>
        <color rgb="FF006096"/>
        <rFont val="Roboto Condensed"/>
      </rPr>
      <t xml:space="preserve">
</t>
    </r>
  </si>
  <si>
    <t>18.10.26.3.2</t>
  </si>
  <si>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</si>
  <si>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</si>
  <si>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HKEY_LOCAL_MACHINE\SOFTWARE\Policies\Microsoft\Windows\EventLog\Setup:MaxSize</t>
    </r>
    <r>
      <rPr>
        <sz val="11"/>
        <color rgb="FF006096"/>
        <rFont val="Roboto Condensed"/>
      </rPr>
      <t xml:space="preserve">
</t>
    </r>
  </si>
  <si>
    <t>18.10.26.4.1</t>
  </si>
  <si>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</si>
  <si>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</si>
  <si>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HKLM\SOFTWARE\Policies\Microsoft\Windows\EventLog\System:Retention</t>
    </r>
    <r>
      <rPr>
        <sz val="11"/>
        <color rgb="FF006096"/>
        <rFont val="Roboto Condensed"/>
      </rPr>
      <t xml:space="preserve">
</t>
    </r>
  </si>
  <si>
    <t>18.10.26.4.2</t>
  </si>
  <si>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</si>
  <si>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</si>
  <si>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HKEY_LOCAL_MACHINE\SOFTWARE\Policies\Microsoft\Windows\EventLog\System:MaxSize</t>
    </r>
    <r>
      <rPr>
        <sz val="11"/>
        <color rgb="FF006096"/>
        <rFont val="Roboto Condensed"/>
      </rPr>
      <t xml:space="preserve">
</t>
    </r>
  </si>
  <si>
    <t>File Explorer (formerly Windows Explorer)</t>
  </si>
  <si>
    <t>18.10.29.2</t>
  </si>
  <si>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</si>
  <si>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Explorer\Do not apply the Mark of the Web tag to files copied from insecure sources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</si>
  <si>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files that are sourced from insecure locations are tagged with Mark of the Web (MOTW).</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</si>
  <si>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HKLM\SOFTWARE\Policies\Microsoft\Windows\Explorer:DisableMotWOnInsecurePathCopy</t>
    </r>
    <r>
      <rPr>
        <sz val="11"/>
        <color rgb="FF006096"/>
        <rFont val="Roboto Condensed"/>
      </rPr>
      <t xml:space="preserve">
</t>
    </r>
  </si>
  <si>
    <r>
      <rPr>
        <sz val="11"/>
        <color rgb="FF000000"/>
        <rFont val="Calibri"/>
      </rPr>
      <t>Disabled. (Files copied from unsecure sources will be tagged with the appropriate Mark of the Web.)</t>
    </r>
  </si>
  <si>
    <t>18.10.29.3</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</si>
  <si>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</si>
  <si>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Data Execution Prevention for Explorer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Explorer.admx/adml</t>
    </r>
    <r>
      <rPr>
        <sz val="11"/>
        <color rgb="FF000000"/>
        <rFont val="Calibri"/>
      </rPr>
      <t xml:space="preserve"> that is included with the Microsoft Windows 7 &amp; Server 2008 R2 Administrative Templates (or newer).</t>
    </r>
  </si>
  <si>
    <r>
      <rPr>
        <sz val="11"/>
        <color rgb="FF000000"/>
        <rFont val="Calibri"/>
      </rPr>
      <t>Disabling Data Execution Prevention can allow certain legacy plug-in applications to function without terminating Explorer.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plug-in applications and other software may not function with Data Execution Prevention and will require an exception to be defined for that specific plug-in/software.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</si>
  <si>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HKLM\SOFTWARE\Policies\Microsoft\Windows\Explorer:NoDataExecutionPrevention</t>
    </r>
    <r>
      <rPr>
        <sz val="11"/>
        <color rgb="FF006096"/>
        <rFont val="Roboto Condensed"/>
      </rPr>
      <t xml:space="preserve">
</t>
    </r>
  </si>
  <si>
    <r>
      <rPr>
        <sz val="11"/>
        <color rgb="FF000000"/>
        <rFont val="Calibri"/>
      </rPr>
      <t>Disabled. (Data Execution Prevention will block certain types of malware from exploiting Explorer.)</t>
    </r>
  </si>
  <si>
    <t>18.10.29.4</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</si>
  <si>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</si>
  <si>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heap termination on corruption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all versions of the Microsoft Windows Administrative Templates.</t>
    </r>
  </si>
  <si>
    <r>
      <rPr>
        <sz val="11"/>
        <color rgb="FF000000"/>
        <rFont val="Calibri"/>
      </rPr>
      <t>Without heap termination on corruption, legacy plug-in applications may continue to function when a File Explorer session has become corrupt. Ensuring that heap termination on corruption is active will prevent this.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</si>
  <si>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HKLM\SOFTWARE\Policies\Microsoft\Windows\Explorer:NoHeapTerminationOnCorruption</t>
    </r>
    <r>
      <rPr>
        <sz val="11"/>
        <color rgb="FF006096"/>
        <rFont val="Roboto Condensed"/>
      </rPr>
      <t xml:space="preserve">
</t>
    </r>
  </si>
  <si>
    <r>
      <rPr>
        <sz val="11"/>
        <color rgb="FF000000"/>
        <rFont val="Calibri"/>
      </rPr>
      <t>Disabled. (Heap termination on corruption is enabled.)</t>
    </r>
  </si>
  <si>
    <t>18.10.29.5</t>
  </si>
  <si>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</si>
  <si>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shell protocol protected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WindowsExplorer.admx/adml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</si>
  <si>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the amount of functionality that the shell protocol can have. When using the full functionality of this protocol, applications can open folders and launch files. The protected mode reduces the functionality of this protocol allowing applications to only open a limited set of folders. Applications are not able to open files with this protocol when it is in the protected mode. It is recommended to leave this protocol in the protected mode to increase the security of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</si>
  <si>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HKLM\SOFTWARE\Microsoft\Windows\CurrentVersion\Policies\Explorer:PreXPSP2ShellProtocolBehavior</t>
    </r>
    <r>
      <rPr>
        <sz val="11"/>
        <color rgb="FF006096"/>
        <rFont val="Roboto Condensed"/>
      </rPr>
      <t xml:space="preserve">
</t>
    </r>
  </si>
  <si>
    <r>
      <rPr>
        <sz val="11"/>
        <color rgb="FF000000"/>
        <rFont val="Calibri"/>
      </rPr>
      <t>Disabled. (The protocol is in the protected mode, allowing applications to only open a limited set of folders.)</t>
    </r>
  </si>
  <si>
    <t>Location and Sensors</t>
  </si>
  <si>
    <t>18.10.36.1</t>
  </si>
  <si>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</si>
  <si>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Components\Location and Sensors\Turn off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Sensors.admx/adml</t>
    </r>
    <r>
      <rPr>
        <sz val="11"/>
        <color rgb="FF000000"/>
        <rFont val="Calibri"/>
      </rPr>
      <t xml:space="preserve"> that is included with the Microsoft Windows 7 &amp; Server 2008 R2 Administrative Templates (or newer).</t>
    </r>
  </si>
  <si>
    <r>
      <rPr>
        <sz val="11"/>
        <color rgb="FF000000"/>
        <rFont val="Calibri"/>
      </rPr>
      <t>This policy setting turns off the location feature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</si>
  <si>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location feature is turned off, and all programs on the computer are prevented from using location information from the location feature.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</si>
  <si>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HKLM\SOFTWARE\Policies\Microsoft\Windows\LocationAndSensors:DisableLocation</t>
    </r>
    <r>
      <rPr>
        <sz val="11"/>
        <color rgb="FF006096"/>
        <rFont val="Roboto Condensed"/>
      </rPr>
      <t xml:space="preserve">
</t>
    </r>
  </si>
  <si>
    <r>
      <rPr>
        <sz val="11"/>
        <color rgb="FF000000"/>
        <rFont val="Calibri"/>
      </rPr>
      <t>Disabled. (Programs on the computer are permitted to use location information from the location feature.)</t>
    </r>
  </si>
  <si>
    <t>Messaging</t>
  </si>
  <si>
    <t>18.10.40.1</t>
  </si>
  <si>
    <r>
      <rPr>
        <sz val="11"/>
        <rFont val="Calibri"/>
      </rPr>
      <t xml:space="preserve">Ensure </t>
    </r>
    <r>
      <rPr>
        <sz val="11"/>
        <color rgb="FF000000"/>
        <rFont val="Calibri"/>
      </rPr>
      <t>'</t>
    </r>
    <r>
      <rPr>
        <b/>
        <sz val="11"/>
        <color rgb="FF000000"/>
        <rFont val="Calibri"/>
      </rPr>
      <t>Allow Message Service Cloud Sync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</si>
  <si>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Components\Messaging\Allow Message Service Cloud Sync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Messaging.admx/adml</t>
    </r>
    <r>
      <rPr>
        <sz val="11"/>
        <color rgb="FF000000"/>
        <rFont val="Calibri"/>
      </rPr>
      <t xml:space="preserve"> that is included with the Microsoft Windows 10 Release 1709 Administrative Templates (or newer).</t>
    </r>
  </si>
  <si>
    <r>
      <rPr>
        <sz val="11"/>
        <color rgb="FF000000"/>
        <rFont val="Calibri"/>
      </rPr>
      <t>This policy setting allows backup and restore of cellular text messages to Microsoft's cloud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</si>
  <si>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Cellular text messages will not be backed up to (or restored from) Microsoft's cloud services.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</si>
  <si>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HKLM\SOFTWARE\Policies\Microsoft\Windows\Messaging:AllowMessageSync</t>
    </r>
    <r>
      <rPr>
        <sz val="11"/>
        <color rgb="FF006096"/>
        <rFont val="Roboto Condensed"/>
      </rPr>
      <t xml:space="preserve">
</t>
    </r>
  </si>
  <si>
    <r>
      <rPr>
        <sz val="11"/>
        <color rgb="FF000000"/>
        <rFont val="Calibri"/>
      </rPr>
      <t>Enabled. (Cellular text messages can be backed up and restored to Microsoft's cloud services.)</t>
    </r>
  </si>
  <si>
    <t>Microsoft account</t>
  </si>
  <si>
    <t>18.10.41.1</t>
  </si>
  <si>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</si>
  <si>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Components\Microsoft accounts\Block all consumer Microsoft account user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MSAPolicy.admx/adml</t>
    </r>
    <r>
      <rPr>
        <sz val="11"/>
        <color rgb="FF000000"/>
        <rFont val="Calibri"/>
      </rPr>
      <t xml:space="preserve"> that is included with the Microsoft Windows 10 Release 1703 Administrative Templates (or newer).</t>
    </r>
  </si>
  <si>
    <r>
      <rPr>
        <sz val="11"/>
        <color rgb="FF000000"/>
        <rFont val="Calibri"/>
      </rPr>
      <t xml:space="preserve">This setting determines whether applications and services on the device can utilize new consumer Microsoft account authentication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</si>
  <si>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All applications and services on the device will be prevented from </t>
    </r>
    <r>
      <rPr>
        <i/>
        <sz val="11"/>
        <color rgb="FF000000"/>
        <rFont val="Calibri"/>
      </rPr>
      <t>new</t>
    </r>
    <r>
      <rPr>
        <sz val="11"/>
        <color rgb="FF000000"/>
        <rFont val="Calibri"/>
      </rPr>
      <t xml:space="preserve"> authentications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 Authentications performed directly by the user in web browsers or in apps that use </t>
    </r>
    <r>
      <rPr>
        <b/>
        <sz val="11"/>
        <color rgb="FF000000"/>
        <rFont val="Calibri"/>
      </rPr>
      <t>OAuth</t>
    </r>
    <r>
      <rPr>
        <sz val="11"/>
        <color rgb="FF000000"/>
        <rFont val="Calibri"/>
      </rPr>
      <t xml:space="preserve"> will remain unaffected.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</si>
  <si>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HKLM\SOFTWARE\Policies\Microsoft\MicrosoftAccount:DisableUserAuth</t>
    </r>
    <r>
      <rPr>
        <sz val="11"/>
        <color rgb="FF006096"/>
        <rFont val="Roboto Condensed"/>
      </rPr>
      <t xml:space="preserve">
</t>
    </r>
  </si>
  <si>
    <r>
      <rPr>
        <sz val="11"/>
        <color rgb="FF000000"/>
        <rFont val="Calibri"/>
      </rPr>
      <t xml:space="preserve">Disabled. (Applications and services on the device will be permitted to authenticate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</si>
  <si>
    <t>Features</t>
  </si>
  <si>
    <t>18.10.42.4.1</t>
  </si>
  <si>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</si>
  <si>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Antivirus\Features\Enable EDR in block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</si>
  <si>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Endpoint Detection and Response (EDR) is enabled in block mode (passive remediation).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EDR in block mode is only available in Microsoft Defender for Endpoint Plan 2.</t>
    </r>
    <r>
      <rPr>
        <sz val="11"/>
        <color rgb="FF000000"/>
        <rFont val="Calibri"/>
      </rPr>
      <t xml:space="preserve">
</t>
    </r>
    <r>
      <rPr>
        <b/>
        <sz val="11"/>
        <color rgb="FF000000"/>
        <rFont val="Calibri"/>
      </rPr>
      <t>Note #2:</t>
    </r>
    <r>
      <rPr>
        <sz val="11"/>
        <color rgb="FF000000"/>
        <rFont val="Calibri"/>
      </rPr>
      <t xml:space="preserve"> This setting is available with Microsoft Defender Antivirus platform release v4.18.2202.X and newer.</t>
    </r>
  </si>
  <si>
    <r>
      <rPr>
        <sz val="11"/>
        <color rgb="FF000000"/>
        <rFont val="Calibri"/>
      </rPr>
      <t>If Microsoft Defender Antivirus is running EDR will be enabled in block mode. If the system does not have Microsoft Defender Antivirus installed and running, then this setting will have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</si>
  <si>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Defender\Features:PassiveRemediation</t>
    </r>
    <r>
      <rPr>
        <sz val="11"/>
        <color rgb="FF006096"/>
        <rFont val="Roboto Condensed"/>
      </rPr>
      <t xml:space="preserve">
</t>
    </r>
  </si>
  <si>
    <r>
      <rPr>
        <sz val="11"/>
        <color rgb="FF000000"/>
        <rFont val="Calibri"/>
      </rPr>
      <t>Disabled. (EDR will not run in block mode.)</t>
    </r>
  </si>
  <si>
    <t>MAPS</t>
  </si>
  <si>
    <t>18.10.42.5.1</t>
  </si>
  <si>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</si>
  <si>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Antivirus\MAPS\Configure local setting override for reporting to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</si>
  <si>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configures a local override for the configuration to join Microsoft Active Protection Service (MAPS), which Microsoft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</si>
  <si>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Defender\Spynet:LocalSettingOverrideSpynetReporting</t>
    </r>
    <r>
      <rPr>
        <sz val="11"/>
        <color rgb="FF006096"/>
        <rFont val="Roboto Condensed"/>
      </rPr>
      <t xml:space="preserve">
</t>
    </r>
  </si>
  <si>
    <r>
      <rPr>
        <sz val="11"/>
        <color rgb="FF000000"/>
        <rFont val="Calibri"/>
      </rPr>
      <t>Disabled. (Group Policy will take priority over the local preference setting.)</t>
    </r>
  </si>
  <si>
    <t>18.10.42.5.2</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</si>
  <si>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t>
    </r>
    <r>
      <rPr>
        <sz val="11"/>
        <color rgb="FF000000"/>
        <rFont val="Calibri"/>
      </rPr>
      <t>'</t>
    </r>
  </si>
  <si>
    <r>
      <rPr>
        <sz val="11"/>
        <color rgb="FF000000"/>
        <rFont val="Calibri"/>
      </rPr>
      <t xml:space="preserve">Set the following UI path to </t>
    </r>
    <r>
      <rPr>
        <b/>
        <sz val="11"/>
        <color rgb="FF000000"/>
        <rFont val="Calibri"/>
      </rPr>
      <t>Enabled: Advanced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Antivirus\MAPS\Join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</si>
  <si>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Microsoft Active Protection Service (MAPS). Microsoft MAPS is designed to help Microsoft continually update and improve definitions of malware, spyware and other potentially unwanted software and to help Microsoft improve Windows Defender and related technologies.</t>
    </r>
    <r>
      <rPr>
        <sz val="11"/>
        <color rgb="FF000000"/>
        <rFont val="Calibri"/>
      </rPr>
      <t xml:space="preserve">
</t>
    </r>
    <r>
      <rPr>
        <sz val="11"/>
        <color rgb="FF000000"/>
        <rFont val="Calibri"/>
      </rPr>
      <t xml:space="preserve">The recommended state for this setting is: </t>
    </r>
    <r>
      <rPr>
        <b/>
        <sz val="11"/>
        <color rgb="FF000000"/>
        <rFont val="Calibri"/>
      </rPr>
      <t>Enabled: Advanced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10 and above, Basic membership is no longer available, so setting the value to </t>
    </r>
    <r>
      <rPr>
        <b/>
        <sz val="11"/>
        <color rgb="FF000000"/>
        <rFont val="Calibri"/>
      </rPr>
      <t>1</t>
    </r>
    <r>
      <rPr>
        <sz val="11"/>
        <color rgb="FF000000"/>
        <rFont val="Calibri"/>
      </rPr>
      <t xml:space="preserve"> Basic, or </t>
    </r>
    <r>
      <rPr>
        <b/>
        <sz val="11"/>
        <color rgb="FF000000"/>
        <rFont val="Calibri"/>
      </rPr>
      <t>2</t>
    </r>
    <r>
      <rPr>
        <sz val="11"/>
        <color rgb="FF000000"/>
        <rFont val="Calibri"/>
      </rPr>
      <t xml:space="preserve"> Advanced, enrolls the device into Advanced membership. For more information, please visit: Turn on cloud protection in Microsoft Defender Antivirus - Microsoft Defender for Endpoint | Microsoft Learn </t>
    </r>
    <r>
      <rPr>
        <sz val="11"/>
        <color rgb="FF0000FF"/>
        <rFont val="Calibri"/>
      </rPr>
      <t>(https://learn.microsoft.com/en-us/defender-endpoint/enable-cloud-protection-microsoft-defender-antivirus#methods-to-configure-cloud-protection)</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This setting originally named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 xml:space="preserve"> before it was renamed to </t>
    </r>
    <r>
      <rPr>
        <i/>
        <sz val="11"/>
        <color rgb="FF000000"/>
        <rFont val="Calibri"/>
      </rPr>
      <t>Microsoft MAPS</t>
    </r>
    <r>
      <rPr>
        <sz val="11"/>
        <color rgb="FF000000"/>
        <rFont val="Calibri"/>
      </rPr>
      <t>.</t>
    </r>
  </si>
  <si>
    <r>
      <rPr>
        <sz val="11"/>
        <color rgb="FF000000"/>
        <rFont val="Calibri"/>
      </rPr>
      <t>MAPS will send detailed information about malware and potentially unwanted software, including the full path to the software, and detailed information about how the software has affected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</si>
  <si>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Defender\Spynet:SpynetReporting</t>
    </r>
    <r>
      <rPr>
        <sz val="11"/>
        <color rgb="FF006096"/>
        <rFont val="Roboto Condensed"/>
      </rPr>
      <t xml:space="preserve">
</t>
    </r>
  </si>
  <si>
    <r>
      <rPr>
        <sz val="11"/>
        <color rgb="FF000000"/>
        <rFont val="Calibri"/>
      </rPr>
      <t>Disabled. (Microsoft MAPS / Microsoft Defender Antivirus Cloud Protection Service will not be joined.)</t>
    </r>
  </si>
  <si>
    <t>Attack Surface Reduction</t>
  </si>
  <si>
    <t>18.10.42.6.1.1</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</si>
  <si>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</si>
  <si>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</si>
  <si>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the state for the Attack Surface Reduction (ASR) rules.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</si>
  <si>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 rule is triggered, a notification will be displayed from the Action Center.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</si>
  <si>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Guard\ASR:ExploitGuard_ASR_Rules</t>
    </r>
    <r>
      <rPr>
        <sz val="11"/>
        <color rgb="FF006096"/>
        <rFont val="Roboto Condensed"/>
      </rPr>
      <t xml:space="preserve">
</t>
    </r>
  </si>
  <si>
    <r>
      <rPr>
        <sz val="11"/>
        <color rgb="FF000000"/>
        <rFont val="Calibri"/>
      </rPr>
      <t>Disabled. (No ASR rules will be configured.)</t>
    </r>
  </si>
  <si>
    <t>18.10.42.6.1.2</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</si>
  <si>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</si>
  <si>
    <r>
      <rPr>
        <sz val="11"/>
        <color rgb="FF000000"/>
        <rFont val="Calibri"/>
      </rPr>
      <t xml:space="preserve">Set the following UI path so that </t>
    </r>
    <r>
      <rPr>
        <b/>
        <sz val="11"/>
        <color rgb="FF000000"/>
        <rFont val="Calibri"/>
      </rPr>
      <t>26190899-1602-49e8-8b27-eb1d0a1ce869</t>
    </r>
    <r>
      <rPr>
        <sz val="11"/>
        <color rgb="FF000000"/>
        <rFont val="Calibri"/>
      </rPr>
      <t xml:space="preserve">, </t>
    </r>
    <r>
      <rPr>
        <b/>
        <sz val="11"/>
        <color rgb="FF000000"/>
        <rFont val="Calibri"/>
      </rPr>
      <t>3b576869-a4ec-4529-8536-b80a7769e899</t>
    </r>
    <r>
      <rPr>
        <sz val="11"/>
        <color rgb="FF000000"/>
        <rFont val="Calibri"/>
      </rPr>
      <t xml:space="preserve">, </t>
    </r>
    <r>
      <rPr>
        <b/>
        <sz val="11"/>
        <color rgb="FF000000"/>
        <rFont val="Calibri"/>
      </rPr>
      <t>56a863a9-875e-4185-98a7-b882c64b5ce5</t>
    </r>
    <r>
      <rPr>
        <sz val="11"/>
        <color rgb="FF000000"/>
        <rFont val="Calibri"/>
      </rPr>
      <t xml:space="preserve">, </t>
    </r>
    <r>
      <rPr>
        <b/>
        <sz val="11"/>
        <color rgb="FF000000"/>
        <rFont val="Calibri"/>
      </rPr>
      <t>5beb7efe-fd9a-4556-801d-275e5ffc04cc</t>
    </r>
    <r>
      <rPr>
        <sz val="11"/>
        <color rgb="FF000000"/>
        <rFont val="Calibri"/>
      </rPr>
      <t xml:space="preserve">, </t>
    </r>
    <r>
      <rPr>
        <b/>
        <sz val="11"/>
        <color rgb="FF000000"/>
        <rFont val="Calibri"/>
      </rPr>
      <t>75668c1f-73b5-4cf0-bb93-3ecf5cb7cc84</t>
    </r>
    <r>
      <rPr>
        <sz val="11"/>
        <color rgb="FF000000"/>
        <rFont val="Calibri"/>
      </rPr>
      <t xml:space="preserve">, </t>
    </r>
    <r>
      <rPr>
        <b/>
        <sz val="11"/>
        <color rgb="FF000000"/>
        <rFont val="Calibri"/>
      </rPr>
      <t>7674ba52-37eb-4a4f-a9a1-f0f9a1619a2c</t>
    </r>
    <r>
      <rPr>
        <sz val="11"/>
        <color rgb="FF000000"/>
        <rFont val="Calibri"/>
      </rPr>
      <t xml:space="preserve">, </t>
    </r>
    <r>
      <rPr>
        <b/>
        <sz val="11"/>
        <color rgb="FF000000"/>
        <rFont val="Calibri"/>
      </rPr>
      <t>9e6c4e1f-7d60-472f-ba1a-a39ef669e4b2</t>
    </r>
    <r>
      <rPr>
        <sz val="11"/>
        <color rgb="FF000000"/>
        <rFont val="Calibri"/>
      </rPr>
      <t xml:space="preserve">, </t>
    </r>
    <r>
      <rPr>
        <b/>
        <sz val="11"/>
        <color rgb="FF000000"/>
        <rFont val="Calibri"/>
      </rPr>
      <t>b2b3f03d-6a65-4f7b-a9c7-1c7ef74a9ba4</t>
    </r>
    <r>
      <rPr>
        <sz val="11"/>
        <color rgb="FF000000"/>
        <rFont val="Calibri"/>
      </rPr>
      <t xml:space="preserve">, </t>
    </r>
    <r>
      <rPr>
        <b/>
        <sz val="11"/>
        <color rgb="FF000000"/>
        <rFont val="Calibri"/>
      </rPr>
      <t>be9ba2d9-53ea-4cdc-84e5-9b1eeee46550</t>
    </r>
    <r>
      <rPr>
        <sz val="11"/>
        <color rgb="FF000000"/>
        <rFont val="Calibri"/>
      </rPr>
      <t xml:space="preserve">, </t>
    </r>
    <r>
      <rPr>
        <b/>
        <sz val="11"/>
        <color rgb="FF000000"/>
        <rFont val="Calibri"/>
      </rPr>
      <t>d3e037e1-3eb8-44c8-a917-57927947596d</t>
    </r>
    <r>
      <rPr>
        <sz val="11"/>
        <color rgb="FF000000"/>
        <rFont val="Calibri"/>
      </rPr>
      <t xml:space="preserve">, </t>
    </r>
    <r>
      <rPr>
        <b/>
        <sz val="11"/>
        <color rgb="FF000000"/>
        <rFont val="Calibri"/>
      </rPr>
      <t>d4f940ab-401b-4efc-aadc-ad5f3c50688a</t>
    </r>
    <r>
      <rPr>
        <sz val="11"/>
        <color rgb="FF000000"/>
        <rFont val="Calibri"/>
      </rPr>
      <t xml:space="preserve">, and </t>
    </r>
    <r>
      <rPr>
        <b/>
        <sz val="11"/>
        <color rgb="FF000000"/>
        <rFont val="Calibri"/>
      </rPr>
      <t>e6db77e5-3df2-4cf1-b95a-636979351e5b</t>
    </r>
    <r>
      <rPr>
        <sz val="11"/>
        <color rgb="FF000000"/>
        <rFont val="Calibri"/>
      </rPr>
      <t xml:space="preserve"> are each set to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</si>
  <si>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sets the Attack Surface Reduction rules.</t>
    </r>
    <r>
      <rPr>
        <sz val="11"/>
        <color rgb="FF000000"/>
        <rFont val="Calibri"/>
      </rPr>
      <t xml:space="preserve">
</t>
    </r>
    <r>
      <rPr>
        <sz val="11"/>
        <color rgb="FF000000"/>
        <rFont val="Calibri"/>
      </rPr>
      <t>The recommended state for this setting is:</t>
    </r>
    <r>
      <rPr>
        <sz val="11"/>
        <color rgb="FF000000"/>
        <rFont val="Calibri"/>
      </rPr>
      <t xml:space="preserve">
</t>
    </r>
    <r>
      <rPr>
        <b/>
        <sz val="11"/>
        <color rgb="FF000000"/>
        <rFont val="Calibri"/>
      </rPr>
      <t>26190899-1602-49e8-8b27-eb1d0a1ce869 - 1</t>
    </r>
    <r>
      <rPr>
        <sz val="11"/>
        <color rgb="FF000000"/>
        <rFont val="Calibri"/>
      </rPr>
      <t xml:space="preserve"> (Block Office communication application from creating child processes)</t>
    </r>
    <r>
      <rPr>
        <sz val="11"/>
        <color rgb="FF000000"/>
        <rFont val="Calibri"/>
      </rPr>
      <t xml:space="preserve">
</t>
    </r>
    <r>
      <rPr>
        <b/>
        <sz val="11"/>
        <color rgb="FF000000"/>
        <rFont val="Calibri"/>
      </rPr>
      <t>3b576869-a4ec-4529-8536-b80a7769e899 - 1</t>
    </r>
    <r>
      <rPr>
        <sz val="11"/>
        <color rgb="FF000000"/>
        <rFont val="Calibri"/>
      </rPr>
      <t xml:space="preserve"> (Block Office applications from creating executable content)</t>
    </r>
    <r>
      <rPr>
        <sz val="11"/>
        <color rgb="FF000000"/>
        <rFont val="Calibri"/>
      </rPr>
      <t xml:space="preserve">
</t>
    </r>
    <r>
      <rPr>
        <b/>
        <sz val="11"/>
        <color rgb="FF000000"/>
        <rFont val="Calibri"/>
      </rPr>
      <t>56a863a9-875e-4185-98a7-b882c64b5ce5 - 1</t>
    </r>
    <r>
      <rPr>
        <sz val="11"/>
        <color rgb="FF000000"/>
        <rFont val="Calibri"/>
      </rPr>
      <t xml:space="preserve"> (Block abuse of exploited vulnerable signed drivers)</t>
    </r>
    <r>
      <rPr>
        <sz val="11"/>
        <color rgb="FF000000"/>
        <rFont val="Calibri"/>
      </rPr>
      <t xml:space="preserve">
</t>
    </r>
    <r>
      <rPr>
        <b/>
        <sz val="11"/>
        <color rgb="FF000000"/>
        <rFont val="Calibri"/>
      </rPr>
      <t>5beb7efe-fd9a-4556-801d-275e5ffc04cc - 1</t>
    </r>
    <r>
      <rPr>
        <sz val="11"/>
        <color rgb="FF000000"/>
        <rFont val="Calibri"/>
      </rPr>
      <t xml:space="preserve"> (Block execution of potentially obfuscated scripts)</t>
    </r>
    <r>
      <rPr>
        <sz val="11"/>
        <color rgb="FF000000"/>
        <rFont val="Calibri"/>
      </rPr>
      <t xml:space="preserve">
</t>
    </r>
    <r>
      <rPr>
        <b/>
        <sz val="11"/>
        <color rgb="FF000000"/>
        <rFont val="Calibri"/>
      </rPr>
      <t>75668c1f-73b5-4cf0-bb93-3ecf5cb7cc84 - 1</t>
    </r>
    <r>
      <rPr>
        <sz val="11"/>
        <color rgb="FF000000"/>
        <rFont val="Calibri"/>
      </rPr>
      <t xml:space="preserve"> (Block Office applications from injecting code into other processes)</t>
    </r>
    <r>
      <rPr>
        <sz val="11"/>
        <color rgb="FF000000"/>
        <rFont val="Calibri"/>
      </rPr>
      <t xml:space="preserve">
</t>
    </r>
    <r>
      <rPr>
        <b/>
        <sz val="11"/>
        <color rgb="FF000000"/>
        <rFont val="Calibri"/>
      </rPr>
      <t>7674ba52-37eb-4a4f-a9a1-f0f9a1619a2c - 1</t>
    </r>
    <r>
      <rPr>
        <sz val="11"/>
        <color rgb="FF000000"/>
        <rFont val="Calibri"/>
      </rPr>
      <t xml:space="preserve"> (Block Adobe Reader from creating child processes)</t>
    </r>
    <r>
      <rPr>
        <sz val="11"/>
        <color rgb="FF000000"/>
        <rFont val="Calibri"/>
      </rPr>
      <t xml:space="preserve">
</t>
    </r>
    <r>
      <rPr>
        <b/>
        <sz val="11"/>
        <color rgb="FF000000"/>
        <rFont val="Calibri"/>
      </rPr>
      <t>9e6c4e1f-7d60-472f-ba1a-a39ef669e4b2 - 1</t>
    </r>
    <r>
      <rPr>
        <sz val="11"/>
        <color rgb="FF000000"/>
        <rFont val="Calibri"/>
      </rPr>
      <t xml:space="preserve">  (Block credential stealing from the Windows local security authority subsystem (lsass.exe))</t>
    </r>
    <r>
      <rPr>
        <sz val="11"/>
        <color rgb="FF000000"/>
        <rFont val="Calibri"/>
      </rPr>
      <t xml:space="preserve">
</t>
    </r>
    <r>
      <rPr>
        <b/>
        <sz val="11"/>
        <color rgb="FF000000"/>
        <rFont val="Calibri"/>
      </rPr>
      <t>b2b3f03d-6a65-4f7b-a9c7-1c7ef74a9ba4 - 1</t>
    </r>
    <r>
      <rPr>
        <sz val="11"/>
        <color rgb="FF000000"/>
        <rFont val="Calibri"/>
      </rPr>
      <t xml:space="preserve"> (Block untrusted and unsigned processes that run from USB)</t>
    </r>
    <r>
      <rPr>
        <sz val="11"/>
        <color rgb="FF000000"/>
        <rFont val="Calibri"/>
      </rPr>
      <t xml:space="preserve">
</t>
    </r>
    <r>
      <rPr>
        <b/>
        <sz val="11"/>
        <color rgb="FF000000"/>
        <rFont val="Calibri"/>
      </rPr>
      <t>be9ba2d9-53ea-4cdc-84e5-9b1eeee46550 - 1</t>
    </r>
    <r>
      <rPr>
        <sz val="11"/>
        <color rgb="FF000000"/>
        <rFont val="Calibri"/>
      </rPr>
      <t xml:space="preserve"> (Block executable content from email client and webmail)</t>
    </r>
    <r>
      <rPr>
        <sz val="11"/>
        <color rgb="FF000000"/>
        <rFont val="Calibri"/>
      </rPr>
      <t xml:space="preserve">
</t>
    </r>
    <r>
      <rPr>
        <b/>
        <sz val="11"/>
        <color rgb="FF000000"/>
        <rFont val="Calibri"/>
      </rPr>
      <t>d3e037e1-3eb8-44c8-a917-57927947596d - 1</t>
    </r>
    <r>
      <rPr>
        <sz val="11"/>
        <color rgb="FF000000"/>
        <rFont val="Calibri"/>
      </rPr>
      <t xml:space="preserve"> (Block JavaScript or VBScript from launching downloaded executable content)</t>
    </r>
    <r>
      <rPr>
        <sz val="11"/>
        <color rgb="FF000000"/>
        <rFont val="Calibri"/>
      </rPr>
      <t xml:space="preserve">
</t>
    </r>
    <r>
      <rPr>
        <b/>
        <sz val="11"/>
        <color rgb="FF000000"/>
        <rFont val="Calibri"/>
      </rPr>
      <t>d4f940ab-401b-4efc-aadc-ad5f3c50688a - 1</t>
    </r>
    <r>
      <rPr>
        <sz val="11"/>
        <color rgb="FF000000"/>
        <rFont val="Calibri"/>
      </rPr>
      <t xml:space="preserve"> (Block Office applications from creating child processes)</t>
    </r>
    <r>
      <rPr>
        <sz val="11"/>
        <color rgb="FF000000"/>
        <rFont val="Calibri"/>
      </rPr>
      <t xml:space="preserve">
</t>
    </r>
    <r>
      <rPr>
        <b/>
        <sz val="11"/>
        <color rgb="FF000000"/>
        <rFont val="Calibri"/>
      </rPr>
      <t>e6db77e5-3df2-4cf1-b95a-636979351e5b - 1</t>
    </r>
    <r>
      <rPr>
        <sz val="11"/>
        <color rgb="FF000000"/>
        <rFont val="Calibri"/>
      </rPr>
      <t xml:space="preserve"> (Block persistence through WMI event subscription)</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</si>
  <si>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HKEY_LOCAL_MACHINE\SOFTWARE\Policies\Microsoft\Windows Defender\Windows Defender Exploit Guard\ASR\Rules:26190899-1602-49e8-8b27-eb1d0a1ce869</t>
    </r>
    <r>
      <rPr>
        <sz val="11"/>
        <color rgb="FF006096"/>
        <rFont val="Roboto Condensed"/>
      </rPr>
      <t xml:space="preserve">
</t>
    </r>
    <r>
      <rPr>
        <sz val="11"/>
        <color rgb="FF006096"/>
        <rFont val="Roboto Condensed"/>
      </rPr>
      <t>HKEY_LOCAL_MACHINE\SOFTWARE\Policies\Microsoft\Windows Defender\Windows Defender Exploit Guard\ASR\Rules:3b576869-a4ec-4529-8536-b80a7769e899</t>
    </r>
    <r>
      <rPr>
        <sz val="11"/>
        <color rgb="FF006096"/>
        <rFont val="Roboto Condensed"/>
      </rPr>
      <t xml:space="preserve">
</t>
    </r>
    <r>
      <rPr>
        <sz val="11"/>
        <color rgb="FF006096"/>
        <rFont val="Roboto Condensed"/>
      </rPr>
      <t>HKEY_LOCAL_MACHINE\SOFTWARE\Policies\Microsoft\Windows Defender\Windows Defender Exploit Guard\ASR\Rules:56a863a9-875e-4185-98a7-b882c64b5ce5</t>
    </r>
    <r>
      <rPr>
        <sz val="11"/>
        <color rgb="FF006096"/>
        <rFont val="Roboto Condensed"/>
      </rPr>
      <t xml:space="preserve">
</t>
    </r>
    <r>
      <rPr>
        <sz val="11"/>
        <color rgb="FF006096"/>
        <rFont val="Roboto Condensed"/>
      </rPr>
      <t>HKEY_LOCAL_MACHINE\SOFTWARE\Policies\Microsoft\Windows Defender\Windows Defender Exploit Guard\ASR\Rules:5beb7efe-fd9a-4556-801d-275e5ffc04cc</t>
    </r>
    <r>
      <rPr>
        <sz val="11"/>
        <color rgb="FF006096"/>
        <rFont val="Roboto Condensed"/>
      </rPr>
      <t xml:space="preserve">
</t>
    </r>
    <r>
      <rPr>
        <sz val="11"/>
        <color rgb="FF006096"/>
        <rFont val="Roboto Condensed"/>
      </rPr>
      <t>HKEY_LOCAL_MACHINE\SOFTWARE\Policies\Microsoft\Windows Defender\Windows Defender Exploit Guard\ASR\Rules:75668c1f-73b5-4cf0-bb93-3ecf5cb7cc84</t>
    </r>
    <r>
      <rPr>
        <sz val="11"/>
        <color rgb="FF006096"/>
        <rFont val="Roboto Condensed"/>
      </rPr>
      <t xml:space="preserve">
</t>
    </r>
    <r>
      <rPr>
        <sz val="11"/>
        <color rgb="FF006096"/>
        <rFont val="Roboto Condensed"/>
      </rPr>
      <t>HKEY_LOCAL_MACHINE\SOFTWARE\Policies\Microsoft\Windows Defender\Windows Defender Exploit Guard\ASR\Rules:7674ba52-37eb-4a4f-a9a1-f0f9a1619a2c</t>
    </r>
    <r>
      <rPr>
        <sz val="11"/>
        <color rgb="FF006096"/>
        <rFont val="Roboto Condensed"/>
      </rPr>
      <t xml:space="preserve">
</t>
    </r>
    <r>
      <rPr>
        <sz val="11"/>
        <color rgb="FF006096"/>
        <rFont val="Roboto Condensed"/>
      </rPr>
      <t>HKEY_LOCAL_MACHINE\SOFTWARE\Policies\Microsoft\Windows Defender\Windows Defender Exploit Guard\ASR\Rules:9e6c4e1f-7d60-472f-ba1a-a39ef669e4b2</t>
    </r>
    <r>
      <rPr>
        <sz val="11"/>
        <color rgb="FF006096"/>
        <rFont val="Roboto Condensed"/>
      </rPr>
      <t xml:space="preserve">
</t>
    </r>
    <r>
      <rPr>
        <sz val="11"/>
        <color rgb="FF006096"/>
        <rFont val="Roboto Condensed"/>
      </rPr>
      <t>HKEY_LOCAL_MACHINE\SOFTWARE\Policies\Microsoft\Windows Defender\Windows Defender Exploit Guard\ASR\Rules:b2b3f03d-6a65-4f7b-a9c7-1c7ef74a9ba4</t>
    </r>
    <r>
      <rPr>
        <sz val="11"/>
        <color rgb="FF006096"/>
        <rFont val="Roboto Condensed"/>
      </rPr>
      <t xml:space="preserve">
</t>
    </r>
    <r>
      <rPr>
        <sz val="11"/>
        <color rgb="FF006096"/>
        <rFont val="Roboto Condensed"/>
      </rPr>
      <t>HKEY_LOCAL_MACHINE\SOFTWARE\Policies\Microsoft\Windows Defender\Windows Defender Exploit Guard\ASR\Rules:be9ba2d9-53ea-4cdc-84e5-9b1eeee46550</t>
    </r>
    <r>
      <rPr>
        <sz val="11"/>
        <color rgb="FF006096"/>
        <rFont val="Roboto Condensed"/>
      </rPr>
      <t xml:space="preserve">
</t>
    </r>
    <r>
      <rPr>
        <sz val="11"/>
        <color rgb="FF006096"/>
        <rFont val="Roboto Condensed"/>
      </rPr>
      <t>HKEY_LOCAL_MACHINE\SOFTWARE\Policies\Microsoft\Windows Defender\Windows Defender Exploit Guard\ASR\Rules:d3e037e1-3eb8-44c8-a917-57927947596d</t>
    </r>
    <r>
      <rPr>
        <sz val="11"/>
        <color rgb="FF006096"/>
        <rFont val="Roboto Condensed"/>
      </rPr>
      <t xml:space="preserve">
</t>
    </r>
    <r>
      <rPr>
        <sz val="11"/>
        <color rgb="FF006096"/>
        <rFont val="Roboto Condensed"/>
      </rPr>
      <t>HKEY_LOCAL_MACHINE\SOFTWARE\Policies\Microsoft\Windows Defender\Windows Defender Exploit Guard\ASR\Rules:d4f940ab-401b-4efc-aadc-ad5f3c50688a</t>
    </r>
    <r>
      <rPr>
        <sz val="11"/>
        <color rgb="FF006096"/>
        <rFont val="Roboto Condensed"/>
      </rPr>
      <t xml:space="preserve">
</t>
    </r>
    <r>
      <rPr>
        <sz val="11"/>
        <color rgb="FF006096"/>
        <rFont val="Roboto Condensed"/>
      </rPr>
      <t>HKEY_LOCAL_MACHINE\SOFTWARE\Policies\Microsoft\Windows Defender\Windows Defender Exploit Guard\ASR\Rules:e6db77e5-3df2-4cf1-b95a-636979351e5b</t>
    </r>
    <r>
      <rPr>
        <sz val="11"/>
        <color rgb="FF006096"/>
        <rFont val="Roboto Condensed"/>
      </rPr>
      <t xml:space="preserve">
</t>
    </r>
  </si>
  <si>
    <t>Network Protection</t>
  </si>
  <si>
    <t>18.10.42.6.3.1</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</si>
  <si>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</si>
  <si>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</si>
  <si>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Microsoft Defender Exploit Guard network protection.</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</si>
  <si>
    <r>
      <rPr>
        <sz val="11"/>
        <color rgb="FF000000"/>
        <rFont val="Calibri"/>
      </rPr>
      <t>Users and applications will not be able to access dangerous domains.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</si>
  <si>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Guard\Network Protection:EnableNetworkProtection</t>
    </r>
    <r>
      <rPr>
        <sz val="11"/>
        <color rgb="FF006096"/>
        <rFont val="Roboto Condensed"/>
      </rPr>
      <t xml:space="preserve">
</t>
    </r>
  </si>
  <si>
    <r>
      <rPr>
        <sz val="11"/>
        <color rgb="FF000000"/>
        <rFont val="Calibri"/>
      </rPr>
      <t>Disabled. (Users and applications will not be blocked from connecting to dangerous domains.)</t>
    </r>
  </si>
  <si>
    <t>MpEngine</t>
  </si>
  <si>
    <t>18.10.42.7.1</t>
  </si>
  <si>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</si>
  <si>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Antivirus\MpEngine\Enable file hash computation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2004 Administrative Templates (or newer).</t>
    </r>
  </si>
  <si>
    <r>
      <rPr>
        <sz val="11"/>
        <color rgb="FF000000"/>
        <rFont val="Calibri"/>
      </rPr>
      <t>This setting determines whether hash values are computed for files scanned by Microsoft Defender.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</si>
  <si>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could cause performance degradation during initial deployment and for users where new executable content is frequently being created (such as software developers), or where applications are frequently installed or updated.</t>
    </r>
    <r>
      <rPr>
        <sz val="11"/>
        <color rgb="FF000000"/>
        <rFont val="Calibri"/>
      </rPr>
      <t xml:space="preserve">
</t>
    </r>
    <r>
      <rPr>
        <sz val="11"/>
        <color rgb="FF000000"/>
        <rFont val="Calibri"/>
      </rPr>
      <t xml:space="preserve">For more information on this setting, please visit Security baseline (FINAL): Windows 10 and Windows Server, version 2004 - Microsoft Tech Community - 1543631 </t>
    </r>
    <r>
      <rPr>
        <sz val="11"/>
        <color rgb="FF0000FF"/>
        <rFont val="Calibri"/>
      </rPr>
      <t>(https://techcommunity.microsoft.com/t5/microsoft-security-baselines/security-baseline-final-windows-10-and-windows-server-version/ba-p/1543631)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impact of this setting should be monitored closely during deployment to ensure user and system performance impact is within acceptable limits.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</si>
  <si>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Defender\MpEngine:EnableFileHashComputation</t>
    </r>
    <r>
      <rPr>
        <sz val="11"/>
        <color rgb="FF006096"/>
        <rFont val="Roboto Condensed"/>
      </rPr>
      <t xml:space="preserve">
</t>
    </r>
  </si>
  <si>
    <r>
      <rPr>
        <sz val="11"/>
        <color rgb="FF000000"/>
        <rFont val="Calibri"/>
      </rPr>
      <t>Disabled. (File hash values are not computed during scans.)</t>
    </r>
  </si>
  <si>
    <t>Network Inspection System</t>
  </si>
  <si>
    <t>18.10.42.8.1</t>
  </si>
  <si>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</si>
  <si>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Templates\Windows Components\Microsoft Defender Antivirus\Network Inspection System\Convert warn verdict to block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</si>
  <si>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network protection will display a warning, or block network traffic.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</si>
  <si>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Legitimate network traffic could be blocked by Microsoft Defender Antivirus network protection.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</si>
  <si>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Defender\NIS:EnableConvertWarnToBlock</t>
    </r>
    <r>
      <rPr>
        <sz val="11"/>
        <color rgb="FF006096"/>
        <rFont val="Roboto Condensed"/>
      </rPr>
      <t xml:space="preserve">
</t>
    </r>
  </si>
  <si>
    <r>
      <rPr>
        <sz val="11"/>
        <color rgb="FF000000"/>
        <rFont val="Calibri"/>
      </rPr>
      <t>Disabled. (Network protection will display a warning for warn verdicts.)</t>
    </r>
  </si>
  <si>
    <t>Real-time Protection</t>
  </si>
  <si>
    <t>18.10.42.10.1</t>
  </si>
  <si>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</si>
  <si>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Protection\Configure real-time protection and Security Intelligence Updates during OOBE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</si>
  <si>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Real-time Protection and Security Intelligence Updates are enabled during the Out of Box experience (OOBE).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</si>
  <si>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Defender\Real-Time Protection:OobeEnableRtpAndSigUpdate</t>
    </r>
    <r>
      <rPr>
        <sz val="11"/>
        <color rgb="FF006096"/>
        <rFont val="Roboto Condensed"/>
      </rPr>
      <t xml:space="preserve">
</t>
    </r>
  </si>
  <si>
    <r>
      <rPr>
        <sz val="11"/>
        <color rgb="FF000000"/>
        <rFont val="Calibri"/>
      </rPr>
      <t>Enabled. (Real-time Protection and Security Intelligence will be updated during OOBE.)</t>
    </r>
  </si>
  <si>
    <t>18.10.42.10.2</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</si>
  <si>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</si>
  <si>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</si>
  <si>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scanning for all downloaded files and attachments.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</si>
  <si>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Protection:DisableIOAVProtection</t>
    </r>
    <r>
      <rPr>
        <sz val="11"/>
        <color rgb="FF006096"/>
        <rFont val="Roboto Condensed"/>
      </rPr>
      <t xml:space="preserve">
</t>
    </r>
  </si>
  <si>
    <r>
      <rPr>
        <sz val="11"/>
        <color rgb="FF000000"/>
        <rFont val="Calibri"/>
      </rPr>
      <t>Enabled. (All downloaded files and attachments will be scanned.)</t>
    </r>
  </si>
  <si>
    <t>18.10.42.10.3</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</si>
  <si>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</si>
  <si>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</si>
  <si>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real-time protection prompts for known malware detection.</t>
    </r>
    <r>
      <rPr>
        <sz val="11"/>
        <color rgb="FF000000"/>
        <rFont val="Calibri"/>
      </rPr>
      <t xml:space="preserve">
</t>
    </r>
    <r>
      <rPr>
        <sz val="11"/>
        <color rgb="FF000000"/>
        <rFont val="Calibri"/>
      </rPr>
      <t>Microsoft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</si>
  <si>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Protection:DisableRealtimeMonitoring</t>
    </r>
    <r>
      <rPr>
        <sz val="11"/>
        <color rgb="FF006096"/>
        <rFont val="Roboto Condensed"/>
      </rPr>
      <t xml:space="preserve">
</t>
    </r>
  </si>
  <si>
    <r>
      <rPr>
        <sz val="11"/>
        <color rgb="FF000000"/>
        <rFont val="Calibri"/>
      </rPr>
      <t>Disabled. (Microsoft Defender Antivirus will prompt users to take actions on malware detections.)</t>
    </r>
  </si>
  <si>
    <t>18.10.42.10.4</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</si>
  <si>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</si>
  <si>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</si>
  <si>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behavior monitoring for Microsoft Defender Antivirus.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</si>
  <si>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configuration.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</si>
  <si>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Protection:DisableBehaviorMonitoring</t>
    </r>
    <r>
      <rPr>
        <sz val="11"/>
        <color rgb="FF006096"/>
        <rFont val="Roboto Condensed"/>
      </rPr>
      <t xml:space="preserve">
</t>
    </r>
  </si>
  <si>
    <r>
      <rPr>
        <sz val="11"/>
        <color rgb="FF000000"/>
        <rFont val="Calibri"/>
      </rPr>
      <t>Enabled. (Behavior monitoring will be enabled.)</t>
    </r>
  </si>
  <si>
    <t>18.10.42.10.5</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</si>
  <si>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</si>
  <si>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11 Release 21H2 Administrative Templates (or newer).</t>
    </r>
  </si>
  <si>
    <r>
      <rPr>
        <sz val="11"/>
        <color rgb="FF000000"/>
        <rFont val="Calibri"/>
      </rPr>
      <t>This policy setting allows script scanning to be turned on/off. Script scanning intercepts scripts then scans them before they are executed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</si>
  <si>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Protection:DisableScriptScanning</t>
    </r>
    <r>
      <rPr>
        <sz val="11"/>
        <color rgb="FF006096"/>
        <rFont val="Roboto Condensed"/>
      </rPr>
      <t xml:space="preserve">
</t>
    </r>
  </si>
  <si>
    <r>
      <rPr>
        <sz val="11"/>
        <color rgb="FF000000"/>
        <rFont val="Calibri"/>
      </rPr>
      <t>Enabled. (Script scanning will be enabled.)</t>
    </r>
  </si>
  <si>
    <t>Brute-Force Protection</t>
  </si>
  <si>
    <t>18.10.42.11.1.1.1</t>
  </si>
  <si>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</si>
  <si>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t>
    </r>
    <r>
      <rPr>
        <b/>
        <sz val="11"/>
        <color rgb="FF000000"/>
        <rFont val="Calibri"/>
      </rPr>
      <t>Enabled: High</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Brute-Force Protection aggressiveness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</si>
  <si>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Brute-Force Protection in Microsoft Defender Antivirus is enabled. Brute-force protection can detect and block attempts to forcibly sign in to a system.</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Configuring this setting to </t>
    </r>
    <r>
      <rPr>
        <b/>
        <sz val="11"/>
        <color rgb="FF000000"/>
        <rFont val="Calibri"/>
      </rPr>
      <t>Enabled: High</t>
    </r>
    <r>
      <rPr>
        <sz val="11"/>
        <color rgb="FF000000"/>
        <rFont val="Calibri"/>
      </rPr>
      <t xml:space="preserve"> also conforms to the benchmark.</t>
    </r>
  </si>
  <si>
    <r>
      <rPr>
        <sz val="11"/>
        <color rgb="FF000000"/>
        <rFont val="Calibri"/>
      </rPr>
      <t>Some legitimate authentication attempts may be blocked.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</si>
  <si>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Protection:BruteForceProtectionAggressiveness</t>
    </r>
    <r>
      <rPr>
        <sz val="11"/>
        <color rgb="FF006096"/>
        <rFont val="Roboto Condensed"/>
      </rPr>
      <t xml:space="preserve">
</t>
    </r>
  </si>
  <si>
    <r>
      <rPr>
        <sz val="11"/>
        <color rgb="FF000000"/>
        <rFont val="Calibri"/>
      </rPr>
      <t>Low. (Block only when confidence level is 100%.)</t>
    </r>
  </si>
  <si>
    <t>18.10.42.11.1.1.2</t>
  </si>
  <si>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</si>
  <si>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Audit</t>
    </r>
    <r>
      <rPr>
        <sz val="11"/>
        <color rgb="FF000000"/>
        <rFont val="Calibri"/>
      </rPr>
      <t xml:space="preserve"> or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Remote Encryption Protection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</si>
  <si>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Brute-Force Protection feature in Microsoft Defender Antivirus. Brute-Force Protection can detect and block attempts to forcibly initiate sign-ins and sessions.</t>
    </r>
    <r>
      <rPr>
        <sz val="11"/>
        <color rgb="FF000000"/>
        <rFont val="Calibri"/>
      </rPr>
      <t xml:space="preserve">
</t>
    </r>
    <r>
      <rPr>
        <sz val="11"/>
        <color rgb="FF000000"/>
        <rFont val="Calibri"/>
      </rPr>
      <t xml:space="preserve">The recommended state for this setting is: </t>
    </r>
    <r>
      <rPr>
        <b/>
        <sz val="11"/>
        <color rgb="FF000000"/>
        <rFont val="Calibri"/>
      </rPr>
      <t>Enabled: Audit</t>
    </r>
    <r>
      <rPr>
        <sz val="11"/>
        <color rgb="FF000000"/>
        <rFont val="Calibri"/>
      </rPr>
      <t xml:space="preserve">. Configuring this setting to </t>
    </r>
    <r>
      <rPr>
        <b/>
        <sz val="11"/>
        <color rgb="FF000000"/>
        <rFont val="Calibri"/>
      </rPr>
      <t>Enabled: Block</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the value to either </t>
    </r>
    <r>
      <rPr>
        <b/>
        <sz val="11"/>
        <color rgb="FF000000"/>
        <rFont val="Calibri"/>
      </rPr>
      <t>Default</t>
    </r>
    <r>
      <rPr>
        <sz val="11"/>
        <color rgb="FF000000"/>
        <rFont val="Calibri"/>
      </rPr>
      <t xml:space="preserve"> or </t>
    </r>
    <r>
      <rPr>
        <b/>
        <sz val="11"/>
        <color rgb="FF000000"/>
        <rFont val="Calibri"/>
      </rPr>
      <t>Off</t>
    </r>
    <r>
      <rPr>
        <sz val="11"/>
        <color rgb="FF000000"/>
        <rFont val="Calibri"/>
      </rPr>
      <t xml:space="preserve"> does </t>
    </r>
    <r>
      <rPr>
        <b/>
        <sz val="11"/>
        <color rgb="FF000000"/>
        <rFont val="Calibri"/>
      </rPr>
      <t>not</t>
    </r>
    <r>
      <rPr>
        <sz val="11"/>
        <color rgb="FF000000"/>
        <rFont val="Calibri"/>
      </rPr>
      <t xml:space="preserve"> conform to this benchmark.</t>
    </r>
    <r>
      <rPr>
        <sz val="11"/>
        <color rgb="FF000000"/>
        <rFont val="Calibri"/>
      </rPr>
      <t xml:space="preserve">
</t>
    </r>
    <r>
      <rPr>
        <b/>
        <sz val="11"/>
        <color rgb="FF000000"/>
        <rFont val="Calibri"/>
      </rPr>
      <t>Note #2:</t>
    </r>
    <r>
      <rPr>
        <sz val="11"/>
        <color rgb="FF000000"/>
        <rFont val="Calibri"/>
      </rPr>
      <t xml:space="preserve"> This setting's name is duplicated in the </t>
    </r>
    <r>
      <rPr>
        <i/>
        <sz val="11"/>
        <color rgb="FF000000"/>
        <rFont val="Calibri"/>
      </rPr>
      <t>Remote Encryption Protection</t>
    </r>
    <r>
      <rPr>
        <sz val="11"/>
        <color rgb="FF000000"/>
        <rFont val="Calibri"/>
      </rPr>
      <t xml:space="preserve"> section, but they configure two different behaviors.</t>
    </r>
  </si>
  <si>
    <r>
      <rPr>
        <sz val="11"/>
        <color rgb="FF000000"/>
        <rFont val="Calibri"/>
      </rPr>
      <t>Legitimate sign-ins and sessions could be detected or blocked by this feature if too many failed attempts are detected.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</si>
  <si>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Protection:BruteForceProtectionConfiguredState</t>
    </r>
    <r>
      <rPr>
        <sz val="11"/>
        <color rgb="FF006096"/>
        <rFont val="Roboto Condensed"/>
      </rPr>
      <t xml:space="preserve">
</t>
    </r>
  </si>
  <si>
    <r>
      <rPr>
        <sz val="11"/>
        <color rgb="FF000000"/>
        <rFont val="Calibri"/>
      </rPr>
      <t>Not configured. (Apply defaults, which can vary depending on the antivirus engine version and the platform.)</t>
    </r>
  </si>
  <si>
    <t>Remote Encryption Protection</t>
  </si>
  <si>
    <t>18.10.42.11.1.2.1</t>
  </si>
  <si>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</si>
  <si>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t>
    </r>
    <r>
      <rPr>
        <b/>
        <sz val="11"/>
        <color rgb="FF000000"/>
        <rFont val="Calibri"/>
      </rPr>
      <t>Enabled: High</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Blocks\Remote Encryption Protection\Configure how aggressively Remote Encryption Protection blocks threats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</si>
  <si>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how aggressively Remote Encryption Prevention Protection blocks malicious IP addresses.</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or higher. Configuring this setting to </t>
    </r>
    <r>
      <rPr>
        <b/>
        <sz val="11"/>
        <color rgb="FF000000"/>
        <rFont val="Calibri"/>
      </rPr>
      <t>Enabled: High</t>
    </r>
    <r>
      <rPr>
        <sz val="11"/>
        <color rgb="FF000000"/>
        <rFont val="Calibri"/>
      </rPr>
      <t xml:space="preserve"> also conforms to the benchmark.</t>
    </r>
  </si>
  <si>
    <r>
      <rPr>
        <sz val="11"/>
        <color rgb="FF000000"/>
        <rFont val="Calibri"/>
      </rPr>
      <t>Legitimate websites could be blocked by Remote Encryption Prevention Protection.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</si>
  <si>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Blocks\Remote Encryption Protection:RemoteEncryptionProtectionAggressiveness</t>
    </r>
    <r>
      <rPr>
        <sz val="11"/>
        <color rgb="FF006096"/>
        <rFont val="Roboto Condensed"/>
      </rPr>
      <t xml:space="preserve">
</t>
    </r>
  </si>
  <si>
    <t>Reporting</t>
  </si>
  <si>
    <t>18.10.42.12.1</t>
  </si>
  <si>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</si>
  <si>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Antivirus\Reporting\Configure Watson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</si>
  <si>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determines whether or not Watson events are sent to Microsoft. Watson events are the reports that get sent to Microsoft when a program or service crashes or fails, including the possibility of automatic submission.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</si>
  <si>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Watson events will not be sent to Microsoft automatically when a program or service crashes or fails.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</si>
  <si>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Defender\Reporting:DisableGenericRePorts</t>
    </r>
    <r>
      <rPr>
        <sz val="11"/>
        <color rgb="FF006096"/>
        <rFont val="Roboto Condensed"/>
      </rPr>
      <t xml:space="preserve">
</t>
    </r>
  </si>
  <si>
    <r>
      <rPr>
        <sz val="11"/>
        <color rgb="FF000000"/>
        <rFont val="Calibri"/>
      </rPr>
      <t xml:space="preserve">Enabled. (Watson events </t>
    </r>
    <r>
      <rPr>
        <i/>
        <sz val="11"/>
        <color rgb="FF000000"/>
        <rFont val="Calibri"/>
      </rPr>
      <t>will</t>
    </r>
    <r>
      <rPr>
        <sz val="11"/>
        <color rgb="FF000000"/>
        <rFont val="Calibri"/>
      </rPr>
      <t xml:space="preserve"> be sent to Microsoft automatically when a program or service crashes or fails.)</t>
    </r>
  </si>
  <si>
    <t>Scan</t>
  </si>
  <si>
    <t>18.10.42.13.1</t>
  </si>
  <si>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</si>
  <si>
    <r>
      <rPr>
        <sz val="11"/>
        <color rgb="FF000000"/>
        <rFont val="Calibri"/>
      </rPr>
      <t xml:space="preserve">Set the following UI path to </t>
    </r>
    <r>
      <rPr>
        <b/>
        <sz val="11"/>
        <color rgb="FF000000"/>
        <rFont val="Calibri"/>
      </rPr>
      <t>Enabled: 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excluded files and directories during quick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</si>
  <si>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manages whether or not Microsoft Defender Antivirus scans excluded files and directories when running a Quick Scan.</t>
    </r>
    <r>
      <rPr>
        <sz val="11"/>
        <color rgb="FF000000"/>
        <rFont val="Calibri"/>
      </rPr>
      <t xml:space="preserve">
</t>
    </r>
    <r>
      <rPr>
        <sz val="11"/>
        <color rgb="FF000000"/>
        <rFont val="Calibri"/>
      </rPr>
      <t xml:space="preserve">The recommended state for this setting is: </t>
    </r>
    <r>
      <rPr>
        <b/>
        <sz val="11"/>
        <color rgb="FF000000"/>
        <rFont val="Calibri"/>
      </rPr>
      <t>Enabled: 1</t>
    </r>
    <r>
      <rPr>
        <sz val="11"/>
        <color rgb="FF000000"/>
        <rFont val="Calibri"/>
      </rPr>
      <t>.</t>
    </r>
  </si>
  <si>
    <r>
      <rPr>
        <sz val="11"/>
        <color rgb="FF000000"/>
        <rFont val="Calibri"/>
      </rPr>
      <t>A Quick Scan could take longer when including the contextually excluded files and directories.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</si>
  <si>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Defender\Scan:QuickScanIncludeExclusions</t>
    </r>
    <r>
      <rPr>
        <sz val="11"/>
        <color rgb="FF006096"/>
        <rFont val="Roboto Condensed"/>
      </rPr>
      <t xml:space="preserve">
</t>
    </r>
  </si>
  <si>
    <r>
      <rPr>
        <sz val="11"/>
        <color rgb="FF000000"/>
        <rFont val="Calibri"/>
      </rPr>
      <t>Disabled. (Contextual exclusions are not scanned during Quick Scans.)</t>
    </r>
  </si>
  <si>
    <t>18.10.42.13.2</t>
  </si>
  <si>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</si>
  <si>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packed executables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and Server 2012 R2 Administrative Templates (or newer).</t>
    </r>
  </si>
  <si>
    <r>
      <rPr>
        <sz val="11"/>
        <color rgb="FF000000"/>
        <rFont val="Calibri"/>
      </rPr>
      <t>This policy setting manages whether or not Microsoft Defender Antivirus scans packed executables. Packed executables are executable files that contain compressed code.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</si>
  <si>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</si>
  <si>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Defender\Scan:DisablePackedExeScanning</t>
    </r>
    <r>
      <rPr>
        <sz val="11"/>
        <color rgb="FF006096"/>
        <rFont val="Roboto Condensed"/>
      </rPr>
      <t xml:space="preserve">
</t>
    </r>
  </si>
  <si>
    <r>
      <rPr>
        <sz val="11"/>
        <color rgb="FF000000"/>
        <rFont val="Calibri"/>
      </rPr>
      <t>Enabled. (Packed executables will be scanned.)</t>
    </r>
  </si>
  <si>
    <t>18.10.42.13.3</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</si>
  <si>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</si>
  <si>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removable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</si>
  <si>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manages whether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</si>
  <si>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Removable drives will be scanned during any type of scan by Microsoft Defender Antivirus.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</si>
  <si>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Defender\Scan:DisableRemovableDriveScanning</t>
    </r>
    <r>
      <rPr>
        <sz val="11"/>
        <color rgb="FF006096"/>
        <rFont val="Roboto Condensed"/>
      </rPr>
      <t xml:space="preserve">
</t>
    </r>
  </si>
  <si>
    <r>
      <rPr>
        <sz val="11"/>
        <color rgb="FF000000"/>
        <rFont val="Calibri"/>
      </rPr>
      <t>Disabled. (Removable drives will not be scanned during a full scan. Removable drives may still be scanned during quick scan and custom scan.)</t>
    </r>
  </si>
  <si>
    <t>18.10.42.13.4</t>
  </si>
  <si>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</si>
  <si>
    <r>
      <rPr>
        <sz val="11"/>
        <color rgb="FF000000"/>
        <rFont val="Calibri"/>
      </rPr>
      <t xml:space="preserve">Set the following UI path to </t>
    </r>
    <r>
      <rPr>
        <b/>
        <sz val="11"/>
        <color rgb="FF000000"/>
        <rFont val="Calibri"/>
      </rPr>
      <t>Enabled: 7</t>
    </r>
    <r>
      <rPr>
        <sz val="11"/>
        <color rgb="FF000000"/>
        <rFont val="Calibri"/>
      </rPr>
      <t xml:space="preserve"> days:</t>
    </r>
    <r>
      <rPr>
        <sz val="11"/>
        <color rgb="FF000000"/>
        <rFont val="Calibri"/>
      </rPr>
      <t xml:space="preserve">
</t>
    </r>
    <r>
      <rPr>
        <sz val="11"/>
        <color rgb="FF006096"/>
        <rFont val="Roboto Condensed"/>
      </rPr>
      <t>Computer Configuration\Policies\Administrative Templates\Windows Components\Microsoft Defender Antivirus\Scan\Trigger a quick scan after X days without any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</si>
  <si>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number of days after the last scan (of any type) before an aggressive Quick Scan is automatically triggered.</t>
    </r>
    <r>
      <rPr>
        <sz val="11"/>
        <color rgb="FF000000"/>
        <rFont val="Calibri"/>
      </rPr>
      <t xml:space="preserve">
</t>
    </r>
    <r>
      <rPr>
        <sz val="11"/>
        <color rgb="FF000000"/>
        <rFont val="Calibri"/>
      </rPr>
      <t xml:space="preserve">The recommended state for this setting is: </t>
    </r>
    <r>
      <rPr>
        <b/>
        <sz val="11"/>
        <color rgb="FF000000"/>
        <rFont val="Calibri"/>
      </rPr>
      <t>Enabled: 7</t>
    </r>
    <r>
      <rPr>
        <sz val="11"/>
        <color rgb="FF000000"/>
        <rFont val="Calibri"/>
      </rPr>
      <t xml:space="preserve"> days.</t>
    </r>
  </si>
  <si>
    <r>
      <rPr>
        <sz val="11"/>
        <color rgb="FF000000"/>
        <rFont val="Calibri"/>
      </rPr>
      <t>This setting should have no adverse effect on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</si>
  <si>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HKLM\SOFTWARE\Policies\Microsoft\Windows Defender\Scan:DaysUntilAggressiveCatchupQuickScan</t>
    </r>
    <r>
      <rPr>
        <sz val="11"/>
        <color rgb="FF006096"/>
        <rFont val="Roboto Condensed"/>
      </rPr>
      <t xml:space="preserve">
</t>
    </r>
  </si>
  <si>
    <r>
      <rPr>
        <sz val="11"/>
        <color rgb="FF000000"/>
        <rFont val="Calibri"/>
      </rPr>
      <t>Disabled. (Aggressive Quick Scans are disabled.)</t>
    </r>
  </si>
  <si>
    <t>18.10.42.13.5</t>
  </si>
  <si>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</si>
  <si>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Antivirus\Scan\Turn on e-mail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</si>
  <si>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</si>
  <si>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E-mail scanning by Microsoft Defender Antivirus will be enabled.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</si>
  <si>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Defender\Scan:DisableEmailScanning</t>
    </r>
    <r>
      <rPr>
        <sz val="11"/>
        <color rgb="FF006096"/>
        <rFont val="Roboto Condensed"/>
      </rPr>
      <t xml:space="preserve">
</t>
    </r>
  </si>
  <si>
    <r>
      <rPr>
        <sz val="11"/>
        <color rgb="FF000000"/>
        <rFont val="Calibri"/>
      </rPr>
      <t>Disabled. (E-mail scanning by Microsoft Defender Antivirus will be disabled.)</t>
    </r>
  </si>
  <si>
    <t>Microsoft Defender Antivirus (formerly Windows Defender and Windows Defender Antivirus)</t>
  </si>
  <si>
    <t>18.10.42.16</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</si>
  <si>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</si>
  <si>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1809 &amp; Server 2019 Administrative Templates (or newer).</t>
    </r>
  </si>
  <si>
    <r>
      <rPr>
        <sz val="11"/>
        <color rgb="FF000000"/>
        <rFont val="Calibri"/>
      </rPr>
      <t>This policy setting controls detection and action for Potentially Unwanted Applications (PUA), which are sneaky unwanted application bundlers or their bundled applications, that can deliver adware or malware.</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r>
      <rPr>
        <sz val="11"/>
        <color rgb="FF000000"/>
        <rFont val="Calibri"/>
      </rPr>
      <t xml:space="preserve">
</t>
    </r>
    <r>
      <rPr>
        <sz val="11"/>
        <color rgb="FF000000"/>
        <rFont val="Calibri"/>
      </rPr>
      <t xml:space="preserve">For more information, see this link: Block potentially unwanted applications with Microsoft Defender Antivirus | Microsoft Docs </t>
    </r>
    <r>
      <rPr>
        <sz val="11"/>
        <color rgb="FF0000FF"/>
        <rFont val="Calibri"/>
      </rPr>
      <t>(https://docs.microsoft.com/en-us/windows/security/threat-protection/windows-defender-antivirus/detect-block-potentially-unwanted-apps-windows-defender-antivirus)</t>
    </r>
  </si>
  <si>
    <r>
      <rPr>
        <sz val="11"/>
        <color rgb="FF000000"/>
        <rFont val="Calibri"/>
      </rPr>
      <t>Applications that are identified by Microsoft as PUA will be blocked at download and install time.</t>
    </r>
  </si>
  <si>
    <r>
      <rPr>
        <sz val="11"/>
        <color rgb="FF000000"/>
        <rFont val="Calibri"/>
      </rPr>
      <t>Navigate to the UI Path articulated in the Remediation section and confirm it is set as prescribed.This group policy setting is backed by the following registry location with a REG_DWORD value of 1.</t>
    </r>
    <r>
      <rPr>
        <sz val="11"/>
        <color rgb="FF000000"/>
        <rFont val="Calibri"/>
      </rPr>
      <t xml:space="preserve">
</t>
    </r>
    <r>
      <rPr>
        <sz val="11"/>
        <color rgb="FF006096"/>
        <rFont val="Roboto Condensed"/>
      </rPr>
      <t>HKLM\SOFTWARE\Policies\Microsoft\Windows Defender:PUAProtection</t>
    </r>
    <r>
      <rPr>
        <sz val="11"/>
        <color rgb="FF006096"/>
        <rFont val="Roboto Condensed"/>
      </rPr>
      <t xml:space="preserve">
</t>
    </r>
  </si>
  <si>
    <r>
      <rPr>
        <sz val="11"/>
        <color rgb="FF000000"/>
        <rFont val="Calibri"/>
      </rPr>
      <t>Disabled. (Applications that are identified by Microsoft as PUA will not be blocked.)</t>
    </r>
  </si>
  <si>
    <t>18.10.42.17</t>
  </si>
  <si>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</si>
  <si>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Antivirus\Control whether exclusions are visible to local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</si>
  <si>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exclusions are visible to local users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</si>
  <si>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will not be able to view Microsoft Defender Antivirus exclusions.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</si>
  <si>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Defender:HideExclusionsFromLocalUsers</t>
    </r>
    <r>
      <rPr>
        <sz val="11"/>
        <color rgb="FF006096"/>
        <rFont val="Roboto Condensed"/>
      </rPr>
      <t xml:space="preserve">
</t>
    </r>
  </si>
  <si>
    <r>
      <rPr>
        <sz val="11"/>
        <color rgb="FF000000"/>
        <rFont val="Calibri"/>
      </rPr>
      <t>Disabled. (Local users are able to view Microsoft Defender Antivirus exclusions.)</t>
    </r>
  </si>
  <si>
    <t>Push To Install</t>
  </si>
  <si>
    <t>18.10.56.1</t>
  </si>
  <si>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</si>
  <si>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Components\Push to Install\Turn off Push To Install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PushToInstall.admx/adml</t>
    </r>
    <r>
      <rPr>
        <sz val="11"/>
        <color rgb="FF000000"/>
        <rFont val="Calibri"/>
      </rPr>
      <t xml:space="preserve"> that is included with the Microsoft Windows 10 Release 1709 Administrative Templates (or newer).</t>
    </r>
  </si>
  <si>
    <r>
      <rPr>
        <sz val="11"/>
        <color rgb="FF000000"/>
        <rFont val="Calibri"/>
      </rPr>
      <t>This policy setting controls whether users can push Apps to the device from the Microsoft Store App running on other devices or the web.</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</si>
  <si>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push Apps to this device from the Microsoft Store running on other devices or the web.</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</si>
  <si>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HKLM\SOFTWARE\Policies\Microsoft\PushToInstall:DisablePushToInstall</t>
    </r>
    <r>
      <rPr>
        <sz val="11"/>
        <color rgb="FF006096"/>
        <rFont val="Roboto Condensed"/>
      </rPr>
      <t xml:space="preserve">
</t>
    </r>
  </si>
  <si>
    <r>
      <rPr>
        <sz val="11"/>
        <color rgb="FF000000"/>
        <rFont val="Calibri"/>
      </rPr>
      <t>Disabled. (Users are able to push Apps to this device from the Microsoft Store running on other devices or the web.)</t>
    </r>
  </si>
  <si>
    <t>Remote Desktop Connection Client</t>
  </si>
  <si>
    <t>18.10.57.2.2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</si>
  <si>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</si>
  <si>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</si>
  <si>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helps prevent Remote Desktop clients from saving passwords on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was previously configured as Disabled or Not configured, any previously saved passwords will be deleted the first time a Remote Desktop client disconnects from any server.</t>
    </r>
  </si>
  <si>
    <r>
      <rPr>
        <sz val="11"/>
        <color rgb="FF000000"/>
        <rFont val="Calibri"/>
      </rPr>
      <t>The password saving checkbox will be disabled for Remote Desktop clients and users will not be able to save passwords.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</si>
  <si>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Services:DisablePasswordSaving</t>
    </r>
    <r>
      <rPr>
        <sz val="11"/>
        <color rgb="FF006096"/>
        <rFont val="Roboto Condensed"/>
      </rPr>
      <t xml:space="preserve">
</t>
    </r>
  </si>
  <si>
    <r>
      <rPr>
        <sz val="11"/>
        <color rgb="FF000000"/>
        <rFont val="Calibri"/>
      </rPr>
      <t>Disabled. (Users will be able to save passwords using Remote Desktop Connection.)</t>
    </r>
  </si>
  <si>
    <t>Connections</t>
  </si>
  <si>
    <t>18.10.57.3.2.1</t>
  </si>
  <si>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</si>
  <si>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Host\Connections\Restrict Remote Desktop Services users to a single Remote Desktop Services session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Restrict Terminal Services users to a single remote session</t>
    </r>
    <r>
      <rPr>
        <sz val="11"/>
        <color rgb="FF000000"/>
        <rFont val="Calibri"/>
      </rPr>
      <t>, but it was renamed starting with the Windows 7 &amp; Server 2008 R2 Administrative Templates.</t>
    </r>
  </si>
  <si>
    <r>
      <rPr>
        <sz val="11"/>
        <color rgb="FF000000"/>
        <rFont val="Calibri"/>
      </rPr>
      <t>This policy setting allows you to restrict users to a single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</si>
  <si>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Services:fSingleSessionPerUser</t>
    </r>
    <r>
      <rPr>
        <sz val="11"/>
        <color rgb="FF006096"/>
        <rFont val="Roboto Condensed"/>
      </rPr>
      <t xml:space="preserve">
</t>
    </r>
  </si>
  <si>
    <r>
      <rPr>
        <sz val="11"/>
        <color rgb="FF000000"/>
        <rFont val="Calibri"/>
      </rPr>
      <t>Enabled. (Users who log on remotely by using Remote Desktop Services will be restricted to a single session (either active or disconnected) on that server. If the user leaves the session in a disconnected state, the user automatically reconnects to that session at the next logon.)</t>
    </r>
  </si>
  <si>
    <t>Device and Resource Redirection</t>
  </si>
  <si>
    <t>18.10.57.3.3.1</t>
  </si>
  <si>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</si>
  <si>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Templates\Windows Components\Remote Desktop Services\Remote Desktop Session Host\Device and Resource Redirection\Allow UI Automation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TerminalServer.admx/adml</t>
    </r>
    <r>
      <rPr>
        <sz val="11"/>
        <color rgb="FF000000"/>
        <rFont val="Calibri"/>
      </rPr>
      <t xml:space="preserve"> that is included with the Microsoft Windows 10 Release 21H2 Administrative Templates (or newer).</t>
    </r>
  </si>
  <si>
    <r>
      <rPr>
        <sz val="11"/>
        <color rgb="FF000000"/>
        <rFont val="Calibri"/>
      </rPr>
      <t>This policy setting determines whether User Interface (UI) Automation client applications running on the local computer can access UI elements on the server.</t>
    </r>
    <r>
      <rPr>
        <sz val="11"/>
        <color rgb="FF000000"/>
        <rFont val="Calibri"/>
      </rPr>
      <t xml:space="preserve">
</t>
    </r>
    <r>
      <rPr>
        <sz val="11"/>
        <color rgb="FF000000"/>
        <rFont val="Calibri"/>
      </rPr>
      <t>UI Automation gives programs access to most UI elements, which allows use of assistive technology products like Magnifier and Narrator that need to interact with the UI in order to work properly. UI information also allows automated test scripts to interact with the UI. For example, the local computer´s Narrator and Magnifier clients can be used to interact with UI on a web page opened in a remote session.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Remote Desktop sessions don´t currently support UI Automation redirection.</t>
    </r>
  </si>
  <si>
    <r>
      <rPr>
        <sz val="11"/>
        <color rgb="FF000000"/>
        <rFont val="Calibri"/>
      </rPr>
      <t>UI Automation clients on the local computer will not be able to interact with remote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</si>
  <si>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Services:EnableUiaRedirection</t>
    </r>
    <r>
      <rPr>
        <sz val="11"/>
        <color rgb="FF006096"/>
        <rFont val="Roboto Condensed"/>
      </rPr>
      <t xml:space="preserve">
</t>
    </r>
  </si>
  <si>
    <r>
      <rPr>
        <sz val="11"/>
        <color rgb="FF000000"/>
        <rFont val="Calibri"/>
      </rPr>
      <t>Enabled. (Any UI Automation clients on the local computer can interact with remote apps.)</t>
    </r>
  </si>
  <si>
    <t>18.10.57.3.3.2</t>
  </si>
  <si>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</si>
  <si>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COM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</si>
  <si>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COM ports from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</si>
  <si>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COM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</si>
  <si>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Services:fDisableCcm</t>
    </r>
    <r>
      <rPr>
        <sz val="11"/>
        <color rgb="FF006096"/>
        <rFont val="Roboto Condensed"/>
      </rPr>
      <t xml:space="preserve">
</t>
    </r>
  </si>
  <si>
    <r>
      <rPr>
        <sz val="11"/>
        <color rgb="FF000000"/>
        <rFont val="Calibri"/>
      </rPr>
      <t>Disabled. (Remote Desktop Services allows COM port redirection.)</t>
    </r>
  </si>
  <si>
    <t>18.10.57.3.3.3</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</si>
  <si>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</si>
  <si>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</si>
  <si>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prevents users from sharing the local drives on their client computers to Remote Desktop Servers that they access. Mapped drives appear in the session folder tree in Windows Explorer in the following format:</t>
    </r>
    <r>
      <rPr>
        <sz val="11"/>
        <color rgb="FF000000"/>
        <rFont val="Calibri"/>
      </rPr>
      <t xml:space="preserve">
</t>
    </r>
    <r>
      <rPr>
        <b/>
        <sz val="11"/>
        <color rgb="FF000000"/>
        <rFont val="Calibri"/>
      </rPr>
      <t>\\TSClient\&lt;driveletter&gt;$</t>
    </r>
    <r>
      <rPr>
        <sz val="11"/>
        <color rgb="FF000000"/>
        <rFont val="Calibri"/>
      </rPr>
      <t xml:space="preserve">
</t>
    </r>
    <r>
      <rPr>
        <sz val="11"/>
        <color rgb="FF000000"/>
        <rFont val="Calibri"/>
      </rPr>
      <t>If local drives are shared they are left vulnerable to intruders who want to exploit the data that is stored on them.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</si>
  <si>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Drive redirection will not be possible. In most situations, traditional network drive mapping to file shares (including administrative shares) performed manually by the connected user will serve as a capable substitute to still allow file transfers when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</si>
  <si>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Services:fDisableCdm</t>
    </r>
    <r>
      <rPr>
        <sz val="11"/>
        <color rgb="FF006096"/>
        <rFont val="Roboto Condensed"/>
      </rPr>
      <t xml:space="preserve">
</t>
    </r>
  </si>
  <si>
    <r>
      <rPr>
        <sz val="11"/>
        <color rgb="FF000000"/>
        <rFont val="Calibri"/>
      </rPr>
      <t>Disabled. (An RD Session Host maps client drives automatically upon connection.)</t>
    </r>
  </si>
  <si>
    <t>18.10.57.3.3.4</t>
  </si>
  <si>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</si>
  <si>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Templates\Windows Components\Remote Desktop Services\Remote Desktop Session Host\Device and Resource Redirection\Do not allow location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TerminalServer.admx/adml</t>
    </r>
    <r>
      <rPr>
        <sz val="11"/>
        <color rgb="FF000000"/>
        <rFont val="Calibri"/>
      </rPr>
      <t xml:space="preserve"> that is included with the Microsoft Windows 10 Release 21H2 Administrative Templates (or newer).</t>
    </r>
  </si>
  <si>
    <r>
      <rPr>
        <sz val="11"/>
        <color rgb="FF000000"/>
        <rFont val="Calibri"/>
      </rPr>
      <t>This policy setting controls the redirection of location data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</si>
  <si>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redirect their location data to the remote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</si>
  <si>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Services:fDisableLocationRedir</t>
    </r>
    <r>
      <rPr>
        <sz val="11"/>
        <color rgb="FF006096"/>
        <rFont val="Roboto Condensed"/>
      </rPr>
      <t xml:space="preserve">
</t>
    </r>
  </si>
  <si>
    <r>
      <rPr>
        <sz val="11"/>
        <color rgb="FF000000"/>
        <rFont val="Calibri"/>
      </rPr>
      <t>Disabled. (Users can redirect their location data to the remote computer.)</t>
    </r>
  </si>
  <si>
    <t>18.10.57.3.3.5</t>
  </si>
  <si>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</si>
  <si>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LPT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</si>
  <si>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LPT ports during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</si>
  <si>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LPT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</si>
  <si>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Services:fDisableLPT</t>
    </r>
    <r>
      <rPr>
        <sz val="11"/>
        <color rgb="FF006096"/>
        <rFont val="Roboto Condensed"/>
      </rPr>
      <t xml:space="preserve">
</t>
    </r>
  </si>
  <si>
    <r>
      <rPr>
        <sz val="11"/>
        <color rgb="FF000000"/>
        <rFont val="Calibri"/>
      </rPr>
      <t>Disabled. (Remote Desktop Services allows LPT port redirection.)</t>
    </r>
  </si>
  <si>
    <t>18.10.57.3.3.6</t>
  </si>
  <si>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</si>
  <si>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supported Plug and Play device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</si>
  <si>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control the redirection of supported Plug and Play devices, such as Windows Portable Devices,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</si>
  <si>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their supported (local client) Plug and Play devices to the remote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</si>
  <si>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Services:fDisablePNPRedir</t>
    </r>
    <r>
      <rPr>
        <sz val="11"/>
        <color rgb="FF006096"/>
        <rFont val="Roboto Condensed"/>
      </rPr>
      <t xml:space="preserve">
</t>
    </r>
  </si>
  <si>
    <r>
      <rPr>
        <sz val="11"/>
        <color rgb="FF000000"/>
        <rFont val="Calibri"/>
      </rPr>
      <t>Disabled. (Remote Desktop Services allows redirection of supported Plug and Play devices.)</t>
    </r>
  </si>
  <si>
    <t>18.10.57.3.3.7</t>
  </si>
  <si>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</si>
  <si>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WebAuthn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the Microsoft Windows 11 Release 22H2 Administrative Templates v1.0 (or newer).</t>
    </r>
  </si>
  <si>
    <r>
      <rPr>
        <sz val="11"/>
        <color rgb="FF000000"/>
        <rFont val="Calibri"/>
      </rPr>
      <t>This policy setting controls the redirection of web authentication (WebAuthn) requests from a Remote Desktop session to the local device. This redirection enables users to authenticate to resources inside the Remote Desktop session using their local authenticator (e.g. Windows Hello for Business, security key, or other).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</si>
  <si>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authenticate to resources inside the Remote Desktop session using their local authenticator.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</si>
  <si>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Services:fDisableWebAuthn</t>
    </r>
    <r>
      <rPr>
        <sz val="11"/>
        <color rgb="FF006096"/>
        <rFont val="Roboto Condensed"/>
      </rPr>
      <t xml:space="preserve">
</t>
    </r>
  </si>
  <si>
    <r>
      <rPr>
        <sz val="11"/>
        <color rgb="FF000000"/>
        <rFont val="Calibri"/>
      </rPr>
      <t>Disabled. (Users can use local authenticators inside the Remote Desktop session.)</t>
    </r>
  </si>
  <si>
    <t>18.10.57.3.9.1</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</si>
  <si>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</si>
  <si>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named </t>
    </r>
    <r>
      <rPr>
        <i/>
        <sz val="11"/>
        <color rgb="FF000000"/>
        <rFont val="Calibri"/>
      </rPr>
      <t>Always prompt client for password upon connection</t>
    </r>
    <r>
      <rPr>
        <sz val="11"/>
        <color rgb="FF000000"/>
        <rFont val="Calibri"/>
      </rPr>
      <t>, but it was renamed starting with the Windows Server 2008 (non-R2) Administrative Templates.</t>
    </r>
  </si>
  <si>
    <r>
      <rPr>
        <sz val="11"/>
        <color rgb="FF000000"/>
        <rFont val="Calibri"/>
      </rPr>
      <t>This policy setting specifies whether Remote Desktop Services always prompts the client computer for a password upon connection. You can use this policy setting to enforce a password prompt for users who log on to Remote Desktop Services, even if they already provided the password in the Remote Desktop Connection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</si>
  <si>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automatically log on to Remote Desktop Services by supplying their passwords in the Remote Desktop Connection client. They will be prompted for a password to log 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</si>
  <si>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Services:fPromptForPassword</t>
    </r>
    <r>
      <rPr>
        <sz val="11"/>
        <color rgb="FF006096"/>
        <rFont val="Roboto Condensed"/>
      </rPr>
      <t xml:space="preserve">
</t>
    </r>
  </si>
  <si>
    <r>
      <rPr>
        <sz val="11"/>
        <color rgb="FF000000"/>
        <rFont val="Calibri"/>
      </rPr>
      <t>Disabled. (Remote Desktop Services allows users to automatically log on if they enter a password in the Remote Desktop Connection client.)</t>
    </r>
  </si>
  <si>
    <t>18.10.57.3.9.2</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</si>
  <si>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</si>
  <si>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</si>
  <si>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specify whether Remote Desktop Services requires secure Remote Procedure Call (RPC) communication with all clients or allows unsecured communication.</t>
    </r>
    <r>
      <rPr>
        <sz val="11"/>
        <color rgb="FF000000"/>
        <rFont val="Calibri"/>
      </rPr>
      <t xml:space="preserve">
</t>
    </r>
    <r>
      <rPr>
        <sz val="11"/>
        <color rgb="FF000000"/>
        <rFont val="Calibri"/>
      </rPr>
      <t>You can use this policy setting to strengthen the security of RPC communication with clients by allowing only authenticated and encrypted requests.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</si>
  <si>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Remote Desktop Services accepts requests from RPC clients that support secure requests, and does not allow unsecured communication with untrusted clients.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</si>
  <si>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Services:fEncryptRPCTraffic</t>
    </r>
    <r>
      <rPr>
        <sz val="11"/>
        <color rgb="FF006096"/>
        <rFont val="Roboto Condensed"/>
      </rPr>
      <t xml:space="preserve">
</t>
    </r>
  </si>
  <si>
    <r>
      <rPr>
        <sz val="11"/>
        <color rgb="FF000000"/>
        <rFont val="Calibri"/>
      </rPr>
      <t>Disabled. (Remote Desktop Services always requests security for all RPC traffic. However, unsecured communication is allowed for RPC clients that do not respond to the request.)</t>
    </r>
  </si>
  <si>
    <t>18.10.57.3.9.3</t>
  </si>
  <si>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</si>
  <si>
    <r>
      <rPr>
        <sz val="11"/>
        <color rgb="FF000000"/>
        <rFont val="Calibri"/>
      </rPr>
      <t xml:space="preserve">Set the following UI path to </t>
    </r>
    <r>
      <rPr>
        <b/>
        <sz val="11"/>
        <color rgb="FF000000"/>
        <rFont val="Calibri"/>
      </rPr>
      <t>Enabled: SSL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 of specific security layer for remote (RDP)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</si>
  <si>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security layer to secure communications between clients and RD Session Host servers during Remote Desktop Protocol (RDP) connections.</t>
    </r>
    <r>
      <rPr>
        <sz val="11"/>
        <color rgb="FF000000"/>
        <rFont val="Calibri"/>
      </rPr>
      <t xml:space="preserve">
</t>
    </r>
    <r>
      <rPr>
        <sz val="11"/>
        <color rgb="FF000000"/>
        <rFont val="Calibri"/>
      </rPr>
      <t xml:space="preserve">The recommended state for this setting is: </t>
    </r>
    <r>
      <rPr>
        <b/>
        <sz val="11"/>
        <color rgb="FF000000"/>
        <rFont val="Calibri"/>
      </rPr>
      <t>Enabled: SSL</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spite of this setting being labeled </t>
    </r>
    <r>
      <rPr>
        <i/>
        <sz val="11"/>
        <color rgb="FF000000"/>
        <rFont val="Calibri"/>
      </rPr>
      <t>SSL</t>
    </r>
    <r>
      <rPr>
        <sz val="11"/>
        <color rgb="FF000000"/>
        <rFont val="Calibri"/>
      </rPr>
      <t>, it is actually enforcing Transport Layer Security (TLS), not the older and less secure, Secure Socket Layer (SSL) protocol.</t>
    </r>
  </si>
  <si>
    <r>
      <rPr>
        <sz val="11"/>
        <color rgb="FF000000"/>
        <rFont val="Calibri"/>
      </rPr>
      <t>TLS will be required to authenticate to the RD Session Host server. If TLS is not supported, the connection fails.</t>
    </r>
    <r>
      <rPr>
        <sz val="11"/>
        <color rgb="FF000000"/>
        <rFont val="Calibri"/>
      </rPr>
      <t xml:space="preserve">
</t>
    </r>
    <r>
      <rPr>
        <b/>
        <sz val="11"/>
        <color rgb="FF000000"/>
        <rFont val="Calibri"/>
      </rPr>
      <t>Note:</t>
    </r>
    <r>
      <rPr>
        <sz val="11"/>
        <color rgb="FF000000"/>
        <rFont val="Calibri"/>
      </rPr>
      <t xml:space="preserve"> By default, this setting will use a self-signed certificate for RDP connections. If your organization has established the use of a Public Key Infrastructure (PKI) for SSL/TLS encryption, then we recommend that you also configure the </t>
    </r>
    <r>
      <rPr>
        <i/>
        <sz val="11"/>
        <color rgb="FF000000"/>
        <rFont val="Calibri"/>
      </rPr>
      <t>Server authentication certificate template</t>
    </r>
    <r>
      <rPr>
        <sz val="11"/>
        <color rgb="FF000000"/>
        <rFont val="Calibri"/>
      </rPr>
      <t xml:space="preserve"> setting to instruct RDP to use a certificate from your PKI instead of a self-signed one. Note that the certificate template used for this purpose must have “Client Authentication” configured as an Intended Purpose. Note also that a valid, non-expired certificate using the specified template must already be installed on the server for it to work.</t>
    </r>
    <r>
      <rPr>
        <sz val="11"/>
        <color rgb="FF000000"/>
        <rFont val="Calibri"/>
      </rPr>
      <t xml:space="preserve">
</t>
    </r>
    <r>
      <rPr>
        <b/>
        <sz val="11"/>
        <color rgb="FF000000"/>
        <rFont val="Calibri"/>
      </rPr>
      <t>Note #2:</t>
    </r>
    <r>
      <rPr>
        <sz val="11"/>
        <color rgb="FF000000"/>
        <rFont val="Calibri"/>
      </rPr>
      <t xml:space="preserve"> Some third party two-factor authentication solutions (e.g. RSA Authentication Agent) can be negatively affected by this setting, as the SSL/TLS security layer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</si>
  <si>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NT\Terminal Services:SecurityLayer</t>
    </r>
    <r>
      <rPr>
        <sz val="11"/>
        <color rgb="FF006096"/>
        <rFont val="Roboto Condensed"/>
      </rPr>
      <t xml:space="preserve">
</t>
    </r>
  </si>
  <si>
    <r>
      <rPr>
        <sz val="11"/>
        <color rgb="FF000000"/>
        <rFont val="Calibri"/>
      </rPr>
      <t>Disabled. (The security method to be used for remote connections to RD Session Host servers is not specified at the Group Policy level.)</t>
    </r>
  </si>
  <si>
    <t>18.10.57.3.9.4</t>
  </si>
  <si>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</si>
  <si>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user authentication for remote connections by using Network Level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initially named </t>
    </r>
    <r>
      <rPr>
        <i/>
        <sz val="11"/>
        <color rgb="FF000000"/>
        <rFont val="Calibri"/>
      </rPr>
      <t>Require user authentication using RDP 6.0 for remote connections</t>
    </r>
    <r>
      <rPr>
        <sz val="11"/>
        <color rgb="FF000000"/>
        <rFont val="Calibri"/>
      </rPr>
      <t>, but it was renamed starting with the Windows Server 2008 (non-R2) Administrative Templates.</t>
    </r>
  </si>
  <si>
    <r>
      <rPr>
        <sz val="11"/>
        <color rgb="FF000000"/>
        <rFont val="Calibri"/>
      </rPr>
      <t>This policy setting allows you to specify whether to require user authentication for remote connections to the RD Session Host server by using Network Level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</si>
  <si>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Only client computers that support Network Level Authentication can connect to the RD Session Host server.</t>
    </r>
    <r>
      <rPr>
        <sz val="11"/>
        <color rgb="FF000000"/>
        <rFont val="Calibri"/>
      </rPr>
      <t xml:space="preserve">
</t>
    </r>
    <r>
      <rPr>
        <b/>
        <sz val="11"/>
        <color rgb="FF000000"/>
        <rFont val="Calibri"/>
      </rPr>
      <t>Note:</t>
    </r>
    <r>
      <rPr>
        <sz val="11"/>
        <color rgb="FF000000"/>
        <rFont val="Calibri"/>
      </rPr>
      <t xml:space="preserve"> Some third party two-factor authentication solutions (e.g. RSA Authentication Agent) can be negatively affected by this setting, as Network Level Authentication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</si>
  <si>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Services:UserAuthentication</t>
    </r>
    <r>
      <rPr>
        <sz val="11"/>
        <color rgb="FF006096"/>
        <rFont val="Roboto Condensed"/>
      </rPr>
      <t xml:space="preserve">
</t>
    </r>
  </si>
  <si>
    <r>
      <rPr>
        <sz val="11"/>
        <color rgb="FF000000"/>
        <rFont val="Calibri"/>
      </rPr>
      <t>Windows Server 2008 R2 or older: Disabled.</t>
    </r>
    <r>
      <rPr>
        <sz val="11"/>
        <color rgb="FF000000"/>
        <rFont val="Calibri"/>
      </rPr>
      <t xml:space="preserve">
</t>
    </r>
    <r>
      <rPr>
        <sz val="11"/>
        <color rgb="FF000000"/>
        <rFont val="Calibri"/>
      </rPr>
      <t>Windows Server 2012 (non-R2) or newer: Enabled.</t>
    </r>
  </si>
  <si>
    <t>18.10.57.3.9.5</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</si>
  <si>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</si>
  <si>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UI path to </t>
    </r>
    <r>
      <rPr>
        <b/>
        <sz val="11"/>
        <color rgb="FF000000"/>
        <rFont val="Calibri"/>
      </rPr>
      <t>Enabled: High Level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</si>
  <si>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 xml:space="preserve">The recommended state for this setting is: </t>
    </r>
    <r>
      <rPr>
        <b/>
        <sz val="11"/>
        <color rgb="FF000000"/>
        <rFont val="Calibri"/>
      </rPr>
      <t>Enabled: High Level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</si>
  <si>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 NT\Terminal Services:MinEncryptionLevel</t>
    </r>
    <r>
      <rPr>
        <sz val="11"/>
        <color rgb="FF006096"/>
        <rFont val="Roboto Condensed"/>
      </rPr>
      <t xml:space="preserve">
</t>
    </r>
  </si>
  <si>
    <r>
      <rPr>
        <sz val="11"/>
        <color rgb="FF000000"/>
        <rFont val="Calibri"/>
      </rPr>
      <t>Enabled: High Level. (All communications between clients and RD Session Host servers during remote connections using native RDP encryption must be 128-bit strength. Clients that do not support 128-bit encryption will be unable to establish Remote Desktop Server sessions.)</t>
    </r>
  </si>
  <si>
    <t>Session Time Limits</t>
  </si>
  <si>
    <t>18.10.57.3.10.1</t>
  </si>
  <si>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</si>
  <si>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15 minutes or less, but not Never (0)</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active but idle Remote Desktop Services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Set time limit for active but idle Terminal Services sessions</t>
    </r>
    <r>
      <rPr>
        <sz val="11"/>
        <color rgb="FF000000"/>
        <rFont val="Calibri"/>
      </rPr>
      <t>, but it was renamed starting with the Windows 7 &amp; Server 2008 R2 Administrative Templates.</t>
    </r>
  </si>
  <si>
    <r>
      <rPr>
        <sz val="11"/>
        <color rgb="FF000000"/>
        <rFont val="Calibri"/>
      </rPr>
      <t>This policy setting allows you to specify the maximum amount of time that an active Remote Desktop Services session can be idle (without user input) before it is automatically disconnected.</t>
    </r>
    <r>
      <rPr>
        <sz val="11"/>
        <color rgb="FF000000"/>
        <rFont val="Calibri"/>
      </rPr>
      <t xml:space="preserve">
</t>
    </r>
    <r>
      <rPr>
        <sz val="11"/>
        <color rgb="FF000000"/>
        <rFont val="Calibri"/>
      </rPr>
      <t xml:space="preserve">The recommended state for this setting is: </t>
    </r>
    <r>
      <rPr>
        <b/>
        <sz val="11"/>
        <color rgb="FF000000"/>
        <rFont val="Calibri"/>
      </rPr>
      <t>Enabled: 15 minutes or less, but not Never (0)</t>
    </r>
    <r>
      <rPr>
        <sz val="11"/>
        <color rgb="FF000000"/>
        <rFont val="Calibri"/>
      </rPr>
      <t>.</t>
    </r>
  </si>
  <si>
    <r>
      <rPr>
        <sz val="11"/>
        <color rgb="FF000000"/>
        <rFont val="Calibri"/>
      </rPr>
      <t>Remote Desktop Services will automatically disconnect active but idle sessions after 15 minutes (or the specified amount of time). The user receives a warning two minutes before the session disconnects, which allows the user to press a key or move the mouse to keep the session active. Note that idle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</si>
  <si>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900000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HKEY_LOCAL_MACHINE\SOFTWARE\Policies\Microsoft\Windows NT\Terminal Services:MaxIdleTime</t>
    </r>
    <r>
      <rPr>
        <sz val="11"/>
        <color rgb="FF006096"/>
        <rFont val="Roboto Condensed"/>
      </rPr>
      <t xml:space="preserve">
</t>
    </r>
  </si>
  <si>
    <r>
      <rPr>
        <sz val="11"/>
        <color rgb="FF000000"/>
        <rFont val="Calibri"/>
      </rPr>
      <t>Disabled. (Remote Desktop Services allows sessions to remain active but idle for an unlimited amount of time.)</t>
    </r>
  </si>
  <si>
    <t>18.10.57.3.10.2</t>
  </si>
  <si>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</si>
  <si>
    <r>
      <rPr>
        <sz val="11"/>
        <color rgb="FF000000"/>
        <rFont val="Calibri"/>
      </rPr>
      <t xml:space="preserve">Set the following UI path to </t>
    </r>
    <r>
      <rPr>
        <b/>
        <sz val="11"/>
        <color rgb="FF000000"/>
        <rFont val="Calibri"/>
      </rPr>
      <t>Enabled: 1 minute</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disconnected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</si>
  <si>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a time limit for disconnected Remote Desktop Services sessions.</t>
    </r>
    <r>
      <rPr>
        <sz val="11"/>
        <color rgb="FF000000"/>
        <rFont val="Calibri"/>
      </rPr>
      <t xml:space="preserve">
</t>
    </r>
    <r>
      <rPr>
        <sz val="11"/>
        <color rgb="FF000000"/>
        <rFont val="Calibri"/>
      </rPr>
      <t xml:space="preserve">The recommended state for this setting is: </t>
    </r>
    <r>
      <rPr>
        <b/>
        <sz val="11"/>
        <color rgb="FF000000"/>
        <rFont val="Calibri"/>
      </rPr>
      <t>Enabled: 1 minute</t>
    </r>
    <r>
      <rPr>
        <sz val="11"/>
        <color rgb="FF000000"/>
        <rFont val="Calibri"/>
      </rPr>
      <t>.</t>
    </r>
  </si>
  <si>
    <r>
      <rPr>
        <sz val="11"/>
        <color rgb="FF000000"/>
        <rFont val="Calibri"/>
      </rPr>
      <t>Disconnected Remote Desktop sessions are deleted from the server after 1 minute. Note that disconnected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</si>
  <si>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60000</t>
    </r>
    <r>
      <rPr>
        <sz val="11"/>
        <color rgb="FF000000"/>
        <rFont val="Calibri"/>
      </rPr>
      <t>.</t>
    </r>
    <r>
      <rPr>
        <sz val="11"/>
        <color rgb="FF000000"/>
        <rFont val="Calibri"/>
      </rPr>
      <t xml:space="preserve">
</t>
    </r>
    <r>
      <rPr>
        <sz val="11"/>
        <color rgb="FF006096"/>
        <rFont val="Roboto Condensed"/>
      </rPr>
      <t>HKEY_LOCAL_MACHINE\SOFTWARE\Policies\Microsoft\Windows NT\Terminal Services:MaxDisconnectionTime</t>
    </r>
    <r>
      <rPr>
        <sz val="11"/>
        <color rgb="FF006096"/>
        <rFont val="Roboto Condensed"/>
      </rPr>
      <t xml:space="preserve">
</t>
    </r>
  </si>
  <si>
    <r>
      <rPr>
        <sz val="11"/>
        <color rgb="FF000000"/>
        <rFont val="Calibri"/>
      </rPr>
      <t>Disabled. (Disconnected Remote Desktop sessions are maintained for an unlimited time on the server.)</t>
    </r>
  </si>
  <si>
    <t>Temporary folders</t>
  </si>
  <si>
    <t>18.10.57.3.11.1</t>
  </si>
  <si>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</si>
  <si>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delete temp folders upon exit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Do not delete temp folder upon exit</t>
    </r>
    <r>
      <rPr>
        <sz val="11"/>
        <color rgb="FF000000"/>
        <rFont val="Calibri"/>
      </rPr>
      <t>, but it was renamed starting with the Windows 8.0 &amp; Server 2012 (non-R2) Administrative Templates.</t>
    </r>
  </si>
  <si>
    <r>
      <rPr>
        <sz val="11"/>
        <color rgb="FF000000"/>
        <rFont val="Calibri"/>
      </rPr>
      <t>This policy setting specifies whether Remote Desktop Services retains a user's per-session temporary folders at logoff.</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</si>
  <si>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Services:DeleteTempDirsOnExit</t>
    </r>
    <r>
      <rPr>
        <sz val="11"/>
        <color rgb="FF006096"/>
        <rFont val="Roboto Condensed"/>
      </rPr>
      <t xml:space="preserve">
</t>
    </r>
  </si>
  <si>
    <r>
      <rPr>
        <sz val="11"/>
        <color rgb="FF000000"/>
        <rFont val="Calibri"/>
      </rPr>
      <t>Disabled. (Temporary folders are deleted when a user logs off.)</t>
    </r>
  </si>
  <si>
    <t>18.10.57.3.11.2</t>
  </si>
  <si>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</si>
  <si>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use temporary folders per session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</si>
  <si>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 xml:space="preserve">By default, Remote Desktop Services creates a separate temporary folder on the RD Session Host server for each active session that a user maintains on the RD Session Host server. The temporary folder is created on the RD Session Host server in a Temp folder under the user's profile folder and is named with the </t>
    </r>
    <r>
      <rPr>
        <b/>
        <sz val="11"/>
        <color rgb="FF000000"/>
        <rFont val="Calibri"/>
      </rPr>
      <t>sessionid</t>
    </r>
    <r>
      <rPr>
        <sz val="11"/>
        <color rgb="FF000000"/>
        <rFont val="Calibri"/>
      </rPr>
      <t>. This temporary folder is used to store individual temporary files.</t>
    </r>
    <r>
      <rPr>
        <sz val="11"/>
        <color rgb="FF000000"/>
        <rFont val="Calibri"/>
      </rPr>
      <t xml:space="preserve">
</t>
    </r>
    <r>
      <rPr>
        <sz val="11"/>
        <color rgb="FF000000"/>
        <rFont val="Calibri"/>
      </rPr>
      <t>To reclaim disk space, the temporary folder is deleted when the user logs off from a session.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</si>
  <si>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Services:PerSessionTempDir</t>
    </r>
    <r>
      <rPr>
        <sz val="11"/>
        <color rgb="FF006096"/>
        <rFont val="Roboto Condensed"/>
      </rPr>
      <t xml:space="preserve">
</t>
    </r>
  </si>
  <si>
    <r>
      <rPr>
        <sz val="11"/>
        <color rgb="FF000000"/>
        <rFont val="Calibri"/>
      </rPr>
      <t>Disabled. (Per-session temporary folders are created.)</t>
    </r>
  </si>
  <si>
    <t>RSS Feeds</t>
  </si>
  <si>
    <t>18.10.58.1</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</si>
  <si>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</si>
  <si>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Components\RSS Feeds\Prevent downloading of enclosures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Turn off downloading of enclosures</t>
    </r>
    <r>
      <rPr>
        <sz val="11"/>
        <color rgb="FF000000"/>
        <rFont val="Calibri"/>
      </rPr>
      <t>, but it was renamed starting with the Windows 8.0 &amp; Server 2012 (non-R2) Administrative Templates.</t>
    </r>
  </si>
  <si>
    <r>
      <rPr>
        <sz val="11"/>
        <color rgb="FF000000"/>
        <rFont val="Calibri"/>
      </rPr>
      <t>This policy setting prevents the user from having enclosures (file attachments) downloaded from an RSS feed to the user's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</si>
  <si>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set the Feed Sync Engine to download an enclosure through the Feed property page. Developers cannot change the download setting through feed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</si>
  <si>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HKLM\SOFTWARE\Policies\Microsoft\Internet Explorer\Feeds:DisableEnclosureDownload</t>
    </r>
    <r>
      <rPr>
        <sz val="11"/>
        <color rgb="FF006096"/>
        <rFont val="Roboto Condensed"/>
      </rPr>
      <t xml:space="preserve">
</t>
    </r>
  </si>
  <si>
    <r>
      <rPr>
        <sz val="11"/>
        <color rgb="FF000000"/>
        <rFont val="Calibri"/>
      </rPr>
      <t>Disabled. (Users can set the Feed Sync Engine to download an enclosure through the Feed property page. Developers can change the download setting through the Feed APIs.)</t>
    </r>
  </si>
  <si>
    <t>18.10.58.2</t>
  </si>
  <si>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</si>
  <si>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Templates\Windows Components\RSS Feeds\Turn on Basic feed authentication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the Microsoft Windows 7 &amp; Server 2008 R2 Administrative Templates (or newer).</t>
    </r>
  </si>
  <si>
    <r>
      <rPr>
        <sz val="11"/>
        <color rgb="FF000000"/>
        <rFont val="Calibri"/>
      </rPr>
      <t>This policy setting controls whether RSS feeds can be authenticated using the Basic authentication scheme over an unencrypted HTTP connection.</t>
    </r>
    <r>
      <rPr>
        <sz val="11"/>
        <color rgb="FF000000"/>
        <rFont val="Calibri"/>
      </rPr>
      <t xml:space="preserve">
</t>
    </r>
    <r>
      <rPr>
        <sz val="11"/>
        <color rgb="FF000000"/>
        <rFont val="Calibri"/>
      </rPr>
      <t>A developer cannot change this setting through the Feed APIs.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</si>
  <si>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HKEY_LOCAL_MACHINE\Software\Policies\Microsoft\Internet Explorer\Feeds:AllowBasicAuthInClear</t>
    </r>
    <r>
      <rPr>
        <sz val="11"/>
        <color rgb="FF006096"/>
        <rFont val="Roboto Condensed"/>
      </rPr>
      <t xml:space="preserve">
</t>
    </r>
  </si>
  <si>
    <r>
      <rPr>
        <sz val="11"/>
        <color rgb="FF000000"/>
        <rFont val="Calibri"/>
      </rPr>
      <t>Disabled. (The Windows RSS Platform will not authenticate to RSS feed servers using the Basic authentication scheme over a less secure HTTP connection.)</t>
    </r>
  </si>
  <si>
    <t>Search</t>
  </si>
  <si>
    <t>18.10.59.2</t>
  </si>
  <si>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Cloud Search</t>
    </r>
    <r>
      <rPr>
        <sz val="11"/>
        <color rgb="FF000000"/>
        <rFont val="Calibri"/>
      </rPr>
      <t>'</t>
    </r>
  </si>
  <si>
    <r>
      <rPr>
        <sz val="11"/>
        <color rgb="FF000000"/>
        <rFont val="Calibri"/>
      </rPr>
      <t xml:space="preserve">Set the following UI path to </t>
    </r>
    <r>
      <rPr>
        <b/>
        <sz val="11"/>
        <color rgb="FF000000"/>
        <rFont val="Calibri"/>
      </rPr>
      <t>Enabled: Disable Cloud Search</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Cloud Search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Search.admx/adml</t>
    </r>
    <r>
      <rPr>
        <sz val="11"/>
        <color rgb="FF000000"/>
        <rFont val="Calibri"/>
      </rPr>
      <t xml:space="preserve"> that is included with the Microsoft Windows 10 Release 1709 Administrative Templates (or newer).</t>
    </r>
  </si>
  <si>
    <r>
      <rPr>
        <sz val="11"/>
        <color rgb="FF000000"/>
        <rFont val="Calibri"/>
      </rPr>
      <t>This policy setting allows search and Cortana to search cloud sources like OneDrive and SharePoint.</t>
    </r>
    <r>
      <rPr>
        <sz val="11"/>
        <color rgb="FF000000"/>
        <rFont val="Calibri"/>
      </rPr>
      <t xml:space="preserve">
</t>
    </r>
    <r>
      <rPr>
        <sz val="11"/>
        <color rgb="FF000000"/>
        <rFont val="Calibri"/>
      </rPr>
      <t xml:space="preserve">The recommended state for this setting is: </t>
    </r>
    <r>
      <rPr>
        <b/>
        <sz val="11"/>
        <color rgb="FF000000"/>
        <rFont val="Calibri"/>
      </rPr>
      <t>Enabled: Disable Cloud Search</t>
    </r>
    <r>
      <rPr>
        <sz val="11"/>
        <color rgb="FF000000"/>
        <rFont val="Calibri"/>
      </rPr>
      <t>.</t>
    </r>
  </si>
  <si>
    <r>
      <rPr>
        <sz val="11"/>
        <color rgb="FF000000"/>
        <rFont val="Calibri"/>
      </rPr>
      <t>Search and Cortana will not be permitted to search cloud sources like OneDrive and SharePoint.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</si>
  <si>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Search:AllowCloudSearch</t>
    </r>
    <r>
      <rPr>
        <sz val="11"/>
        <color rgb="FF006096"/>
        <rFont val="Roboto Condensed"/>
      </rPr>
      <t xml:space="preserve">
</t>
    </r>
  </si>
  <si>
    <r>
      <rPr>
        <sz val="11"/>
        <color rgb="FF000000"/>
        <rFont val="Calibri"/>
      </rPr>
      <t>Enabled: Enable Cloud Search. (Allow search and Cortana to search cloud sources like OneDrive and SharePoint.)</t>
    </r>
  </si>
  <si>
    <t>18.10.59.3</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</si>
  <si>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</si>
  <si>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indexing of encrypted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all versions of the Microsoft Windows Administrative Templates.</t>
    </r>
  </si>
  <si>
    <r>
      <rPr>
        <sz val="11"/>
        <color rgb="FF000000"/>
        <rFont val="Calibri"/>
      </rPr>
      <t>This policy setting controls whether encrypted items are allowed to be indexed. When this setting is changed, the index is rebuilt completely. Full volume encryption (such as BitLocker Drive Encryption or a non-Microsoft solution) must be used for the location of the index to maintain security for encrypted files.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</si>
  <si>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Search:AllowIndexingEncryptedStoresOrItems</t>
    </r>
    <r>
      <rPr>
        <sz val="11"/>
        <color rgb="FF006096"/>
        <rFont val="Roboto Condensed"/>
      </rPr>
      <t xml:space="preserve">
</t>
    </r>
  </si>
  <si>
    <r>
      <rPr>
        <sz val="11"/>
        <color rgb="FF000000"/>
        <rFont val="Calibri"/>
      </rPr>
      <t>Disabled. (Search service components (including non-Microsoft components) are expected not to index encrypted items or encrypted stores.)</t>
    </r>
  </si>
  <si>
    <t>18.10.59.4</t>
  </si>
  <si>
    <r>
      <rPr>
        <sz val="11"/>
        <rFont val="Calibri"/>
      </rPr>
      <t xml:space="preserve">Ensure </t>
    </r>
    <r>
      <rPr>
        <sz val="11"/>
        <color rgb="FF000000"/>
        <rFont val="Calibri"/>
      </rPr>
      <t>'</t>
    </r>
    <r>
      <rPr>
        <b/>
        <sz val="11"/>
        <color rgb="FF000000"/>
        <rFont val="Calibri"/>
      </rPr>
      <t>Allow search highlights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</si>
  <si>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search highlights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Search.admx/adml</t>
    </r>
    <r>
      <rPr>
        <sz val="11"/>
        <color rgb="FF000000"/>
        <rFont val="Calibri"/>
      </rPr>
      <t xml:space="preserve"> that is included with the Microsoft Windows 10 Release 21H2 Administrative Templates (or newer).</t>
    </r>
  </si>
  <si>
    <r>
      <rPr>
        <sz val="11"/>
        <color rgb="FF000000"/>
        <rFont val="Calibri"/>
      </rPr>
      <t>This policy setting controls search highlights in the start menu search box and in search home.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</si>
  <si>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“Interesting”, “informative”, and “noteworthy” information about the current date will not be displayed (by Microsoft) to the user.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</si>
  <si>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Search:EnableDynamicContentInWSB</t>
    </r>
    <r>
      <rPr>
        <sz val="11"/>
        <color rgb="FF006096"/>
        <rFont val="Roboto Condensed"/>
      </rPr>
      <t xml:space="preserve">
</t>
    </r>
  </si>
  <si>
    <r>
      <rPr>
        <sz val="11"/>
        <color rgb="FF000000"/>
        <rFont val="Calibri"/>
      </rPr>
      <t>Enabled. (Search highlights in the start menu search box and in search home will be available.)</t>
    </r>
  </si>
  <si>
    <t>Software Protection Platform</t>
  </si>
  <si>
    <t>18.10.63.1</t>
  </si>
  <si>
    <r>
      <rPr>
        <sz val="11"/>
        <rFont val="Calibri"/>
      </rPr>
      <t xml:space="preserve">Ensure </t>
    </r>
    <r>
      <rPr>
        <sz val="11"/>
        <color rgb="FF000000"/>
        <rFont val="Calibri"/>
      </rPr>
      <t>'</t>
    </r>
    <r>
      <rPr>
        <b/>
        <sz val="11"/>
        <color rgb="FF000000"/>
        <rFont val="Calibri"/>
      </rPr>
      <t>Turn off KMS Client Online AVS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</si>
  <si>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Components\Software Protection Platform\Turn off KMS Client Online AVS Validation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AVSValidationGP.admx/adml</t>
    </r>
    <r>
      <rPr>
        <sz val="11"/>
        <color rgb="FF000000"/>
        <rFont val="Calibri"/>
      </rPr>
      <t xml:space="preserve"> that is included with the Microsoft Windows 10 RTM (Release 1507) Administrative Templates (or newer).</t>
    </r>
  </si>
  <si>
    <r>
      <rPr>
        <sz val="11"/>
        <color rgb="FF000000"/>
        <rFont val="Calibri"/>
      </rPr>
      <t>The Key Management Service (KMS) is a Microsoft license activation method that entails setting up a local server to store the software licenses. The KMS server itself needs to connect to Microsoft to activate the KMS service, but subsequent on-network clients can activate Microsoft Windows OS and/or their Microsoft Office via the KMS server instead of connecting directly to Microsoft. This policy setting lets you opt-out of sending KMS client activation data to Microsoft automatically.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</si>
  <si>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is prevented from sending data to Microsoft regarding its KMS client activation state.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</si>
  <si>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NT\CurrentVersion\Software Protection Platform:NoGenTicket</t>
    </r>
    <r>
      <rPr>
        <sz val="11"/>
        <color rgb="FF006096"/>
        <rFont val="Roboto Condensed"/>
      </rPr>
      <t xml:space="preserve">
</t>
    </r>
  </si>
  <si>
    <r>
      <rPr>
        <sz val="11"/>
        <color rgb="FF000000"/>
        <rFont val="Calibri"/>
      </rPr>
      <t>Disabled. (KMS client activation data will automatically be sent to Microsoft when the device activates.)</t>
    </r>
  </si>
  <si>
    <t>Explorer</t>
  </si>
  <si>
    <t>18.10.77.2.1</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</si>
  <si>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</si>
  <si>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WindowsExplorer.admx/adml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Configure Windows SmartScreen</t>
    </r>
    <r>
      <rPr>
        <sz val="11"/>
        <color rgb="FF000000"/>
        <rFont val="Calibri"/>
      </rPr>
      <t>, but it was renamed starting with the Windows 10 Release 1703 Administrative Templates.</t>
    </r>
  </si>
  <si>
    <r>
      <rPr>
        <sz val="11"/>
        <color rgb="FF000000"/>
        <rFont val="Calibri"/>
      </rPr>
      <t>This policy setting allows you to manage the behavior of Windows SmartScreen. Windows SmartScreen helps keep PCs safer by warning users before running unrecognized programs downloaded from the Internet. Some information is sent to Microsoft about files and programs run on PCs with this feature enabled.</t>
    </r>
    <r>
      <rPr>
        <sz val="11"/>
        <color rgb="FF000000"/>
        <rFont val="Calibri"/>
      </rPr>
      <t xml:space="preserve">
</t>
    </r>
    <r>
      <rPr>
        <sz val="11"/>
        <color rgb="FF000000"/>
        <rFont val="Calibri"/>
      </rPr>
      <t xml:space="preserve">The recommended state for this setting is: </t>
    </r>
    <r>
      <rPr>
        <b/>
        <sz val="11"/>
        <color rgb="FF000000"/>
        <rFont val="Calibri"/>
      </rPr>
      <t>Enabled: Warn and prevent bypass</t>
    </r>
    <r>
      <rPr>
        <sz val="11"/>
        <color rgb="FF000000"/>
        <rFont val="Calibri"/>
      </rPr>
      <t>.</t>
    </r>
  </si>
  <si>
    <r>
      <rPr>
        <sz val="11"/>
        <color rgb="FF000000"/>
        <rFont val="Calibri"/>
      </rPr>
      <t>Users will be warned and prevented from running unrecognized programs downloaded from the Internet.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</si>
  <si>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(EnableSmartScreen) and </t>
    </r>
    <r>
      <rPr>
        <b/>
        <sz val="11"/>
        <color rgb="FF000000"/>
        <rFont val="Calibri"/>
      </rPr>
      <t>REG_SZ</t>
    </r>
    <r>
      <rPr>
        <sz val="11"/>
        <color rgb="FF000000"/>
        <rFont val="Calibri"/>
      </rPr>
      <t xml:space="preserve"> value of </t>
    </r>
    <r>
      <rPr>
        <b/>
        <sz val="11"/>
        <color rgb="FF000000"/>
        <rFont val="Calibri"/>
      </rPr>
      <t>Block</t>
    </r>
    <r>
      <rPr>
        <sz val="11"/>
        <color rgb="FF000000"/>
        <rFont val="Calibri"/>
      </rPr>
      <t xml:space="preserve"> (ShellSmartScreenLevel).</t>
    </r>
    <r>
      <rPr>
        <sz val="11"/>
        <color rgb="FF000000"/>
        <rFont val="Calibri"/>
      </rPr>
      <t xml:space="preserve">
</t>
    </r>
    <r>
      <rPr>
        <sz val="11"/>
        <color rgb="FF006096"/>
        <rFont val="Roboto Condensed"/>
      </rPr>
      <t>HKEY_LOCAL_MACHINE\SOFTWARE\Policies\Microsoft\Windows\System:EnableSmartScreen</t>
    </r>
    <r>
      <rPr>
        <sz val="11"/>
        <color rgb="FF006096"/>
        <rFont val="Roboto Condensed"/>
      </rPr>
      <t xml:space="preserve">
</t>
    </r>
    <r>
      <rPr>
        <sz val="11"/>
        <color rgb="FF006096"/>
        <rFont val="Roboto Condensed"/>
      </rPr>
      <t>HKEY_LOCAL_MACHINE\SOFTWARE\Policies\Microsoft\Windows\System:ShellSmartScreenLevel</t>
    </r>
    <r>
      <rPr>
        <sz val="11"/>
        <color rgb="FF006096"/>
        <rFont val="Roboto Condensed"/>
      </rPr>
      <t xml:space="preserve">
</t>
    </r>
  </si>
  <si>
    <r>
      <rPr>
        <sz val="11"/>
        <color rgb="FF000000"/>
        <rFont val="Calibri"/>
      </rPr>
      <t>Enabled. (Users can change settings.)</t>
    </r>
  </si>
  <si>
    <t>Windows Ink Workspace</t>
  </si>
  <si>
    <t>18.10.81.1</t>
  </si>
  <si>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</si>
  <si>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suggested apps in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</si>
  <si>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suggested apps in Windows Ink Workspace are allowed.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</si>
  <si>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suggested apps in Windows Ink Workspace will not be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</si>
  <si>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HKLM\SOFTWARE\Policies\Microsoft\WindowsInkWorkspace:AllowSuggestedAppsInWindowsInkWorkspace</t>
    </r>
    <r>
      <rPr>
        <sz val="11"/>
        <color rgb="FF006096"/>
        <rFont val="Roboto Condensed"/>
      </rPr>
      <t xml:space="preserve">
</t>
    </r>
  </si>
  <si>
    <r>
      <rPr>
        <sz val="11"/>
        <color rgb="FF000000"/>
        <rFont val="Calibri"/>
      </rPr>
      <t>Enabled. (The suggested apps in Windows Ink Workspace will be allowed.)</t>
    </r>
  </si>
  <si>
    <t>18.10.81.2</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</si>
  <si>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</si>
  <si>
    <r>
      <rPr>
        <sz val="11"/>
        <color rgb="FF000000"/>
        <rFont val="Calibri"/>
      </rPr>
      <t xml:space="preserve">Set the following UI path to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</si>
  <si>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Ink items are allowed above the lock screen.</t>
    </r>
    <r>
      <rPr>
        <sz val="11"/>
        <color rgb="FF000000"/>
        <rFont val="Calibri"/>
      </rPr>
      <t xml:space="preserve">
</t>
    </r>
    <r>
      <rPr>
        <sz val="11"/>
        <color rgb="FF000000"/>
        <rFont val="Calibri"/>
      </rPr>
      <t xml:space="preserve">The recommended state for this setting is: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</si>
  <si>
    <r>
      <rPr>
        <sz val="11"/>
        <color rgb="FF000000"/>
        <rFont val="Calibri"/>
      </rPr>
      <t>Windows Ink Workspace will not be permitted above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</si>
  <si>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HKLM\SOFTWARE\Policies\Microsoft\WindowsInkWorkspace:AllowWindowsInkWorkspace</t>
    </r>
    <r>
      <rPr>
        <sz val="11"/>
        <color rgb="FF006096"/>
        <rFont val="Roboto Condensed"/>
      </rPr>
      <t xml:space="preserve">
</t>
    </r>
  </si>
  <si>
    <r>
      <rPr>
        <sz val="11"/>
        <color rgb="FF000000"/>
        <rFont val="Calibri"/>
      </rPr>
      <t>Enabled. (Windows Ink Workspace is permitted above the lock screen.)</t>
    </r>
  </si>
  <si>
    <t>Windows Installer</t>
  </si>
  <si>
    <t>18.10.82.1</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</si>
  <si>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</si>
  <si>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Installer\Allow user control over installs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Enable user control over installs</t>
    </r>
    <r>
      <rPr>
        <sz val="11"/>
        <color rgb="FF000000"/>
        <rFont val="Calibri"/>
      </rPr>
      <t>, but it was renamed starting with the Windows 8.0 &amp; Server 2012 (non-R2) Administrative Templates.</t>
    </r>
  </si>
  <si>
    <r>
      <rPr>
        <sz val="11"/>
        <color rgb="FF000000"/>
        <rFont val="Calibri"/>
      </rPr>
      <t>This setting controls whether users are permitted to change installation options that typically are available only to system administrators. The security features of Windows Installer normally prevent users from changing installation options that are typically reserved for system administrators, such as specifying the directory to which files are installed. 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</si>
  <si>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HKLM\SOFTWARE\Policies\Microsoft\Windows\Installer:EnableUserControl</t>
    </r>
    <r>
      <rPr>
        <sz val="11"/>
        <color rgb="FF006096"/>
        <rFont val="Roboto Condensed"/>
      </rPr>
      <t xml:space="preserve">
</t>
    </r>
  </si>
  <si>
    <r>
      <rPr>
        <sz val="11"/>
        <color rgb="FF000000"/>
        <rFont val="Calibri"/>
      </rPr>
      <t>Disabled. (The security features of Windows Installer will prevent users from changing installation options typically reserved for system administrators, such as specifying the directory to which files are installed.)</t>
    </r>
  </si>
  <si>
    <t>18.10.82.2</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</si>
  <si>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</si>
  <si>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</si>
  <si>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This setting controls whether or not Windows Installer should use system permissions when it installs any program on the system.</t>
    </r>
    <r>
      <rPr>
        <sz val="11"/>
        <color rgb="FF000000"/>
        <rFont val="Calibri"/>
      </rPr>
      <t xml:space="preserve">
</t>
    </r>
    <r>
      <rPr>
        <b/>
        <sz val="11"/>
        <color rgb="FF000000"/>
        <rFont val="Calibri"/>
      </rPr>
      <t>Note:</t>
    </r>
    <r>
      <rPr>
        <sz val="11"/>
        <color rgb="FF000000"/>
        <rFont val="Calibri"/>
      </rPr>
      <t xml:space="preserve"> This setting appears both in the Computer Configuration and User Configuration folders. To make this setting effective, you must enable the setting in both folders.</t>
    </r>
    <r>
      <rPr>
        <sz val="11"/>
        <color rgb="FF000000"/>
        <rFont val="Calibri"/>
      </rPr>
      <t xml:space="preserve">
</t>
    </r>
    <r>
      <rPr>
        <b/>
        <sz val="11"/>
        <color rgb="FF000000"/>
        <rFont val="Calibri"/>
      </rPr>
      <t>Caution:</t>
    </r>
    <r>
      <rPr>
        <sz val="11"/>
        <color rgb="FF000000"/>
        <rFont val="Calibri"/>
      </rPr>
      <t xml:space="preserve"> If enabled, skilled users can take advantage of the permissions this setting grants to change their privileges and gain permanent access to restricted files and folders. Note that the User Configuration version of this setting is not guaranteed to be secure.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</si>
  <si>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HKLM\SOFTWARE\Policies\Microsoft\Windows\Installer:AlwaysInstallElevated</t>
    </r>
    <r>
      <rPr>
        <sz val="11"/>
        <color rgb="FF006096"/>
        <rFont val="Roboto Condensed"/>
      </rPr>
      <t xml:space="preserve">
</t>
    </r>
  </si>
  <si>
    <r>
      <rPr>
        <sz val="11"/>
        <color rgb="FF000000"/>
        <rFont val="Calibri"/>
      </rPr>
      <t>Disabled. (Windows Installer will apply the current user's permissions when it installs programs that a system administrator does not distribute or offer. This will prevent standard users from installing applications that affect system-wide configuration items.)</t>
    </r>
  </si>
  <si>
    <t>18.10.82.3</t>
  </si>
  <si>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</si>
  <si>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Installer\Prevent Internet Explorer security prompt for Windows Installer scripts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Disable IE security prompt for Windows Installer scripts</t>
    </r>
    <r>
      <rPr>
        <sz val="11"/>
        <color rgb="FF000000"/>
        <rFont val="Calibri"/>
      </rPr>
      <t>, but it was renamed starting with the Windows 8.0 &amp; Server 2012 (non-R2) Administrative Templates.</t>
    </r>
  </si>
  <si>
    <r>
      <rPr>
        <sz val="11"/>
        <color rgb="FF000000"/>
        <rFont val="Calibri"/>
      </rPr>
      <t>This policy setting controls whether Web-based programs are allowed to install software on the computer without notifying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</si>
  <si>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HKLM\SOFTWARE\Policies\Microsoft\Windows\Installer:SafeForScripting</t>
    </r>
    <r>
      <rPr>
        <sz val="11"/>
        <color rgb="FF006096"/>
        <rFont val="Roboto Condensed"/>
      </rPr>
      <t xml:space="preserve">
</t>
    </r>
  </si>
  <si>
    <r>
      <rPr>
        <sz val="11"/>
        <color rgb="FF000000"/>
        <rFont val="Calibri"/>
      </rPr>
      <t>Disabled. (When a script hosted by an Internet browser tries to install a program on the system, the system warns users and allows them to select or refuse the installation.)</t>
    </r>
  </si>
  <si>
    <t>Windows Logon Options</t>
  </si>
  <si>
    <t>18.10.83.1</t>
  </si>
  <si>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</si>
  <si>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Options\Configure the transmission of the user's password in the content of MPR notifications sent by winlogon.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WinLogon.admx/adml</t>
    </r>
    <r>
      <rPr>
        <sz val="11"/>
        <color rgb="FF000000"/>
        <rFont val="Calibri"/>
      </rPr>
      <t xml:space="preserve"> that is included with the Microsoft Windows 11 Release 22H2 Administrative Templates v1.0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Enable MPR notifications for the system</t>
    </r>
    <r>
      <rPr>
        <sz val="11"/>
        <color rgb="FF000000"/>
        <rFont val="Calibri"/>
      </rPr>
      <t>, but it was renamed starting with the Windows 11 Release 22H2 Administrative Templates.</t>
    </r>
  </si>
  <si>
    <r>
      <rPr>
        <sz val="11"/>
        <color rgb="FF000000"/>
        <rFont val="Calibri"/>
      </rPr>
      <t xml:space="preserve">This policy setting controls whether </t>
    </r>
    <r>
      <rPr>
        <b/>
        <sz val="11"/>
        <color rgb="FF000000"/>
        <rFont val="Calibri"/>
      </rPr>
      <t>winlogon</t>
    </r>
    <r>
      <rPr>
        <sz val="11"/>
        <color rgb="FF000000"/>
        <rFont val="Calibri"/>
      </rPr>
      <t xml:space="preserve"> includes a user's password in the content of Multiple Provider Router (MPR) notifications. MPR handles communication between the Windows operating system and the installed network providers. MPR checks the registry to determine which providers are installed on the system and the order they are cycled through.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</si>
  <si>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If Citrix Workspace App is used in the environment, an exception to this recommendation is needed. For further information, please visit: Cumulative Update 2 (CU2) | Citrix Workspace™ app 2402 LTSR for Windows </t>
    </r>
    <r>
      <rPr>
        <sz val="11"/>
        <color rgb="FF0000FF"/>
        <rFont val="Calibri"/>
      </rPr>
      <t>(https://docs.citrix.com/en-us/citrix-workspace-app-for-windows/2402-ltsr/whats-new/cumulative-update-2)</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</si>
  <si>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HKLM\SOFTWARE\Microsoft\Windows\CurrentVersion\Policies\System:EnableMPR</t>
    </r>
    <r>
      <rPr>
        <sz val="11"/>
        <color rgb="FF006096"/>
        <rFont val="Roboto Condensed"/>
      </rPr>
      <t xml:space="preserve">
</t>
    </r>
  </si>
  <si>
    <r>
      <rPr>
        <sz val="11"/>
        <color rgb="FF000000"/>
        <rFont val="Calibri"/>
      </rPr>
      <t>Disabled. (Winlogon sends MPR notifications with empty password fields of the user's authentication info.)</t>
    </r>
  </si>
  <si>
    <t>18.10.83.2</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</si>
  <si>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</si>
  <si>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WinLogon.admx/adml</t>
    </r>
    <r>
      <rPr>
        <sz val="11"/>
        <color rgb="FF000000"/>
        <rFont val="Calibri"/>
      </rPr>
      <t xml:space="preserve"> that is included with the Microsoft Windows 8.1 &amp; Server 2012 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Sign-in last interactive user automatically after a system-initiated restart</t>
    </r>
    <r>
      <rPr>
        <sz val="11"/>
        <color rgb="FF000000"/>
        <rFont val="Calibri"/>
      </rPr>
      <t>, but it was renamed starting with the Windows 10 Release 1903 Administrative Templates.</t>
    </r>
  </si>
  <si>
    <r>
      <rPr>
        <sz val="11"/>
        <color rgb="FF000000"/>
        <rFont val="Calibri"/>
      </rPr>
      <t>This policy setting controls whether a device will automatically sign-in the last interactive user after Windows Update restarts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</si>
  <si>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device does not store the user's credentials for automatic sign-in after a Windows Update restart. The users' lock screen apps are not restarted after the system restarts. The user is required to present the logon credentials in order to proceed after restart.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</si>
  <si>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HKLM\SOFTWARE\Microsoft\Windows\CurrentVersion\Policies\System:DisableAutomaticRestartSignOn</t>
    </r>
    <r>
      <rPr>
        <sz val="11"/>
        <color rgb="FF006096"/>
        <rFont val="Roboto Condensed"/>
      </rPr>
      <t xml:space="preserve">
</t>
    </r>
  </si>
  <si>
    <r>
      <rPr>
        <sz val="11"/>
        <color rgb="FF000000"/>
        <rFont val="Calibri"/>
      </rPr>
      <t>Enabled. (The device securely saves the user's credentials (including the user name, domain and encrypted password) to configure automatic sign-in after a Windows Update restart. After the Windows Update restart, the user is automatically signed-in and the session is automatically locked with all the lock screen apps configured for that user.)</t>
    </r>
  </si>
  <si>
    <t>Windows PowerShell</t>
  </si>
  <si>
    <t>18.10.88.1</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</si>
  <si>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</si>
  <si>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Script Block Logging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</si>
  <si>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 xml:space="preserve">This policy setting enables logging of all PowerShell script input to the </t>
    </r>
    <r>
      <rPr>
        <b/>
        <sz val="11"/>
        <color rgb="FF000000"/>
        <rFont val="Calibri"/>
      </rPr>
      <t>Applications and Services Logs\Microsoft\Windows\PowerShell\Operational</t>
    </r>
    <r>
      <rPr>
        <sz val="11"/>
        <color rgb="FF000000"/>
        <rFont val="Calibri"/>
      </rPr>
      <t xml:space="preserve"> Event Log channel.</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logging of </t>
    </r>
    <r>
      <rPr>
        <i/>
        <sz val="11"/>
        <color rgb="FF000000"/>
        <rFont val="Calibri"/>
      </rPr>
      <t>Script Block Invocation Start/Stop Events</t>
    </r>
    <r>
      <rPr>
        <sz val="11"/>
        <color rgb="FF000000"/>
        <rFont val="Calibri"/>
      </rPr>
      <t xml:space="preserve"> is enabled (option box checked), PowerShell will log additional events when invocation of a command, script block, function, or script starts or stops. Enabling this option generates a high volume of event logs. CIS has intentionally chosen not to make a recommendation for this option, since it generates a large volume of events. </t>
    </r>
    <r>
      <rPr>
        <b/>
        <sz val="11"/>
        <color rgb="FF000000"/>
        <rFont val="Calibri"/>
      </rPr>
      <t>If an organization chooses to enable the optional setting (checked), this also conforms to the benchmark.</t>
    </r>
  </si>
  <si>
    <r>
      <rPr>
        <sz val="11"/>
        <color rgb="FF000000"/>
        <rFont val="Calibri"/>
      </rPr>
      <t xml:space="preserve">PowerShell script input will be logged to the </t>
    </r>
    <r>
      <rPr>
        <b/>
        <sz val="11"/>
        <color rgb="FF000000"/>
        <rFont val="Calibri"/>
      </rPr>
      <t>Applications and Services Logs\Microsoft\Windows\PowerShell\Operational</t>
    </r>
    <r>
      <rPr>
        <sz val="11"/>
        <color rgb="FF000000"/>
        <rFont val="Calibri"/>
      </rPr>
      <t xml:space="preserve"> Event Log channel, which can contain credentials and sensitive information.</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Enabled</t>
    </r>
    <r>
      <rPr>
        <sz val="11"/>
        <color rgb="FF000000"/>
        <rFont val="Calibri"/>
      </rPr>
      <t xml:space="preserve"> generates a high volume of event logs which will be overwritten if the log size is not expanded or offloaded to a log collection system.</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the PowerShell logs, which could be exposed to users who have read-access to those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</si>
  <si>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HKLM\SOFTWARE\Policies\Microsoft\Windows\PowerShell\ScriptBlockLogging:EnableScriptBlockLogging</t>
    </r>
    <r>
      <rPr>
        <sz val="11"/>
        <color rgb="FF006096"/>
        <rFont val="Roboto Condensed"/>
      </rPr>
      <t xml:space="preserve">
</t>
    </r>
  </si>
  <si>
    <r>
      <rPr>
        <sz val="11"/>
        <color rgb="FF000000"/>
        <rFont val="Calibri"/>
      </rPr>
      <t>Enabled. (PowerShell will log script blocks the first time they are used.)</t>
    </r>
  </si>
  <si>
    <t>18.10.88.2</t>
  </si>
  <si>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</si>
  <si>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Transcription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</si>
  <si>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This Policy setting lets you capture the input and output of Windows PowerShell commands into text-based transcripts.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</si>
  <si>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PowerShell transcript input will be logged to </t>
    </r>
    <r>
      <rPr>
        <b/>
        <sz val="11"/>
        <color rgb="FF000000"/>
        <rFont val="Calibri"/>
      </rPr>
      <t>PowerShell_transcript</t>
    </r>
    <r>
      <rPr>
        <sz val="11"/>
        <color rgb="FF000000"/>
        <rFont val="Calibri"/>
      </rPr>
      <t xml:space="preserve"> output files, which are saved to the My Documents folder (within a separate subfolder for each day) of each users´ profile by default. Optionally, a specific output directory name can be specified, which will contain all PowerShell transcript logs in a subfolder of My Documents. If specifying a full path outside the users My Documents folder, other users on the system could have access to view these logs, which may contain sensitive information such as passwords.</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
    </r>
    <r>
      <rPr>
        <b/>
        <sz val="11"/>
        <color rgb="FF000000"/>
        <rFont val="Calibri"/>
      </rPr>
      <t>PowerShell_transcript</t>
    </r>
    <r>
      <rPr>
        <sz val="11"/>
        <color rgb="FF000000"/>
        <rFont val="Calibri"/>
      </rPr>
      <t xml:space="preserve"> output files, which could be exposed to users who have read access to the files.</t>
    </r>
    <r>
      <rPr>
        <sz val="11"/>
        <color rgb="FF000000"/>
        <rFont val="Calibri"/>
      </rPr>
      <t xml:space="preserve">
</t>
    </r>
    <r>
      <rPr>
        <b/>
        <sz val="11"/>
        <color rgb="FF000000"/>
        <rFont val="Calibri"/>
      </rPr>
      <t>Warning #2:</t>
    </r>
    <r>
      <rPr>
        <sz val="11"/>
        <color rgb="FF000000"/>
        <rFont val="Calibri"/>
      </rPr>
      <t xml:space="preserve"> PowerShell Transcription is not compatible with the natively installed PowerShell v4 on Microsoft Windows 10 Release 1511 and Server 2012 R2 and below. If this recommendation is set as prescribed, PowerShell will need to be updated to at least v5.1 or newer. For more information on updating PowerShell, please see Windows PowerShell System Requirements - PowerShell | Microsoft Learn </t>
    </r>
    <r>
      <rPr>
        <sz val="11"/>
        <color rgb="FF0000FF"/>
        <rFont val="Calibri"/>
      </rPr>
      <t>(https://learn.microsoft.com/en-us/powershell/scripting/windows-powershell/install/windows-powershell-system-requirements?view=powershell-7.3#operating-system-requirements)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</si>
  <si>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HKLM\SOFTWARE\Policies\Microsoft\Windows\PowerShell\Transcription:EnableTranscripting</t>
    </r>
    <r>
      <rPr>
        <sz val="11"/>
        <color rgb="FF006096"/>
        <rFont val="Roboto Condensed"/>
      </rPr>
      <t xml:space="preserve">
</t>
    </r>
  </si>
  <si>
    <r>
      <rPr>
        <sz val="11"/>
        <color rgb="FF000000"/>
        <rFont val="Calibri"/>
      </rPr>
      <t xml:space="preserve">Disabled. (Transcription of PowerShell-based applications is disabled by default, although transcription can still be enabled through the </t>
    </r>
    <r>
      <rPr>
        <b/>
        <sz val="11"/>
        <color rgb="FF000000"/>
        <rFont val="Calibri"/>
      </rPr>
      <t>Start-Transcript</t>
    </r>
    <r>
      <rPr>
        <sz val="11"/>
        <color rgb="FF000000"/>
        <rFont val="Calibri"/>
      </rPr>
      <t xml:space="preserve"> cmdlet.)</t>
    </r>
  </si>
  <si>
    <t>WinRM Client</t>
  </si>
  <si>
    <t>18.10.90.1.1</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</si>
  <si>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</si>
  <si>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</si>
  <si>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</si>
  <si>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HKLM\SOFTWARE\Policies\Microsoft\Windows\WinRM\Client:AllowBasic</t>
    </r>
    <r>
      <rPr>
        <sz val="11"/>
        <color rgb="FF006096"/>
        <rFont val="Roboto Condensed"/>
      </rPr>
      <t xml:space="preserve">
</t>
    </r>
  </si>
  <si>
    <r>
      <rPr>
        <sz val="11"/>
        <color rgb="FF000000"/>
        <rFont val="Calibri"/>
      </rPr>
      <t>Disabled. (The WinRM client does not use Basic authentication.)</t>
    </r>
  </si>
  <si>
    <t>18.10.90.1.2</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</si>
  <si>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</si>
  <si>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</si>
  <si>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</si>
  <si>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HKLM\SOFTWARE\Policies\Microsoft\Windows\WinRM\Client:AllowUnencryptedTraffic</t>
    </r>
    <r>
      <rPr>
        <sz val="11"/>
        <color rgb="FF006096"/>
        <rFont val="Roboto Condensed"/>
      </rPr>
      <t xml:space="preserve">
</t>
    </r>
  </si>
  <si>
    <r>
      <rPr>
        <sz val="11"/>
        <color rgb="FF000000"/>
        <rFont val="Calibri"/>
      </rPr>
      <t>Disabled. (The WinRM client sends or receives only encrypted messages over the network.)</t>
    </r>
  </si>
  <si>
    <t>18.10.90.1.3</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</si>
  <si>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</si>
  <si>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</si>
  <si>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will not use Digest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</si>
  <si>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WinRM client will not use Digest authentication.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</si>
  <si>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HKLM\SOFTWARE\Policies\Microsoft\Windows\WinRM\Client:AllowDigest</t>
    </r>
    <r>
      <rPr>
        <sz val="11"/>
        <color rgb="FF006096"/>
        <rFont val="Roboto Condensed"/>
      </rPr>
      <t xml:space="preserve">
</t>
    </r>
  </si>
  <si>
    <r>
      <rPr>
        <sz val="11"/>
        <color rgb="FF000000"/>
        <rFont val="Calibri"/>
      </rPr>
      <t>Disabled. (The WinRM client will use Digest authentication.)</t>
    </r>
  </si>
  <si>
    <t>WinRM Service</t>
  </si>
  <si>
    <t>18.10.90.2.1</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</si>
  <si>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</si>
  <si>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</si>
  <si>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HKLM\SOFTWARE\Policies\Microsoft\Windows\WinRM\Service:AllowBasic</t>
    </r>
    <r>
      <rPr>
        <sz val="11"/>
        <color rgb="FF006096"/>
        <rFont val="Roboto Condensed"/>
      </rPr>
      <t xml:space="preserve">
</t>
    </r>
  </si>
  <si>
    <r>
      <rPr>
        <sz val="11"/>
        <color rgb="FF000000"/>
        <rFont val="Calibri"/>
      </rPr>
      <t>Disabled. (The WinRM service will not accept Basic authentication from a remote client.)</t>
    </r>
  </si>
  <si>
    <t>18.10.90.2.2</t>
  </si>
  <si>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</si>
  <si>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Configuration\Administrative Templates\Windows Components\Windows Remote Management (WinRM)\WinRM Service\Allow remote server management through WinRM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automatic configuration of listeners</t>
    </r>
    <r>
      <rPr>
        <sz val="11"/>
        <color rgb="FF000000"/>
        <rFont val="Calibri"/>
      </rPr>
      <t>, but it was renamed starting with the Windows 8.0 &amp; Server 2012 (non-R2) Administrative Templates.</t>
    </r>
  </si>
  <si>
    <r>
      <rPr>
        <sz val="11"/>
        <color rgb="FF000000"/>
        <rFont val="Calibri"/>
      </rPr>
      <t>This policy setting allows you to manage whether the Windows Remote Management (WinRM) service automatically listens on the network for requests on the HTTP transport over the default HTTP port.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</si>
  <si>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Remote Management via the WinRM service will not be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</si>
  <si>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HKLM\SOFTWARE\Policies\Microsoft\Windows\WinRM\Service:AllowAutoConfig</t>
    </r>
    <r>
      <rPr>
        <sz val="11"/>
        <color rgb="FF006096"/>
        <rFont val="Roboto Condensed"/>
      </rPr>
      <t xml:space="preserve">
</t>
    </r>
  </si>
  <si>
    <r>
      <rPr>
        <b/>
        <sz val="11"/>
        <color rgb="FF000000"/>
        <rFont val="Calibri"/>
      </rPr>
      <t>Server 2012 and newer:</t>
    </r>
    <r>
      <rPr>
        <sz val="11"/>
        <color rgb="FF000000"/>
        <rFont val="Calibri"/>
      </rPr>
      <t xml:space="preserve"> Enabled. (WinRM service automatically listens on the network for requests on the HTTP transport over the default HTTP port.)</t>
    </r>
    <r>
      <rPr>
        <sz val="11"/>
        <color rgb="FF000000"/>
        <rFont val="Calibri"/>
      </rPr>
      <t xml:space="preserve">
</t>
    </r>
    <r>
      <rPr>
        <b/>
        <sz val="11"/>
        <color rgb="FF000000"/>
        <rFont val="Calibri"/>
      </rPr>
      <t>Server 2008 and older:</t>
    </r>
    <r>
      <rPr>
        <sz val="11"/>
        <color rgb="FF000000"/>
        <rFont val="Calibri"/>
      </rPr>
      <t xml:space="preserve"> Disabled. (The WinRM service will not respond to requests from a remote computer, regardless of whether or not any WinRM listeners are configured.)</t>
    </r>
  </si>
  <si>
    <t>18.10.90.2.3</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</si>
  <si>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</si>
  <si>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</si>
  <si>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HKLM\SOFTWARE\Policies\Microsoft\Windows\WinRM\Service:AllowUnencryptedTraffic</t>
    </r>
    <r>
      <rPr>
        <sz val="11"/>
        <color rgb="FF006096"/>
        <rFont val="Roboto Condensed"/>
      </rPr>
      <t xml:space="preserve">
</t>
    </r>
  </si>
  <si>
    <r>
      <rPr>
        <sz val="11"/>
        <color rgb="FF000000"/>
        <rFont val="Calibri"/>
      </rPr>
      <t>Disabled. (The WinRM service sends or receives only encrypted messages over the network.)</t>
    </r>
  </si>
  <si>
    <t>18.10.90.2.4</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</si>
  <si>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</si>
  <si>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WindowsRemoteManagement.admx/adml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</si>
  <si>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whether the Windows Remote Management (WinRM) service will allow RunAs credentials to be stored for any plug-ins.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 enable and then disable this policy setting,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</si>
  <si>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The WinRM service will not allow the </t>
    </r>
    <r>
      <rPr>
        <b/>
        <sz val="11"/>
        <color rgb="FF000000"/>
        <rFont val="Calibri"/>
      </rPr>
      <t>RunAsUser</t>
    </r>
    <r>
      <rPr>
        <sz val="11"/>
        <color rgb="FF000000"/>
        <rFont val="Calibri"/>
      </rPr>
      <t xml:space="preserve"> or </t>
    </r>
    <r>
      <rPr>
        <b/>
        <sz val="11"/>
        <color rgb="FF000000"/>
        <rFont val="Calibri"/>
      </rPr>
      <t>RunAsPassword</t>
    </r>
    <r>
      <rPr>
        <sz val="11"/>
        <color rgb="FF000000"/>
        <rFont val="Calibri"/>
      </rPr>
      <t xml:space="preserve"> configuration values to be set for any plug-ins. If a plug-in has already set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the </t>
    </r>
    <r>
      <rPr>
        <b/>
        <sz val="11"/>
        <color rgb="FF000000"/>
        <rFont val="Calibri"/>
      </rPr>
      <t>RunAsPassword</t>
    </r>
    <r>
      <rPr>
        <sz val="11"/>
        <color rgb="FF000000"/>
        <rFont val="Calibri"/>
      </rPr>
      <t xml:space="preserve"> configuration value will be erased from the credential store on the computer.</t>
    </r>
    <r>
      <rPr>
        <sz val="11"/>
        <color rgb="FF000000"/>
        <rFont val="Calibri"/>
      </rPr>
      <t xml:space="preserve">
</t>
    </r>
    <r>
      <rPr>
        <sz val="11"/>
        <color rgb="FF000000"/>
        <rFont val="Calibri"/>
      </rPr>
      <t xml:space="preserve">If this setting is later Disabled again,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</si>
  <si>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HKLM\SOFTWARE\Policies\Microsoft\Windows\WinRM\Service:DisableRunAs</t>
    </r>
    <r>
      <rPr>
        <sz val="11"/>
        <color rgb="FF006096"/>
        <rFont val="Roboto Condensed"/>
      </rPr>
      <t xml:space="preserve">
</t>
    </r>
  </si>
  <si>
    <r>
      <rPr>
        <sz val="11"/>
        <color rgb="FF000000"/>
        <rFont val="Calibri"/>
      </rPr>
      <t xml:space="preserve">Disabled. (The WinRM service will allow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to be set for plug-ins and the </t>
    </r>
    <r>
      <rPr>
        <b/>
        <sz val="11"/>
        <color rgb="FF000000"/>
        <rFont val="Calibri"/>
      </rPr>
      <t>RunAsPassword</t>
    </r>
    <r>
      <rPr>
        <sz val="11"/>
        <color rgb="FF000000"/>
        <rFont val="Calibri"/>
      </rPr>
      <t xml:space="preserve"> value will be stored securely.)</t>
    </r>
  </si>
  <si>
    <t>Windows Remote Shell</t>
  </si>
  <si>
    <t>18.10.91.1</t>
  </si>
  <si>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</si>
  <si>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Shell\Allow Remote Shell Access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WindowsRemoteShell.admx/adml</t>
    </r>
    <r>
      <rPr>
        <sz val="11"/>
        <color rgb="FF000000"/>
        <rFont val="Calibri"/>
      </rPr>
      <t xml:space="preserve"> that is included with all versions of the Microsoft Windows Administrative Templates.</t>
    </r>
  </si>
  <si>
    <r>
      <rPr>
        <sz val="11"/>
        <color rgb="FF000000"/>
        <rFont val="Calibri"/>
      </rPr>
      <t>This policy setting allows you to manage configuration of remote access to all supported shells to execute scripts and commands.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GPME help text for this setting is incorrectly worded, implying that configuring it to </t>
    </r>
    <r>
      <rPr>
        <b/>
        <sz val="11"/>
        <color rgb="FF000000"/>
        <rFont val="Calibri"/>
      </rPr>
      <t>Enabled</t>
    </r>
    <r>
      <rPr>
        <sz val="11"/>
        <color rgb="FF000000"/>
        <rFont val="Calibri"/>
      </rPr>
      <t xml:space="preserve"> will reject new Remote Shell connections, and setting it to </t>
    </r>
    <r>
      <rPr>
        <b/>
        <sz val="11"/>
        <color rgb="FF000000"/>
        <rFont val="Calibri"/>
      </rPr>
      <t>Disabled</t>
    </r>
    <r>
      <rPr>
        <sz val="11"/>
        <color rgb="FF000000"/>
        <rFont val="Calibri"/>
      </rPr>
      <t xml:space="preserve"> will allow Remote Shell connections. The opposite is true (and is consistent with the title of the setting). This is a wording mistake by Microsoft in the Administrative Template.</t>
    </r>
  </si>
  <si>
    <r>
      <rPr>
        <sz val="11"/>
        <color rgb="FF000000"/>
        <rFont val="Calibri"/>
      </rPr>
      <t>New Remote Shell connections are not allowed and are rejected by the server.</t>
    </r>
    <r>
      <rPr>
        <sz val="11"/>
        <color rgb="FF000000"/>
        <rFont val="Calibri"/>
      </rPr>
      <t xml:space="preserve">
</t>
    </r>
    <r>
      <rPr>
        <b/>
        <sz val="11"/>
        <color rgb="FF000000"/>
        <rFont val="Calibri"/>
      </rPr>
      <t>Note:</t>
    </r>
    <r>
      <rPr>
        <sz val="11"/>
        <color rgb="FF000000"/>
        <rFont val="Calibri"/>
      </rPr>
      <t xml:space="preserve"> On Server 2012 (non-R2) or newer, due to design changes in the OS after Server 2008 R2, configuring this setting as prescribed will prevent the ability to add or remove Roles and Features (even locally) via the GUI. We therefore recommend that the necessary Roles and Features be installed prior to configuring this setting on a Level 2 server. Alternatively, Roles and Features can still be added or removed using the PowerShell commands </t>
    </r>
    <r>
      <rPr>
        <b/>
        <sz val="11"/>
        <color rgb="FF000000"/>
        <rFont val="Calibri"/>
      </rPr>
      <t>Add-WindowsFeature</t>
    </r>
    <r>
      <rPr>
        <sz val="11"/>
        <color rgb="FF000000"/>
        <rFont val="Calibri"/>
      </rPr>
      <t xml:space="preserve"> or </t>
    </r>
    <r>
      <rPr>
        <b/>
        <sz val="11"/>
        <color rgb="FF000000"/>
        <rFont val="Calibri"/>
      </rPr>
      <t>Remove-WindowsFeature</t>
    </r>
    <r>
      <rPr>
        <sz val="11"/>
        <color rgb="FF000000"/>
        <rFont val="Calibri"/>
      </rPr>
      <t xml:space="preserve"> in the Server Manager module, even with this setting configured.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</si>
  <si>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HKLM\SOFTWARE\Policies\Microsoft\Windows\WinRM\Service\WinRS:AllowRemoteShellAccess</t>
    </r>
    <r>
      <rPr>
        <sz val="11"/>
        <color rgb="FF006096"/>
        <rFont val="Roboto Condensed"/>
      </rPr>
      <t xml:space="preserve">
</t>
    </r>
  </si>
  <si>
    <r>
      <rPr>
        <sz val="11"/>
        <color rgb="FF000000"/>
        <rFont val="Calibri"/>
      </rPr>
      <t>Enabled. (New Remote Shell connections are allowed.)</t>
    </r>
  </si>
  <si>
    <t>App and browser protection</t>
  </si>
  <si>
    <t>18.10.93.2.1</t>
  </si>
  <si>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</si>
  <si>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Security\App and browser protection\Prevent users from modifying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WindowsDefenderSecurityCenter.admx/adml</t>
    </r>
    <r>
      <rPr>
        <sz val="11"/>
        <color rgb="FF000000"/>
        <rFont val="Calibri"/>
      </rPr>
      <t xml:space="preserve"> that is included with the Microsoft Windows 10 Release 1709 Administrative Templates (or newer).</t>
    </r>
  </si>
  <si>
    <r>
      <rPr>
        <sz val="11"/>
        <color rgb="FF000000"/>
        <rFont val="Calibri"/>
      </rPr>
      <t>This policy setting prevent users from making changes to the Exploit protection settings area in the Windows 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</si>
  <si>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cannot make changes in the Exploit protection settings area.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</si>
  <si>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 Security Center\App and Browser protection:DisallowExploitProtectionOverride</t>
    </r>
    <r>
      <rPr>
        <sz val="11"/>
        <color rgb="FF006096"/>
        <rFont val="Roboto Condensed"/>
      </rPr>
      <t xml:space="preserve">
</t>
    </r>
  </si>
  <si>
    <r>
      <rPr>
        <sz val="11"/>
        <color rgb="FF000000"/>
        <rFont val="Calibri"/>
      </rPr>
      <t>Disabled. (Local users are allowed to make changes in the Exploit protection settings area.)</t>
    </r>
  </si>
  <si>
    <t>Legacy Policies</t>
  </si>
  <si>
    <t>18.10.94.1.1</t>
  </si>
  <si>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</si>
  <si>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Update\Legacy Policies\No auto-restart with logged on users for scheduled automatic updates installations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No auto-restart for scheduled Automatic Updates installations</t>
    </r>
    <r>
      <rPr>
        <sz val="11"/>
        <color rgb="FF000000"/>
        <rFont val="Calibri"/>
      </rPr>
      <t>, but it was renamed starting with the Windows 7 &amp; Server 2008 R2 Administrative Templates.</t>
    </r>
  </si>
  <si>
    <r>
      <rPr>
        <sz val="11"/>
        <color rgb="FF000000"/>
        <rFont val="Calibri"/>
      </rPr>
      <t>This policy setting specifies that Automatic Updates will wait for computers to be restarted by the users who are logged on to them to complete a scheduled installation.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when you configure Automatic Updates to perform scheduled update installations. If you configure the Configure Automatic Updates setting to Disabled, this setting has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</si>
  <si>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HKLM\SOFTWARE\Policies\Microsoft\Windows\WindowsUpdate\AU:NoAutoRebootWithLoggedOnUsers</t>
    </r>
    <r>
      <rPr>
        <sz val="11"/>
        <color rgb="FF006096"/>
        <rFont val="Roboto Condensed"/>
      </rPr>
      <t xml:space="preserve">
</t>
    </r>
  </si>
  <si>
    <r>
      <rPr>
        <sz val="11"/>
        <color rgb="FF000000"/>
        <rFont val="Calibri"/>
      </rPr>
      <t>Disabled. (Automatic Updates will notify the user that the computer will automatically restart in 5 minutes to complete the installation of security updates.)</t>
    </r>
  </si>
  <si>
    <t>Manage end user experience</t>
  </si>
  <si>
    <t>18.10.94.2.1</t>
  </si>
  <si>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</si>
  <si>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</si>
  <si>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whether computers in your environment will receive security updates from Windows Update or WSUS. If you configure this policy setting to Enabled, the operating system will recognize when a network connection is available and then use the network connection to search Windows Update or your designated intranet site for updates that apply to them.</t>
    </r>
    <r>
      <rPr>
        <sz val="11"/>
        <color rgb="FF000000"/>
        <rFont val="Calibri"/>
      </rPr>
      <t xml:space="preserve">
</t>
    </r>
    <r>
      <rPr>
        <sz val="11"/>
        <color rgb="FF000000"/>
        <rFont val="Calibri"/>
      </rPr>
      <t>After you configure this policy setting to Enabled, select one of the following four options in the Configure Automatic Updates Properties dialog box to specify how the service will work:</t>
    </r>
    <r>
      <rPr>
        <sz val="11"/>
        <color rgb="FF000000"/>
        <rFont val="Calibri"/>
      </rPr>
      <t xml:space="preserve">
</t>
    </r>
    <r>
      <rPr>
        <sz val="11"/>
        <color rgb="FF000000"/>
        <rFont val="Calibri"/>
      </rPr>
      <t xml:space="preserve">- 2 - Notify for download and auto install </t>
    </r>
    <r>
      <rPr>
        <i/>
        <sz val="11"/>
        <color rgb="FF000000"/>
        <rFont val="Calibri"/>
      </rPr>
      <t>(Notify before downloading any updates)</t>
    </r>
    <r>
      <rPr>
        <sz val="11"/>
        <color rgb="FF000000"/>
        <rFont val="Calibri"/>
      </rPr>
      <t xml:space="preserve">
</t>
    </r>
    <r>
      <rPr>
        <sz val="11"/>
        <color rgb="FF000000"/>
        <rFont val="Calibri"/>
      </rPr>
      <t xml:space="preserve">- 3 - Auto download and notify for install </t>
    </r>
    <r>
      <rPr>
        <i/>
        <sz val="11"/>
        <color rgb="FF000000"/>
        <rFont val="Calibri"/>
      </rPr>
      <t>(Download the updates automatically and notify when they are ready to be installed.) (Default setting)</t>
    </r>
    <r>
      <rPr>
        <sz val="11"/>
        <color rgb="FF000000"/>
        <rFont val="Calibri"/>
      </rPr>
      <t xml:space="preserve">
</t>
    </r>
    <r>
      <rPr>
        <sz val="11"/>
        <color rgb="FF000000"/>
        <rFont val="Calibri"/>
      </rPr>
      <t xml:space="preserve">- 4 - Auto download and schedule the install </t>
    </r>
    <r>
      <rPr>
        <i/>
        <sz val="11"/>
        <color rgb="FF000000"/>
        <rFont val="Calibri"/>
      </rPr>
      <t>(Automatically download updates and install them on the schedule specified below.))</t>
    </r>
    <r>
      <rPr>
        <sz val="11"/>
        <color rgb="FF000000"/>
        <rFont val="Calibri"/>
      </rPr>
      <t xml:space="preserve">
</t>
    </r>
    <r>
      <rPr>
        <sz val="11"/>
        <color rgb="FF000000"/>
        <rFont val="Calibri"/>
      </rPr>
      <t xml:space="preserve">- 5 - Allow local admin to choose setting </t>
    </r>
    <r>
      <rPr>
        <i/>
        <sz val="11"/>
        <color rgb="FF000000"/>
        <rFont val="Calibri"/>
      </rPr>
      <t>(Leave decision on above choices up to the local Administrators (Not Recommended))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sub-setting "</t>
    </r>
    <r>
      <rPr>
        <i/>
        <sz val="11"/>
        <color rgb="FF000000"/>
        <rFont val="Calibri"/>
      </rPr>
      <t>Configure automatic updating:</t>
    </r>
    <r>
      <rPr>
        <sz val="11"/>
        <color rgb="FF000000"/>
        <rFont val="Calibri"/>
      </rPr>
      <t xml:space="preserve">" has 4 possible values – all of them are valid depending on specific organizational needs, however if feasible we suggest using a value of </t>
    </r>
    <r>
      <rPr>
        <b/>
        <sz val="11"/>
        <color rgb="FF000000"/>
        <rFont val="Calibri"/>
      </rPr>
      <t>4 - Auto download and schedule the install</t>
    </r>
    <r>
      <rPr>
        <sz val="11"/>
        <color rgb="FF000000"/>
        <rFont val="Calibri"/>
      </rPr>
      <t>. This suggestion is not a scored requirement.</t>
    </r>
    <r>
      <rPr>
        <sz val="11"/>
        <color rgb="FF000000"/>
        <rFont val="Calibri"/>
      </rPr>
      <t xml:space="preserve">
</t>
    </r>
    <r>
      <rPr>
        <b/>
        <sz val="11"/>
        <color rgb="FF000000"/>
        <rFont val="Calibri"/>
      </rPr>
      <t>Note #2:</t>
    </r>
    <r>
      <rPr>
        <sz val="11"/>
        <color rgb="FF000000"/>
        <rFont val="Calibri"/>
      </rPr>
      <t xml:space="preserve"> Organizations that utilize a third-party solution for patching may choose to exempt themselves from this recommendation, and instead configure it to </t>
    </r>
    <r>
      <rPr>
        <b/>
        <sz val="11"/>
        <color rgb="FF000000"/>
        <rFont val="Calibri"/>
      </rPr>
      <t>Disabled</t>
    </r>
    <r>
      <rPr>
        <sz val="11"/>
        <color rgb="FF000000"/>
        <rFont val="Calibri"/>
      </rPr>
      <t xml:space="preserve"> so that the native Windows Update mechanism does not interfere with the third-party patching process.</t>
    </r>
  </si>
  <si>
    <r>
      <rPr>
        <sz val="11"/>
        <color rgb="FF000000"/>
        <rFont val="Calibri"/>
      </rPr>
      <t>Critical operating system updates and service packs will be installed as necessary.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</si>
  <si>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HKLM\SOFTWARE\Policies\Microsoft\Windows\WindowsUpdate\AU:NoAutoUpdate</t>
    </r>
    <r>
      <rPr>
        <sz val="11"/>
        <color rgb="FF006096"/>
        <rFont val="Roboto Condensed"/>
      </rPr>
      <t xml:space="preserve">
</t>
    </r>
  </si>
  <si>
    <r>
      <rPr>
        <sz val="11"/>
        <color rgb="FF000000"/>
        <rFont val="Calibri"/>
      </rPr>
      <t>Enabled: 3 - Auto download and notify for install. (Windows finds updates that apply to the computer and downloads them in the background (the user is not notified or interrupted during this process). When the downloads are complete, users will be notified that they are ready to install. After going to Windows Update, users can install them.)</t>
    </r>
  </si>
  <si>
    <t>18.10.94.2.2</t>
  </si>
  <si>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</si>
  <si>
    <r>
      <rPr>
        <sz val="11"/>
        <color rgb="FF000000"/>
        <rFont val="Calibri"/>
      </rPr>
      <t xml:space="preserve">Set the following UI path to </t>
    </r>
    <r>
      <rPr>
        <b/>
        <sz val="11"/>
        <color rgb="FF000000"/>
        <rFont val="Calibri"/>
      </rPr>
      <t>0 - Every day</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 Scheduled install day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</si>
  <si>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when computers in your environment will receive security updates from Windows Update or WSUS.</t>
    </r>
    <r>
      <rPr>
        <sz val="11"/>
        <color rgb="FF000000"/>
        <rFont val="Calibri"/>
      </rPr>
      <t xml:space="preserve">
</t>
    </r>
    <r>
      <rPr>
        <sz val="11"/>
        <color rgb="FF000000"/>
        <rFont val="Calibri"/>
      </rPr>
      <t xml:space="preserve">The recommended state for this setting is: </t>
    </r>
    <r>
      <rPr>
        <b/>
        <sz val="11"/>
        <color rgb="FF000000"/>
        <rFont val="Calibri"/>
      </rPr>
      <t>0 - Every day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only applicable if </t>
    </r>
    <r>
      <rPr>
        <b/>
        <sz val="11"/>
        <color rgb="FF000000"/>
        <rFont val="Calibri"/>
      </rPr>
      <t>4 - Auto download and schedule the install</t>
    </r>
    <r>
      <rPr>
        <sz val="11"/>
        <color rgb="FF000000"/>
        <rFont val="Calibri"/>
      </rPr>
      <t xml:space="preserve"> is selected in recommendation 'Configure Automatic Updates'. It will have no impact if any other option is selected.</t>
    </r>
  </si>
  <si>
    <r>
      <rPr>
        <sz val="11"/>
        <color rgb="FF000000"/>
        <rFont val="Calibri"/>
      </rPr>
      <t xml:space="preserve">If </t>
    </r>
    <r>
      <rPr>
        <b/>
        <sz val="11"/>
        <color rgb="FF000000"/>
        <rFont val="Calibri"/>
      </rPr>
      <t>4 - Auto download and schedule the install</t>
    </r>
    <r>
      <rPr>
        <sz val="11"/>
        <color rgb="FF000000"/>
        <rFont val="Calibri"/>
      </rPr>
      <t xml:space="preserve"> is selected in recommendation 'Configure Automatic Updates', critical operating system updates and service packs will automatically download every day (at 3:00 A.M.,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</si>
  <si>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HKLM\SOFTWARE\Policies\Microsoft\Windows\WindowsUpdate\AU:ScheduledInstallDay</t>
    </r>
    <r>
      <rPr>
        <sz val="11"/>
        <color rgb="FF006096"/>
        <rFont val="Roboto Condensed"/>
      </rPr>
      <t xml:space="preserve">
</t>
    </r>
  </si>
  <si>
    <r>
      <rPr>
        <sz val="11"/>
        <color rgb="FF000000"/>
        <rFont val="Calibri"/>
      </rPr>
      <t xml:space="preserve">Not Defined. (Since the default value of Configure Automatic Updates is </t>
    </r>
    <r>
      <rPr>
        <b/>
        <sz val="11"/>
        <color rgb="FF000000"/>
        <rFont val="Calibri"/>
      </rPr>
      <t>3 - Auto download and notify for install</t>
    </r>
    <r>
      <rPr>
        <sz val="11"/>
        <color rgb="FF000000"/>
        <rFont val="Calibri"/>
      </rPr>
      <t>, this setting is not applicable by default.)</t>
    </r>
  </si>
  <si>
    <t>Manage updates offered from Windows Update (formerly Defer Windows Updates and Windows Update for Business)</t>
  </si>
  <si>
    <t>18.10.94.4.1</t>
  </si>
  <si>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</si>
  <si>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Update\Manage preview builds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1709 Administrative Templates (or newer).</t>
    </r>
  </si>
  <si>
    <r>
      <rPr>
        <sz val="11"/>
        <color rgb="FF000000"/>
        <rFont val="Calibri"/>
      </rPr>
      <t>This policy setting manages which updates that are received prior to the update being released.</t>
    </r>
    <r>
      <rPr>
        <sz val="11"/>
        <color rgb="FF000000"/>
        <rFont val="Calibri"/>
      </rPr>
      <t xml:space="preserve">
</t>
    </r>
    <r>
      <rPr>
        <b/>
        <sz val="11"/>
        <color rgb="FF000000"/>
        <rFont val="Calibri"/>
      </rPr>
      <t>Dev Channel:</t>
    </r>
    <r>
      <rPr>
        <sz val="11"/>
        <color rgb="FF000000"/>
        <rFont val="Calibri"/>
      </rPr>
      <t xml:space="preserve"> Ideal for highly technical users. Insiders in the Dev Channel will receive builds from our active development branch that is earliest in a development cycle. These builds are not matched to a specific Windows 10 release.</t>
    </r>
    <r>
      <rPr>
        <sz val="11"/>
        <color rgb="FF000000"/>
        <rFont val="Calibri"/>
      </rPr>
      <t xml:space="preserve">
</t>
    </r>
    <r>
      <rPr>
        <b/>
        <sz val="11"/>
        <color rgb="FF000000"/>
        <rFont val="Calibri"/>
      </rPr>
      <t>Beta Channel:</t>
    </r>
    <r>
      <rPr>
        <sz val="11"/>
        <color rgb="FF000000"/>
        <rFont val="Calibri"/>
      </rPr>
      <t xml:space="preserve"> Ideal for feature explorers who want to see upcoming Windows 10 features. Your feedback will be especially important here as it will help our engineers ensure key issues are fixed before a major release.</t>
    </r>
    <r>
      <rPr>
        <sz val="11"/>
        <color rgb="FF000000"/>
        <rFont val="Calibri"/>
      </rPr>
      <t xml:space="preserve">
</t>
    </r>
    <r>
      <rPr>
        <b/>
        <sz val="11"/>
        <color rgb="FF000000"/>
        <rFont val="Calibri"/>
      </rPr>
      <t>Release Preview Channel (default):</t>
    </r>
    <r>
      <rPr>
        <sz val="11"/>
        <color rgb="FF000000"/>
        <rFont val="Calibri"/>
      </rPr>
      <t xml:space="preserve"> Insiders in the Release Preview Channel will have access to the upcoming release of Windows 10 prior to it being released to the world. These builds are supported by Microsoft. The Release Preview Channel is where we recommend companies preview and validate upcoming Windows 10 releases before broad deployment within their organization.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Preview Build enrollment requires a telemetry level setting of 2 or higher and your domain registered on insider.windows.com. For additional information on Preview Builds, see: Managing preview builds across your organization - Windows Insider Program | Microsoft Learn </t>
    </r>
    <r>
      <rPr>
        <sz val="11"/>
        <color rgb="FF0000FF"/>
        <rFont val="Calibri"/>
      </rPr>
      <t>(https://learn.microsoft.com/en-us/windows-insider/business/manage-builds)</t>
    </r>
    <r>
      <rPr>
        <sz val="11"/>
        <color rgb="FF000000"/>
        <rFont val="Calibri"/>
      </rPr>
      <t>.</t>
    </r>
  </si>
  <si>
    <r>
      <rPr>
        <sz val="11"/>
        <color rgb="FF000000"/>
        <rFont val="Calibri"/>
      </rPr>
      <t>Preview builds are prevented from installing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</si>
  <si>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HKLM\SOFTWARE\Policies\Microsoft\Windows\WindowsUpdate:ManagePreviewBuildsPolicyValue</t>
    </r>
    <r>
      <rPr>
        <sz val="11"/>
        <color rgb="FF006096"/>
        <rFont val="Roboto Condensed"/>
      </rPr>
      <t xml:space="preserve">
</t>
    </r>
  </si>
  <si>
    <r>
      <rPr>
        <sz val="11"/>
        <color rgb="FF000000"/>
        <rFont val="Calibri"/>
      </rPr>
      <t>Disabled. (Windows Update will not offer you any pre-release updates and you will receive such content once released to the world. Disabling this policy will cause any devices currently on a pre-release build to opt out and stay on the latest Feature Update once released.)</t>
    </r>
  </si>
  <si>
    <t>18.10.94.4.2</t>
  </si>
  <si>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</si>
  <si>
    <r>
      <rPr>
        <sz val="11"/>
        <color rgb="FF000000"/>
        <rFont val="Calibri"/>
      </rPr>
      <t xml:space="preserve">Set the following UI path to </t>
    </r>
    <r>
      <rPr>
        <b/>
        <sz val="11"/>
        <color rgb="FF000000"/>
        <rFont val="Calibri"/>
      </rPr>
      <t>Enabled:0 days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Update\Select when Quality Updates are received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1607 &amp; Server 2016 Administrative Templates (or newer).</t>
    </r>
  </si>
  <si>
    <r>
      <rPr>
        <sz val="11"/>
        <color rgb="FF000000"/>
        <rFont val="Calibri"/>
      </rPr>
      <t>This settings controls when Quality Updates are received.</t>
    </r>
    <r>
      <rPr>
        <sz val="11"/>
        <color rgb="FF000000"/>
        <rFont val="Calibri"/>
      </rPr>
      <t xml:space="preserve">
</t>
    </r>
    <r>
      <rPr>
        <sz val="11"/>
        <color rgb="FF000000"/>
        <rFont val="Calibri"/>
      </rPr>
      <t xml:space="preserve">The recommended state for this setting is: </t>
    </r>
    <r>
      <rPr>
        <b/>
        <sz val="11"/>
        <color rgb="FF000000"/>
        <rFont val="Calibri"/>
      </rPr>
      <t>Enabled: 0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Server 2016 RTM (Release 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</si>
  <si>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(DeferQualityUpdates) and </t>
    </r>
    <r>
      <rPr>
        <b/>
        <sz val="11"/>
        <color rgb="FF000000"/>
        <rFont val="Calibri"/>
      </rPr>
      <t>0</t>
    </r>
    <r>
      <rPr>
        <sz val="11"/>
        <color rgb="FF000000"/>
        <rFont val="Calibri"/>
      </rPr>
      <t xml:space="preserve"> (DeferQualityUpdatesPeriodInDays).</t>
    </r>
    <r>
      <rPr>
        <sz val="11"/>
        <color rgb="FF000000"/>
        <rFont val="Calibri"/>
      </rPr>
      <t xml:space="preserve">
</t>
    </r>
    <r>
      <rPr>
        <sz val="11"/>
        <color rgb="FF006096"/>
        <rFont val="Roboto Condensed"/>
      </rPr>
      <t>HKEY_LOCAL_MACHINE\SOFTWARE\Policies\Microsoft\Windows\WindowsUpdate:DeferQualityUpdates</t>
    </r>
    <r>
      <rPr>
        <sz val="11"/>
        <color rgb="FF006096"/>
        <rFont val="Roboto Condensed"/>
      </rPr>
      <t xml:space="preserve">
</t>
    </r>
    <r>
      <rPr>
        <sz val="11"/>
        <color rgb="FF006096"/>
        <rFont val="Roboto Condensed"/>
      </rPr>
      <t>HKEY_LOCAL_MACHINE\SOFTWARE\Policies\Microsoft\Windows\WindowsUpdate:DeferQualityUpdatesPeriodInDays</t>
    </r>
    <r>
      <rPr>
        <sz val="11"/>
        <color rgb="FF006096"/>
        <rFont val="Roboto Condensed"/>
      </rPr>
      <t xml:space="preserve">
</t>
    </r>
  </si>
  <si>
    <r>
      <rPr>
        <sz val="11"/>
        <color rgb="FF000000"/>
        <rFont val="Calibri"/>
      </rPr>
      <t>Enabled: 0 days. (Install new Quality Updates as soon as they are available.)</t>
    </r>
  </si>
  <si>
    <t>Custom Settings</t>
  </si>
  <si>
    <t>18.11.1</t>
  </si>
  <si>
    <r>
      <rPr>
        <sz val="11"/>
        <rFont val="Calibri"/>
      </rPr>
      <t xml:space="preserve">Ensure </t>
    </r>
    <r>
      <rPr>
        <sz val="11"/>
        <color rgb="FF000000"/>
        <rFont val="Calibri"/>
      </rPr>
      <t>'</t>
    </r>
    <r>
      <rPr>
        <b/>
        <sz val="11"/>
        <color rgb="FF000000"/>
        <rFont val="Calibri"/>
      </rPr>
      <t>Disable HTTP proxy features: Disable WPAD</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</si>
  <si>
    <r>
      <rPr>
        <sz val="11"/>
        <color rgb="FF000000"/>
        <rFont val="Calibri"/>
      </rPr>
      <t xml:space="preserve">Set the following UI path to </t>
    </r>
    <r>
      <rPr>
        <b/>
        <sz val="11"/>
        <color rgb="FF000000"/>
        <rFont val="Calibri"/>
      </rPr>
      <t>Enabled: Checked</t>
    </r>
    <r>
      <rPr>
        <sz val="11"/>
        <color rgb="FF000000"/>
        <rFont val="Calibri"/>
      </rPr>
      <t>:</t>
    </r>
    <r>
      <rPr>
        <sz val="11"/>
        <color rgb="FF000000"/>
        <rFont val="Calibri"/>
      </rPr>
      <t xml:space="preserve">
</t>
    </r>
    <r>
      <rPr>
        <sz val="11"/>
        <color rgb="FF006096"/>
        <rFont val="Roboto Condensed"/>
      </rPr>
      <t>Computer Configuration\Policies\Administrative Templates\Center for Internet Security (CIS)\Additional Benchmark Settings\Disable HTTP proxy features: Disable WPAD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t>
    </r>
    <r>
      <rPr>
        <b/>
        <sz val="11"/>
        <color rgb="FF000000"/>
        <rFont val="Calibri"/>
      </rPr>
      <t>NOT</t>
    </r>
    <r>
      <rPr>
        <sz val="11"/>
        <color rgb="FF000000"/>
        <rFont val="Calibri"/>
      </rPr>
      <t xml:space="preserve"> provided by Microsoft. The Group Policy template </t>
    </r>
    <r>
      <rPr>
        <b/>
        <sz val="11"/>
        <color rgb="FF000000"/>
        <rFont val="Calibri"/>
      </rPr>
      <t>CIS.admx/adml</t>
    </r>
    <r>
      <rPr>
        <sz val="11"/>
        <color rgb="FF000000"/>
        <rFont val="Calibri"/>
      </rPr>
      <t xml:space="preserve"> is included with the CIS Microsoft Windows Build Kits published after January 2026.</t>
    </r>
  </si>
  <si>
    <r>
      <rPr>
        <sz val="11"/>
        <color rgb="FF000000"/>
        <rFont val="Calibri"/>
      </rPr>
      <t>This policy setting determines whether Web Proxy Auto-Discovery protocol (WPAD) is disabled on the system. WPAD is used to discover Proxy Auto-Config (PAC) files from the local network.</t>
    </r>
    <r>
      <rPr>
        <sz val="11"/>
        <color rgb="FF000000"/>
        <rFont val="Calibri"/>
      </rPr>
      <t xml:space="preserve">
</t>
    </r>
    <r>
      <rPr>
        <sz val="11"/>
        <color rgb="FF000000"/>
        <rFont val="Calibri"/>
      </rPr>
      <t xml:space="preserve">The recommended state for this setting is: </t>
    </r>
    <r>
      <rPr>
        <b/>
        <sz val="11"/>
        <color rgb="FF000000"/>
        <rFont val="Calibri"/>
      </rPr>
      <t>Enabled: Checked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this recommendation is set as prescribed, applications can still resolve the name </t>
    </r>
    <r>
      <rPr>
        <b/>
        <sz val="11"/>
        <color rgb="FF000000"/>
        <rFont val="Calibri"/>
      </rPr>
      <t>WPAD</t>
    </r>
    <r>
      <rPr>
        <sz val="11"/>
        <color rgb="FF000000"/>
        <rFont val="Calibri"/>
      </rPr>
      <t xml:space="preserve"> by calling Domain Name System (DNS) directly.</t>
    </r>
  </si>
  <si>
    <r>
      <rPr>
        <sz val="11"/>
        <color rgb="FF000000"/>
        <rFont val="Calibri"/>
      </rPr>
      <t>After WPAD is disabled, all proxies must be manually configured. The registry key created by this recommendation stops WPAD detection for all proxy detection calls made through the Windows HTTP Services (WinHTTP) application programming interface (API).</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</si>
  <si>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HKLM\SOFTWARE\Microsoft\Windows\CurrentVersion\Internet Settings\WinHttp:DisableWpad</t>
    </r>
    <r>
      <rPr>
        <sz val="11"/>
        <color rgb="FF006096"/>
        <rFont val="Roboto Condensed"/>
      </rPr>
      <t xml:space="preserve">
</t>
    </r>
  </si>
  <si>
    <t>18.11.2</t>
  </si>
  <si>
    <r>
      <rPr>
        <sz val="11"/>
        <rFont val="Calibri"/>
      </rPr>
      <t xml:space="preserve">Ensure </t>
    </r>
    <r>
      <rPr>
        <sz val="11"/>
        <color rgb="FF000000"/>
        <rFont val="Calibri"/>
      </rPr>
      <t>'</t>
    </r>
    <r>
      <rPr>
        <b/>
        <sz val="11"/>
        <color rgb="FF000000"/>
        <rFont val="Calibri"/>
      </rPr>
      <t>Disable HTTP proxy features: Disable proxy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authentication over loopback interfaces</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</si>
  <si>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Disable authentication over loopback interfaces</t>
    </r>
    <r>
      <rPr>
        <sz val="11"/>
        <color rgb="FF000000"/>
        <rFont val="Calibri"/>
      </rPr>
      <t xml:space="preserve"> or </t>
    </r>
    <r>
      <rPr>
        <b/>
        <sz val="11"/>
        <color rgb="FF000000"/>
        <rFont val="Calibri"/>
      </rPr>
      <t>Disable all authentication protocols and loopback authentication</t>
    </r>
    <r>
      <rPr>
        <sz val="11"/>
        <color rgb="FF000000"/>
        <rFont val="Calibri"/>
      </rPr>
      <t>:</t>
    </r>
    <r>
      <rPr>
        <sz val="11"/>
        <color rgb="FF000000"/>
        <rFont val="Calibri"/>
      </rPr>
      <t xml:space="preserve">
</t>
    </r>
    <r>
      <rPr>
        <sz val="11"/>
        <color rgb="FF006096"/>
        <rFont val="Roboto Condensed"/>
      </rPr>
      <t>Computer Configuration\Policies\Administrative Templates\Center for Internet Security (CIS)\Additional Benchmark Settings\Disable HTTP proxy features: Disable proxy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t>
    </r>
    <r>
      <rPr>
        <b/>
        <sz val="11"/>
        <color rgb="FF000000"/>
        <rFont val="Calibri"/>
      </rPr>
      <t>NOT</t>
    </r>
    <r>
      <rPr>
        <sz val="11"/>
        <color rgb="FF000000"/>
        <rFont val="Calibri"/>
      </rPr>
      <t xml:space="preserve"> provided by Microsoft. The Group Policy template </t>
    </r>
    <r>
      <rPr>
        <b/>
        <sz val="11"/>
        <color rgb="FF000000"/>
        <rFont val="Calibri"/>
      </rPr>
      <t>CIS.admx/adml</t>
    </r>
    <r>
      <rPr>
        <sz val="11"/>
        <color rgb="FF000000"/>
        <rFont val="Calibri"/>
      </rPr>
      <t xml:space="preserve"> is included with the CIS Microsoft Windows Build Kits published after January 2026.</t>
    </r>
  </si>
  <si>
    <r>
      <rPr>
        <sz val="11"/>
        <color rgb="FF000000"/>
        <rFont val="Calibri"/>
      </rPr>
      <t>This policy setting determines whether Windows can authenticate over a loopback interface.</t>
    </r>
    <r>
      <rPr>
        <sz val="11"/>
        <color rgb="FF000000"/>
        <rFont val="Calibri"/>
      </rPr>
      <t xml:space="preserve">
</t>
    </r>
    <r>
      <rPr>
        <sz val="11"/>
        <color rgb="FF000000"/>
        <rFont val="Calibri"/>
      </rPr>
      <t xml:space="preserve">The recommended state for this setting is: </t>
    </r>
    <r>
      <rPr>
        <b/>
        <sz val="11"/>
        <color rgb="FF000000"/>
        <rFont val="Calibri"/>
      </rPr>
      <t>Enabled: Disable authentication over loopback interfaces</t>
    </r>
    <r>
      <rPr>
        <sz val="11"/>
        <color rgb="FF000000"/>
        <rFont val="Calibri"/>
      </rPr>
      <t xml:space="preserve">. Configuring this setting to </t>
    </r>
    <r>
      <rPr>
        <b/>
        <sz val="11"/>
        <color rgb="FF000000"/>
        <rFont val="Calibri"/>
      </rPr>
      <t>Disable all authentication protocols and loopback authentication</t>
    </r>
    <r>
      <rPr>
        <sz val="11"/>
        <color rgb="FF000000"/>
        <rFont val="Calibri"/>
      </rPr>
      <t xml:space="preserve"> also conforms to the benchmark.</t>
    </r>
  </si>
  <si>
    <r>
      <rPr>
        <sz val="11"/>
        <color rgb="FF000000"/>
        <rFont val="Calibri"/>
      </rPr>
      <t>Windows will not be able to authenticate over a loopback interface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</si>
  <si>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256</t>
    </r>
    <r>
      <rPr>
        <sz val="11"/>
        <color rgb="FF000000"/>
        <rFont val="Calibri"/>
      </rPr>
      <t xml:space="preserve"> or </t>
    </r>
    <r>
      <rPr>
        <b/>
        <sz val="11"/>
        <color rgb="FF000000"/>
        <rFont val="Calibri"/>
      </rPr>
      <t>287</t>
    </r>
    <r>
      <rPr>
        <sz val="11"/>
        <color rgb="FF000000"/>
        <rFont val="Calibri"/>
      </rPr>
      <t>.</t>
    </r>
    <r>
      <rPr>
        <sz val="11"/>
        <color rgb="FF000000"/>
        <rFont val="Calibri"/>
      </rPr>
      <t xml:space="preserve">
</t>
    </r>
    <r>
      <rPr>
        <sz val="11"/>
        <color rgb="FF006096"/>
        <rFont val="Roboto Condensed"/>
      </rPr>
      <t>HKLM\SOFTWARE\Microsoft\Windows\CurrentVersion\Internet Settings:DisableProxyAuthenticationSchemes</t>
    </r>
    <r>
      <rPr>
        <sz val="11"/>
        <color rgb="FF006096"/>
        <rFont val="Roboto Condensed"/>
      </rPr>
      <t xml:space="preserve">
</t>
    </r>
  </si>
  <si>
    <t>19.5.1.1</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</si>
  <si>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</si>
  <si>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Templates\Start Menu and Taskbar\Notifications\Turn off toast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8.0 &amp; Server 2012 (non-R2) Administrative Templates (or newer).</t>
    </r>
  </si>
  <si>
    <r>
      <rPr>
        <sz val="11"/>
        <color rgb="FF000000"/>
        <rFont val="Calibri"/>
      </rPr>
      <t>This policy setting turns off toast notifications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</si>
  <si>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will not be able to raise toast notifications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</si>
  <si>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SID]\Software\Policies\Microsoft\Windows\CurrentVersion\PushNotifications:NoToastApplicationNotificationOnLockScreen</t>
    </r>
    <r>
      <rPr>
        <sz val="11"/>
        <color rgb="FF006096"/>
        <rFont val="Roboto Condensed"/>
      </rPr>
      <t xml:space="preserve">
</t>
    </r>
  </si>
  <si>
    <r>
      <rPr>
        <sz val="11"/>
        <color rgb="FF000000"/>
        <rFont val="Calibri"/>
      </rPr>
      <t>Disabled. (Toast notifications on the lock screen are enabled and can be turned off by the administrator or user.)</t>
    </r>
  </si>
  <si>
    <t>19.6.6.1.1</t>
  </si>
  <si>
    <r>
      <rPr>
        <sz val="11"/>
        <rFont val="Calibri"/>
      </rPr>
      <t xml:space="preserve">Ensure </t>
    </r>
    <r>
      <rPr>
        <sz val="11"/>
        <color rgb="FF000000"/>
        <rFont val="Calibri"/>
      </rPr>
      <t>'</t>
    </r>
    <r>
      <rPr>
        <b/>
        <sz val="11"/>
        <color rgb="FF000000"/>
        <rFont val="Calibri"/>
      </rPr>
      <t>Turn off Help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</si>
  <si>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Templates\System\Internet Communication Management\Internet Communication Settings\Turn off Help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HelpAndSupport.admx/adml</t>
    </r>
    <r>
      <rPr>
        <sz val="11"/>
        <color rgb="FF000000"/>
        <rFont val="Calibri"/>
      </rPr>
      <t xml:space="preserve"> that is included with all versions of the Microsoft Windows Administrative Templates.</t>
    </r>
  </si>
  <si>
    <r>
      <rPr>
        <sz val="11"/>
        <color rgb="FF000000"/>
        <rFont val="Calibri"/>
      </rPr>
      <t>This policy setting specifies whether users can participate in the Help Experience Improvement program. The Help Experience Improvement program collects information about how customers use Windows Help so that Microsoft can improve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</si>
  <si>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participate in the Help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</si>
  <si>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SID]\Software\Policies\Microsoft\Assistance\Client\1.0:NoImplicitFeedback</t>
    </r>
    <r>
      <rPr>
        <sz val="11"/>
        <color rgb="FF006096"/>
        <rFont val="Roboto Condensed"/>
      </rPr>
      <t xml:space="preserve">
</t>
    </r>
  </si>
  <si>
    <r>
      <rPr>
        <sz val="11"/>
        <color rgb="FF000000"/>
        <rFont val="Calibri"/>
      </rPr>
      <t>Disabled. (Users can turn on the Help Experience Improvement program feature from the Help and Support settings page.)</t>
    </r>
  </si>
  <si>
    <t>Attachment Manager</t>
  </si>
  <si>
    <t>19.7.5.1</t>
  </si>
  <si>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</si>
  <si>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Manager\Do not preserve zone information in file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</si>
  <si>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Windows marks file attachments with information about their zone of origin (such as restricted, Internet, intranet, local). This requires NTFS in order to function correctly, and will fail without notice on FAT32. By not preserving the zone information, Windows cannot make proper risk assessments.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Attachment Manager feature warns users when opening or executing files which are marked as being from an untrusted source, unless/until the file's zone information has been removed via the "Unblock" button on the file's properties or via a separate tool such as Microsoft Sysinternals Streams </t>
    </r>
    <r>
      <rPr>
        <sz val="11"/>
        <color rgb="FF0000FF"/>
        <rFont val="Calibri"/>
      </rPr>
      <t>(https://docs.microsoft.com/en-us/sysinternals/downloads/streams)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</si>
  <si>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SID]\Software\Microsoft\Windows\CurrentVersion\Policies\Attachments:SaveZoneInformation</t>
    </r>
    <r>
      <rPr>
        <sz val="11"/>
        <color rgb="FF006096"/>
        <rFont val="Roboto Condensed"/>
      </rPr>
      <t xml:space="preserve">
</t>
    </r>
  </si>
  <si>
    <r>
      <rPr>
        <sz val="11"/>
        <color rgb="FF000000"/>
        <rFont val="Calibri"/>
      </rPr>
      <t>Disabled. (Windows marks file attachments with their zone information.)</t>
    </r>
  </si>
  <si>
    <t>19.7.5.2</t>
  </si>
  <si>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</si>
  <si>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Manager\Notify antivirus programs when opening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</si>
  <si>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manages the behavior for notifying registered antivirus programs. If multiple programs are registered, they will all be notified.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An updated antivirus program must be installed for this policy setting to function properly.</t>
    </r>
  </si>
  <si>
    <r>
      <rPr>
        <sz val="11"/>
        <color rgb="FF000000"/>
        <rFont val="Calibri"/>
      </rPr>
      <t>Windows tells the registered antivirus program(s) to scan the file when a user opens a file attachment. If the antivirus program fails, the attachment is blocked from being opened.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</si>
  <si>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HKU\[USER SID]\Software\Microsoft\Windows\CurrentVersion\Policies\Attachments:ScanWithAntiVirus</t>
    </r>
    <r>
      <rPr>
        <sz val="11"/>
        <color rgb="FF006096"/>
        <rFont val="Roboto Condensed"/>
      </rPr>
      <t xml:space="preserve">
</t>
    </r>
  </si>
  <si>
    <r>
      <rPr>
        <sz val="11"/>
        <color rgb="FF000000"/>
        <rFont val="Calibri"/>
      </rPr>
      <t>Disabled. (Windows does not call the registered antivirus program(s) when file attachments are opened.)</t>
    </r>
  </si>
  <si>
    <t>19.7.8.1</t>
  </si>
  <si>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</si>
  <si>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Content\Configure Windows spotlight on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</si>
  <si>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configure Windows Spotlight on the lock screen.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</si>
  <si>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will be turned off and users will no longer be able to select it as their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</si>
  <si>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SID]\Software\Policies\Microsoft\Windows\CloudContent:ConfigureWindowsSpotlight</t>
    </r>
    <r>
      <rPr>
        <sz val="11"/>
        <color rgb="FF006096"/>
        <rFont val="Roboto Condensed"/>
      </rPr>
      <t xml:space="preserve">
</t>
    </r>
  </si>
  <si>
    <r>
      <rPr>
        <sz val="11"/>
        <color rgb="FF000000"/>
        <rFont val="Calibri"/>
      </rPr>
      <t>Enabled. (Windows Spotlight is set as the lock screen provider.)</t>
    </r>
  </si>
  <si>
    <t>19.7.8.2</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</si>
  <si>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</si>
  <si>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suggest third-party content in Windows spotlight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</si>
  <si>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will suggest apps and content from third-party software publishers.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</si>
  <si>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Spotlight on lock screen, Windows tips, Microsoft consumer features and other related features will no longer suggest apps and content from third-party software publishers. Users may still see suggestions and tips to make them more productive with Microsoft features and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</si>
  <si>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SID]\Software\Policies\Microsoft\Windows\CloudContent:DisableThirdPartySuggestions</t>
    </r>
    <r>
      <rPr>
        <sz val="11"/>
        <color rgb="FF006096"/>
        <rFont val="Roboto Condensed"/>
      </rPr>
      <t xml:space="preserve">
</t>
    </r>
  </si>
  <si>
    <r>
      <rPr>
        <sz val="11"/>
        <color rgb="FF000000"/>
        <rFont val="Calibri"/>
      </rPr>
      <t>Disabled. (Apps and content from third-party software publishers will be suggested in addition to Microsoft apps and content.)</t>
    </r>
  </si>
  <si>
    <t>19.7.8.3</t>
  </si>
  <si>
    <r>
      <rPr>
        <sz val="11"/>
        <rFont val="Calibri"/>
      </rPr>
      <t xml:space="preserve">Ensure </t>
    </r>
    <r>
      <rPr>
        <sz val="11"/>
        <color rgb="FF000000"/>
        <rFont val="Calibri"/>
      </rPr>
      <t>'</t>
    </r>
    <r>
      <rPr>
        <b/>
        <sz val="11"/>
        <color rgb="FF000000"/>
        <rFont val="Calibri"/>
      </rPr>
      <t>Do not use diagnostic data for tailored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</si>
  <si>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use diagnostic data for tailored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1703 Administrative Templates (or newer).</t>
    </r>
  </si>
  <si>
    <r>
      <rPr>
        <sz val="11"/>
        <color rgb="FF000000"/>
        <rFont val="Calibri"/>
      </rPr>
      <t>This setting determines if Windows can use diagnostic data to provide tailored experiences to the user.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</si>
  <si>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not use diagnostic data from this device (this data may include browser, app and feature usage, depending on the "Diagnostic and usage data" setting value) to customize content shown on the lock screen, Windows tips, Microsoft consumer features and other related features. If these features are enabled, users will still see recommendations, tips and offers, but they may be less personalized.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</si>
  <si>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SID]\Software\Policies\Microsoft\Windows\CloudContent:DisableTailoredExperiencesWithDiagnosticData</t>
    </r>
    <r>
      <rPr>
        <sz val="11"/>
        <color rgb="FF006096"/>
        <rFont val="Roboto Condensed"/>
      </rPr>
      <t xml:space="preserve">
</t>
    </r>
  </si>
  <si>
    <r>
      <rPr>
        <sz val="11"/>
        <color rgb="FF000000"/>
        <rFont val="Calibri"/>
      </rPr>
      <t>Disabled. (Microsoft will use diagnostic data to provide personalized recommendations, tips and offers.)</t>
    </r>
  </si>
  <si>
    <t>19.7.8.4</t>
  </si>
  <si>
    <r>
      <rPr>
        <sz val="11"/>
        <rFont val="Calibri"/>
      </rPr>
      <t xml:space="preserve">Ensure </t>
    </r>
    <r>
      <rPr>
        <sz val="11"/>
        <color rgb="FF000000"/>
        <rFont val="Calibri"/>
      </rPr>
      <t>'</t>
    </r>
    <r>
      <rPr>
        <b/>
        <sz val="11"/>
        <color rgb="FF000000"/>
        <rFont val="Calibri"/>
      </rPr>
      <t>Turn off all Windows spotlight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</si>
  <si>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all Windows spotlight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</si>
  <si>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turn off all Windows Spotlight features at once.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</si>
  <si>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on lock screen, Windows tips, Microsoft consumer features and other related features will be turned off.</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</si>
  <si>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SID]\Software\Policies\Microsoft\Windows\CloudContent:DisableWindowsSpotlightFeatures</t>
    </r>
    <r>
      <rPr>
        <sz val="11"/>
        <color rgb="FF006096"/>
        <rFont val="Roboto Condensed"/>
      </rPr>
      <t xml:space="preserve">
</t>
    </r>
  </si>
  <si>
    <r>
      <rPr>
        <sz val="11"/>
        <color rgb="FF000000"/>
        <rFont val="Calibri"/>
      </rPr>
      <t>Disabled. (Windows Spotlight features are allowed.)</t>
    </r>
  </si>
  <si>
    <t>19.7.8.5</t>
  </si>
  <si>
    <r>
      <rPr>
        <sz val="11"/>
        <rFont val="Calibri"/>
      </rPr>
      <t xml:space="preserve">Ensure </t>
    </r>
    <r>
      <rPr>
        <sz val="11"/>
        <color rgb="FF000000"/>
        <rFont val="Calibri"/>
      </rPr>
      <t>'</t>
    </r>
    <r>
      <rPr>
        <b/>
        <sz val="11"/>
        <color rgb="FF000000"/>
        <rFont val="Calibri"/>
      </rPr>
      <t>Turn off Spotlight collection on Desktop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</si>
  <si>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Spotlight collection on Desktop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</si>
  <si>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removes the Spotlight collection setting in Personalization, rendering the user unable to select and subsequently download daily images from Microsoft to the system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</si>
  <si>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The </t>
    </r>
    <r>
      <rPr>
        <b/>
        <sz val="11"/>
        <color rgb="FF000000"/>
        <rFont val="Calibri"/>
      </rPr>
      <t>Spotlight collection</t>
    </r>
    <r>
      <rPr>
        <sz val="11"/>
        <color rgb="FF000000"/>
        <rFont val="Calibri"/>
      </rPr>
      <t xml:space="preserve"> feature will not be available as an option in Personalization settings, so users will not be able to download daily images from Microsoft.</t>
    </r>
  </si>
  <si>
    <r>
      <rPr>
        <sz val="11"/>
        <color rgb="FF000000"/>
        <rFont val="Calibri"/>
      </rPr>
      <t>Navigate to the UI Path articulated in the Remediation section and confirm it is set as prescribed. This group policy setting is backed by the following registry location:</t>
    </r>
    <r>
      <rPr>
        <sz val="11"/>
        <color rgb="FF000000"/>
        <rFont val="Calibri"/>
      </rPr>
      <t xml:space="preserve">
</t>
    </r>
    <r>
      <rPr>
        <sz val="11"/>
        <color rgb="FF006096"/>
        <rFont val="Roboto Condensed"/>
      </rPr>
      <t>HKU\[USER SID]\SOFTWARE\Policies\Microsoft\Windows\CloudContent:DisableSpotlightCollectionOnDesktop</t>
    </r>
    <r>
      <rPr>
        <sz val="11"/>
        <color rgb="FF006096"/>
        <rFont val="Roboto Condensed"/>
      </rPr>
      <t xml:space="preserve">
</t>
    </r>
  </si>
  <si>
    <r>
      <rPr>
        <sz val="11"/>
        <color rgb="FF000000"/>
        <rFont val="Calibri"/>
      </rPr>
      <t>Disabled. (</t>
    </r>
    <r>
      <rPr>
        <b/>
        <sz val="11"/>
        <color rgb="FF000000"/>
        <rFont val="Calibri"/>
      </rPr>
      <t>Spotlight collection</t>
    </r>
    <r>
      <rPr>
        <sz val="11"/>
        <color rgb="FF000000"/>
        <rFont val="Calibri"/>
      </rPr>
      <t xml:space="preserve"> will appear as an option in Personalization settings, allowing the user to select </t>
    </r>
    <r>
      <rPr>
        <b/>
        <sz val="11"/>
        <color rgb="FF000000"/>
        <rFont val="Calibri"/>
      </rPr>
      <t>Spotlight collection</t>
    </r>
    <r>
      <rPr>
        <sz val="11"/>
        <color rgb="FF000000"/>
        <rFont val="Calibri"/>
      </rPr>
      <t xml:space="preserve"> as the Desktop provider and display daily images from Microsoft on the desktop.)</t>
    </r>
  </si>
  <si>
    <t>Network Sharing</t>
  </si>
  <si>
    <t>19.7.26.1</t>
  </si>
  <si>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</si>
  <si>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Components\Network Sharing\Prevent users from sharing files within their profile.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Sharing.admx/adml</t>
    </r>
    <r>
      <rPr>
        <sz val="11"/>
        <color rgb="FF000000"/>
        <rFont val="Calibri"/>
      </rPr>
      <t xml:space="preserve"> that is included with all versions of the Microsoft Windows Administrative Templates.</t>
    </r>
  </si>
  <si>
    <r>
      <rPr>
        <sz val="11"/>
        <color rgb="FF000000"/>
        <rFont val="Calibri"/>
      </rPr>
      <t>This policy setting determines whether users can share files within their profile. By default, users are allowed to share files within their profile to other users on their network after an administrator opts in the computer. An administrator can opt in the computer by using the sharing wizard to share a file within their profile.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</si>
  <si>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cannot share files within their profile using the sharing wizard. Also, the sharing wizard cannot create a share at </t>
    </r>
    <r>
      <rPr>
        <b/>
        <sz val="11"/>
        <color rgb="FF000000"/>
        <rFont val="Calibri"/>
      </rPr>
      <t>%root%\Users</t>
    </r>
    <r>
      <rPr>
        <sz val="11"/>
        <color rgb="FF000000"/>
        <rFont val="Calibri"/>
      </rPr>
      <t xml:space="preserve"> and can only be used to create SMB shares on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</si>
  <si>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SID]\Software\Microsoft\Windows\CurrentVersion\Policies\Explorer:NoInplaceSharing</t>
    </r>
    <r>
      <rPr>
        <sz val="11"/>
        <color rgb="FF006096"/>
        <rFont val="Roboto Condensed"/>
      </rPr>
      <t xml:space="preserve">
</t>
    </r>
  </si>
  <si>
    <r>
      <rPr>
        <sz val="11"/>
        <color rgb="FF000000"/>
        <rFont val="Calibri"/>
      </rPr>
      <t>Disabled. (Users can share files out of their user profile after an administrator has opted in the computer.)</t>
    </r>
  </si>
  <si>
    <t>Playback</t>
  </si>
  <si>
    <t>19.7.46.2.1</t>
  </si>
  <si>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</si>
  <si>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Components\Windows Media Player\Playback\Prevent Codec Download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WindowsMediaPlayer.admx/adml</t>
    </r>
    <r>
      <rPr>
        <sz val="11"/>
        <color rgb="FF000000"/>
        <rFont val="Calibri"/>
      </rPr>
      <t xml:space="preserve"> that is included with all versions of the Microsoft Windows Administrative Templates.</t>
    </r>
  </si>
  <si>
    <r>
      <rPr>
        <sz val="11"/>
        <color rgb="FF000000"/>
        <rFont val="Calibri"/>
      </rPr>
      <t>This setting controls whether Windows Media Player is allowed to download additional codecs for decoding media files it does not already understand.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</si>
  <si>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Media Player is prevented from automatically downloading codecs to your computer. In addition, the </t>
    </r>
    <r>
      <rPr>
        <i/>
        <sz val="11"/>
        <color rgb="FF000000"/>
        <rFont val="Calibri"/>
      </rPr>
      <t>Download codecs automatically</t>
    </r>
    <r>
      <rPr>
        <sz val="11"/>
        <color rgb="FF000000"/>
        <rFont val="Calibri"/>
      </rPr>
      <t xml:space="preserve"> check box on the Player tab in the Player is not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</si>
  <si>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SID]\Software\Policies\Microsoft\WindowsMediaPlayer:PreventCodecDownload</t>
    </r>
    <r>
      <rPr>
        <sz val="11"/>
        <color rgb="FF006096"/>
        <rFont val="Roboto Condensed"/>
      </rPr>
      <t xml:space="preserve">
</t>
    </r>
  </si>
  <si>
    <r>
      <rPr>
        <sz val="11"/>
        <color rgb="FF000000"/>
        <rFont val="Calibri"/>
      </rPr>
      <t xml:space="preserve">Users can change the setting for the </t>
    </r>
    <r>
      <rPr>
        <i/>
        <sz val="11"/>
        <color rgb="FF000000"/>
        <rFont val="Calibri"/>
      </rPr>
      <t>Download codecs automatically</t>
    </r>
    <r>
      <rPr>
        <sz val="11"/>
        <color rgb="FF000000"/>
        <rFont val="Calibri"/>
      </rPr>
      <t xml:space="preserve"> check box.</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</si>
  <si>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</si>
  <si>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</si>
  <si>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</si>
  <si>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</si>
  <si>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</si>
  <si>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</si>
  <si>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</si>
  <si>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</si>
  <si>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</si>
  <si>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</si>
  <si>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</si>
  <si>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</si>
  <si>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</si>
  <si>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</si>
  <si>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</si>
  <si>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</si>
  <si>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</si>
  <si>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</si>
  <si>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</si>
  <si>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</si>
  <si>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</si>
  <si>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</si>
  <si>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</si>
  <si>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</si>
  <si>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</si>
  <si>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</si>
  <si>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</si>
  <si>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</si>
  <si>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</si>
  <si>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Windows Server 2022 Benchmark (Domain Controller)</t>
  </si>
  <si>
    <t>Developed By:</t>
  </si>
  <si>
    <t>Center for Internet Security (CIS)</t>
  </si>
  <si>
    <t>Release Information:</t>
  </si>
  <si>
    <r>
      <rPr>
        <b/>
        <sz val="11"/>
        <color rgb="FF000000"/>
        <rFont val="Calibri"/>
      </rPr>
      <t>Version:</t>
    </r>
    <r>
      <rPr>
        <sz val="11"/>
        <color rgb="FF000000"/>
        <rFont val="Calibri"/>
      </rPr>
      <t xml:space="preserve"> v5.0.0     </t>
    </r>
    <r>
      <rPr>
        <b/>
        <sz val="11"/>
        <color rgb="FF000000"/>
        <rFont val="Calibri"/>
      </rPr>
      <t>Date:</t>
    </r>
    <r>
      <rPr>
        <sz val="11"/>
        <color rgb="FF000000"/>
        <rFont val="Calibri"/>
      </rPr>
      <t xml:space="preserve"> 20 February 2026     </t>
    </r>
    <r>
      <rPr>
        <b/>
        <sz val="11"/>
        <color rgb="FF000000"/>
        <rFont val="Calibri"/>
      </rPr>
      <t>Recommendation Count:</t>
    </r>
    <r>
      <rPr>
        <sz val="11"/>
        <color rgb="FF000000"/>
        <rFont val="Calibri"/>
      </rPr>
      <t xml:space="preserve"> 433</t>
    </r>
  </si>
  <si>
    <t>Development Url:</t>
  </si>
  <si>
    <t>https://workbench.cisecurity.org/benchmarks/25733</t>
  </si>
  <si>
    <t>Download Url:</t>
  </si>
  <si>
    <t>https://downloads.cisecurity.org/#/</t>
  </si>
  <si>
    <t>Guide Overview:</t>
  </si>
  <si>
    <r>
      <rPr>
        <sz val="11"/>
        <color rgb="FF000000"/>
        <rFont val="Calibri"/>
      </rPr>
      <t xml:space="preserve">This benchmark provides prescriptive guidance for establishing a secure configuration posture for </t>
    </r>
    <r>
      <rPr>
        <b/>
        <sz val="11"/>
        <color rgb="FF000000"/>
        <rFont val="Calibri"/>
      </rPr>
      <t>Microsoft Windows Operating Systems</t>
    </r>
    <r>
      <rPr>
        <sz val="11"/>
        <color rgb="FF000000"/>
        <rFont val="Calibri"/>
      </rPr>
      <t xml:space="preserve"> (OS).</t>
    </r>
    <r>
      <rPr>
        <sz val="11"/>
        <color rgb="FF000000"/>
        <rFont val="Calibri"/>
      </rPr>
      <t xml:space="preserve">
</t>
    </r>
    <r>
      <rPr>
        <sz val="11"/>
        <color rgb="FF000000"/>
        <rFont val="Calibri"/>
      </rPr>
      <t xml:space="preserve">This secure configuration guide is based on </t>
    </r>
    <r>
      <rPr>
        <b/>
        <sz val="11"/>
        <color rgb="FF000000"/>
        <rFont val="Calibri"/>
      </rPr>
      <t>Server 2022</t>
    </r>
    <r>
      <rPr>
        <sz val="11"/>
        <color rgb="FF000000"/>
        <rFont val="Calibri"/>
      </rPr>
      <t xml:space="preserve"> and is intended for the </t>
    </r>
    <r>
      <rPr>
        <b/>
        <sz val="11"/>
        <color rgb="FF000000"/>
        <rFont val="Calibri"/>
      </rPr>
      <t>Server 2022</t>
    </r>
    <r>
      <rPr>
        <sz val="11"/>
        <color rgb="FF000000"/>
        <rFont val="Calibri"/>
      </rPr>
      <t xml:space="preserve"> operating system. This secure configuration guide was tested against </t>
    </r>
    <r>
      <rPr>
        <b/>
        <sz val="11"/>
        <color rgb="FF000000"/>
        <rFont val="Calibri"/>
      </rPr>
      <t>Microsoft Windows Server 2022 Datacenter</t>
    </r>
    <r>
      <rPr>
        <sz val="11"/>
        <color rgb="FF000000"/>
        <rFont val="Calibri"/>
      </rPr>
      <t xml:space="preserve"> edition.</t>
    </r>
    <r>
      <rPr>
        <sz val="11"/>
        <color rgb="FF000000"/>
        <rFont val="Calibri"/>
      </rPr>
      <t xml:space="preserve">
</t>
    </r>
    <r>
      <rPr>
        <sz val="11"/>
        <color rgb="FF000000"/>
        <rFont val="Calibri"/>
      </rPr>
      <t xml:space="preserve">Ensure that the latest version of this benchmark is downloaded, as it contains new and updated group policy objects (GPO) released by Microsoft. To be certain that all new and updated GPOs are installed on the system, please download the latest version of the </t>
    </r>
    <r>
      <rPr>
        <sz val="11"/>
        <color rgb="FFFF0000"/>
        <rFont val="Calibri"/>
      </rPr>
      <t>ADMX/ADML</t>
    </r>
    <r>
      <rPr>
        <sz val="11"/>
        <color rgb="FF000000"/>
        <rFont val="Calibri"/>
      </rPr>
      <t xml:space="preserve"> templates for </t>
    </r>
    <r>
      <rPr>
        <b/>
        <sz val="11"/>
        <color rgb="FF000000"/>
        <rFont val="Calibri"/>
      </rPr>
      <t>Microsoft Windows 11</t>
    </r>
    <r>
      <rPr>
        <sz val="11"/>
        <color rgb="FF000000"/>
        <rFont val="Calibri"/>
      </rPr>
      <t xml:space="preserve">. The newest version of the templates can be downloaded from Microsoft here: Download Administrative Templates (.admx) for Windows 11 2025 Update (25H2) from Official Microsoft Download Center </t>
    </r>
    <r>
      <rPr>
        <sz val="11"/>
        <color rgb="FF0000FF"/>
        <rFont val="Calibri"/>
      </rPr>
      <t>(https://www.microsoft.com/en-us/download/details.aspx?id=55319)</t>
    </r>
    <r>
      <rPr>
        <sz val="11"/>
        <color rgb="FF000000"/>
        <rFont val="Calibri"/>
      </rPr>
      <t>.</t>
    </r>
    <r>
      <rPr>
        <sz val="11"/>
        <color rgb="FF000000"/>
        <rFont val="Calibri"/>
      </rPr>
      <t xml:space="preserve">
</t>
    </r>
    <r>
      <rPr>
        <sz val="11"/>
        <color rgb="FF000000"/>
        <rFont val="Calibri"/>
      </rPr>
      <t xml:space="preserve">Please note that all versions of the Windows OS Benchmarks, including Server, need the newest Windows 11 </t>
    </r>
    <r>
      <rPr>
        <sz val="11"/>
        <color rgb="FFFF0000"/>
        <rFont val="Calibri"/>
      </rPr>
      <t>ADMX/ADML</t>
    </r>
    <r>
      <rPr>
        <sz val="11"/>
        <color rgb="FF000000"/>
        <rFont val="Calibri"/>
      </rPr>
      <t xml:space="preserve"> templates, as these templates contain all required GPOs for Benchmark compliance.</t>
    </r>
  </si>
  <si>
    <t>Intended Audience:</t>
  </si>
  <si>
    <r>
      <rPr>
        <sz val="11"/>
        <color rgb="FF000000"/>
        <rFont val="Calibri"/>
      </rPr>
      <t xml:space="preserve">The Microsoft Windows Benchmarks are written for </t>
    </r>
    <r>
      <rPr>
        <b/>
        <sz val="11"/>
        <color rgb="FF000000"/>
        <rFont val="Calibri"/>
      </rPr>
      <t>Active Directory domain-joined</t>
    </r>
    <r>
      <rPr>
        <sz val="11"/>
        <color rgb="FF000000"/>
        <rFont val="Calibri"/>
      </rPr>
      <t xml:space="preserve"> systems using </t>
    </r>
    <r>
      <rPr>
        <b/>
        <sz val="11"/>
        <color rgb="FF000000"/>
        <rFont val="Calibri"/>
      </rPr>
      <t>Active Directory’s Group Policy Manager</t>
    </r>
    <r>
      <rPr>
        <sz val="11"/>
        <color rgb="FF000000"/>
        <rFont val="Calibri"/>
      </rPr>
      <t xml:space="preserve"> only. This benchmark is not intended for use on standalone or workgroup systems, systems joined to a cloud offering, such as Entra ID, or systems created, maintained, or used in the Cloud. This benchmark covers supported endpoint states for </t>
    </r>
    <r>
      <rPr>
        <b/>
        <sz val="11"/>
        <color rgb="FF000000"/>
        <rFont val="Calibri"/>
      </rPr>
      <t>Active Directory</t>
    </r>
    <r>
      <rPr>
        <sz val="11"/>
        <color rgb="FF000000"/>
        <rFont val="Calibri"/>
      </rPr>
      <t xml:space="preserve"> and </t>
    </r>
    <r>
      <rPr>
        <b/>
        <sz val="11"/>
        <color rgb="FF000000"/>
        <rFont val="Calibri"/>
      </rPr>
      <t>Entra Hybrid joined</t>
    </r>
    <r>
      <rPr>
        <sz val="11"/>
        <color rgb="FF000000"/>
        <rFont val="Calibri"/>
      </rPr>
      <t xml:space="preserve"> systems that receive policies from </t>
    </r>
    <r>
      <rPr>
        <b/>
        <sz val="11"/>
        <color rgb="FF000000"/>
        <rFont val="Calibri"/>
      </rPr>
      <t>Active Directory Group Policy Manager</t>
    </r>
    <r>
      <rPr>
        <sz val="11"/>
        <color rgb="FF000000"/>
        <rFont val="Calibri"/>
      </rPr>
      <t xml:space="preserve"> only.</t>
    </r>
  </si>
  <si>
    <t>Profiles:</t>
  </si>
  <si>
    <r>
      <rPr>
        <b/>
        <sz val="11"/>
        <color rgb="FF240458"/>
        <rFont val="Calibri"/>
      </rPr>
      <t>Level 1 - Domain Controller</t>
    </r>
  </si>
  <si>
    <r>
      <rPr>
        <sz val="11"/>
        <color rgb="FF000000"/>
        <rFont val="Calibri"/>
      </rPr>
      <t>Items in this profile apply to Domain Controllers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</si>
  <si>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Domain Controller</t>
    </r>
  </si>
  <si>
    <r>
      <rPr>
        <sz val="11"/>
        <color rgb="FF000000"/>
        <rFont val="Calibri"/>
      </rPr>
      <t>This profile extends the "Level 1 - Domain Controller"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</si>
  <si>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r>
      <rPr>
        <b/>
        <sz val="11"/>
        <color rgb="FF240458"/>
        <rFont val="Calibri"/>
      </rPr>
      <t>Next Generation Windows Security - Domain Controller</t>
    </r>
  </si>
  <si>
    <r>
      <rPr>
        <sz val="11"/>
        <color rgb="FF000000"/>
        <rFont val="Calibri"/>
      </rPr>
      <t>This profile contains advanced Windows security features that have specific configuration dependencies, and may not be compatible with all systems. It therefore requires special attention to detail and testing before implementation. If your environment supports these features, they are highly recommended as they have tangible security benefits. This profile is intended to be an optional "add-on" to the Level 1 or Level 2 profiles.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</si>
  <si>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</si>
  <si>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</si>
  <si>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</si>
  <si>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</si>
  <si>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</si>
  <si>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</si>
  <si>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</si>
  <si>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</si>
  <si>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</si>
  <si>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</si>
  <si>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</si>
  <si>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</si>
  <si>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</si>
  <si>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</si>
  <si>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</si>
  <si>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</si>
  <si>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</si>
  <si>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</si>
  <si>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</si>
  <si>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</si>
  <si>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</si>
  <si>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</si>
  <si>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</si>
  <si>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</si>
  <si>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</si>
  <si>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</si>
  <si>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</si>
  <si>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</si>
  <si>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</si>
  <si>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</si>
  <si>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</si>
  <si>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</si>
  <si>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</si>
  <si>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</si>
  <si>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</si>
  <si>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</si>
  <si>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</si>
  <si>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</si>
  <si>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</si>
  <si>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</si>
  <si>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</si>
  <si>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</si>
  <si>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Microsoft Windows Server 2022 Benchmark (Domain Controller) v5.0.0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</si>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</sst>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003-462E-86F5-970072BA5FB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003-462E-86F5-970072BA5FB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433</c:v>
                </c:pt>
              </c:numCache>
            </c:numRef>
          </c:val>
          <c:extLst>
            <c:ext xmlns:c16="http://schemas.microsoft.com/office/drawing/2014/chart" uri="{C3380CC4-5D6E-409C-BE32-E72D297353CC}">
              <c16:uniqueId val="{00000002-9003-462E-86F5-970072BA5FB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B577-4261-9B5F-03F55B0321A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B577-4261-9B5F-03F55B0321A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Dashboard!$E$29:$E$31</c:f>
              <c:numCache>
                <c:formatCode>General</c:formatCode>
                <c:ptCount val="3"/>
                <c:pt idx="0">
                  <c:v>346</c:v>
                </c:pt>
                <c:pt idx="1">
                  <c:v>79</c:v>
                </c:pt>
                <c:pt idx="2">
                  <c:v>8</c:v>
                </c:pt>
              </c:numCache>
            </c:numRef>
          </c:val>
          <c:extLst>
            <c:ext xmlns:c16="http://schemas.microsoft.com/office/drawing/2014/chart" uri="{C3380CC4-5D6E-409C-BE32-E72D297353CC}">
              <c16:uniqueId val="{00000002-B577-4261-9B5F-03F55B0321A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EF7-48A6-9DEE-7380EC2F7F7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EF7-48A6-9DEE-7380EC2F7F7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433</c:v>
                </c:pt>
              </c:numCache>
            </c:numRef>
          </c:val>
          <c:extLst>
            <c:ext xmlns:c16="http://schemas.microsoft.com/office/drawing/2014/chart" uri="{C3380CC4-5D6E-409C-BE32-E72D297353CC}">
              <c16:uniqueId val="{00000002-FEF7-48A6-9DEE-7380EC2F7F7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Dashboard!$C$69:$C$70</c:f>
              <c:numCache>
                <c:formatCode>General</c:formatCode>
                <c:ptCount val="2"/>
                <c:pt idx="0">
                  <c:v>0</c:v>
                </c:pt>
                <c:pt idx="1">
                  <c:v>0</c:v>
                </c:pt>
              </c:numCache>
            </c:numRef>
          </c:val>
          <c:extLst>
            <c:ext xmlns:c16="http://schemas.microsoft.com/office/drawing/2014/chart" uri="{C3380CC4-5D6E-409C-BE32-E72D297353CC}">
              <c16:uniqueId val="{00000000-AA1B-489D-8DA3-99063840EC3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Dashboard!$D$69:$D$70</c:f>
              <c:numCache>
                <c:formatCode>General</c:formatCode>
                <c:ptCount val="2"/>
                <c:pt idx="0">
                  <c:v>0</c:v>
                </c:pt>
                <c:pt idx="1">
                  <c:v>0</c:v>
                </c:pt>
              </c:numCache>
            </c:numRef>
          </c:val>
          <c:extLst>
            <c:ext xmlns:c16="http://schemas.microsoft.com/office/drawing/2014/chart" uri="{C3380CC4-5D6E-409C-BE32-E72D297353CC}">
              <c16:uniqueId val="{00000001-AA1B-489D-8DA3-99063840EC3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Dashboard!$E$69:$E$70</c:f>
              <c:numCache>
                <c:formatCode>General</c:formatCode>
                <c:ptCount val="2"/>
                <c:pt idx="0">
                  <c:v>431</c:v>
                </c:pt>
                <c:pt idx="1">
                  <c:v>2</c:v>
                </c:pt>
              </c:numCache>
            </c:numRef>
          </c:val>
          <c:extLst>
            <c:ext xmlns:c16="http://schemas.microsoft.com/office/drawing/2014/chart" uri="{C3380CC4-5D6E-409C-BE32-E72D297353CC}">
              <c16:uniqueId val="{00000002-AA1B-489D-8DA3-99063840EC3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6DE-457B-9833-0FC0FCB3622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6DE-457B-9833-0FC0FCB3622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433</c:v>
                </c:pt>
              </c:numCache>
            </c:numRef>
          </c:val>
          <c:extLst>
            <c:ext xmlns:c16="http://schemas.microsoft.com/office/drawing/2014/chart" uri="{C3380CC4-5D6E-409C-BE32-E72D297353CC}">
              <c16:uniqueId val="{00000002-86DE-457B-9833-0FC0FCB3622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6A2-4206-802F-35C06CE6820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6A2-4206-802F-35C06CE6820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433</c:v>
                </c:pt>
              </c:numCache>
            </c:numRef>
          </c:val>
          <c:extLst>
            <c:ext xmlns:c16="http://schemas.microsoft.com/office/drawing/2014/chart" uri="{C3380CC4-5D6E-409C-BE32-E72D297353CC}">
              <c16:uniqueId val="{00000002-A6A2-4206-802F-35C06CE6820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FA6-4AAA-8619-2A0AD603B77E}"/>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FA6-4AAA-8619-2A0AD603B77E}"/>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FA6-4AAA-8619-2A0AD603B77E}"/>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FA6-4AAA-8619-2A0AD603B77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596-49AF-B382-A5E9714BE65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a0b03">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4namcz">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xlc1zq">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ru5luc">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fr3ky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x0ywai">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drb5n2">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zvvwwc">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434">
  <autoFilter ref="A1:Q434"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5733"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2835</v>
      </c>
    </row>
    <row r="3" spans="2:3" ht="15" customHeight="1" x14ac:dyDescent="0.35"/>
    <row r="4" spans="2:3" ht="58" x14ac:dyDescent="0.35">
      <c r="B4" s="20" t="s">
        <v>2836</v>
      </c>
      <c r="C4" s="21" t="s">
        <v>2837</v>
      </c>
    </row>
    <row r="5" spans="2:3" x14ac:dyDescent="0.35">
      <c r="C5" s="21" t="s">
        <v>2838</v>
      </c>
    </row>
    <row r="6" spans="2:3" x14ac:dyDescent="0.35">
      <c r="C6" s="18" t="s">
        <v>2839</v>
      </c>
    </row>
    <row r="7" spans="2:3" ht="10" customHeight="1" x14ac:dyDescent="0.35"/>
    <row r="8" spans="2:3" ht="232" x14ac:dyDescent="0.35">
      <c r="B8" s="22" t="s">
        <v>2840</v>
      </c>
      <c r="C8" s="21" t="s">
        <v>2841</v>
      </c>
    </row>
    <row r="9" spans="2:3" ht="10" customHeight="1" x14ac:dyDescent="0.35"/>
    <row r="10" spans="2:3" ht="35" customHeight="1" x14ac:dyDescent="0.35">
      <c r="B10" s="22" t="s">
        <v>2842</v>
      </c>
      <c r="C10" s="21" t="s">
        <v>2843</v>
      </c>
    </row>
    <row r="11" spans="2:3" ht="75" customHeight="1" x14ac:dyDescent="0.35">
      <c r="B11" s="18" t="s">
        <v>25</v>
      </c>
      <c r="C11" s="21" t="s">
        <v>2844</v>
      </c>
    </row>
    <row r="12" spans="2:3" ht="47" customHeight="1" x14ac:dyDescent="0.35">
      <c r="B12" s="18" t="s">
        <v>25</v>
      </c>
      <c r="C12" s="21" t="s">
        <v>2845</v>
      </c>
    </row>
    <row r="13" spans="2:3" ht="35" customHeight="1" x14ac:dyDescent="0.35">
      <c r="B13" s="18" t="s">
        <v>25</v>
      </c>
      <c r="C13" s="21" t="s">
        <v>2846</v>
      </c>
    </row>
    <row r="14" spans="2:3" ht="32" customHeight="1" x14ac:dyDescent="0.35">
      <c r="B14" s="18" t="s">
        <v>25</v>
      </c>
      <c r="C14" s="21" t="s">
        <v>2847</v>
      </c>
    </row>
    <row r="15" spans="2:3" ht="30" customHeight="1" x14ac:dyDescent="0.35">
      <c r="B15" s="18" t="s">
        <v>25</v>
      </c>
      <c r="C15" s="21" t="s">
        <v>2848</v>
      </c>
    </row>
    <row r="16" spans="2:3" ht="10" customHeight="1" x14ac:dyDescent="0.35"/>
    <row r="17" spans="1:3" ht="145" customHeight="1" x14ac:dyDescent="0.35">
      <c r="B17" s="22" t="s">
        <v>2849</v>
      </c>
      <c r="C17" s="21" t="s">
        <v>2850</v>
      </c>
    </row>
    <row r="18" spans="1:3" ht="10" customHeight="1" x14ac:dyDescent="0.35"/>
    <row r="19" spans="1:3" ht="3" customHeight="1" x14ac:dyDescent="0.35">
      <c r="B19" s="23"/>
      <c r="C19" s="23"/>
    </row>
    <row r="20" spans="1:3" ht="12" customHeight="1" x14ac:dyDescent="0.35"/>
    <row r="21" spans="1:3" ht="35" customHeight="1" x14ac:dyDescent="0.35">
      <c r="A21" s="25"/>
      <c r="B21" s="26" t="s">
        <v>2851</v>
      </c>
      <c r="C21" s="27" t="s">
        <v>2852</v>
      </c>
    </row>
    <row r="22" spans="1:3" ht="18" customHeight="1" x14ac:dyDescent="0.35">
      <c r="A22" s="25"/>
      <c r="B22" s="25" t="s">
        <v>25</v>
      </c>
      <c r="C22" s="27" t="s">
        <v>2853</v>
      </c>
    </row>
    <row r="23" spans="1:3" ht="18" customHeight="1" x14ac:dyDescent="0.35">
      <c r="A23" s="25"/>
      <c r="B23" s="25" t="s">
        <v>25</v>
      </c>
      <c r="C23" s="27" t="s">
        <v>2854</v>
      </c>
    </row>
    <row r="24" spans="1:3" ht="18" customHeight="1" x14ac:dyDescent="0.35">
      <c r="A24" s="25"/>
      <c r="B24" s="25" t="s">
        <v>25</v>
      </c>
      <c r="C24" s="27" t="s">
        <v>2855</v>
      </c>
    </row>
    <row r="25" spans="1:3" ht="18" customHeight="1" x14ac:dyDescent="0.35">
      <c r="A25" s="25"/>
      <c r="B25" s="25" t="s">
        <v>25</v>
      </c>
      <c r="C25" s="27" t="s">
        <v>2856</v>
      </c>
    </row>
    <row r="26" spans="1:3" ht="18" customHeight="1" x14ac:dyDescent="0.35">
      <c r="A26" s="25"/>
      <c r="B26" s="25" t="s">
        <v>25</v>
      </c>
      <c r="C26" s="27" t="s">
        <v>2857</v>
      </c>
    </row>
    <row r="27" spans="1:3" ht="18" customHeight="1" x14ac:dyDescent="0.35">
      <c r="A27" s="25"/>
      <c r="B27" s="25" t="s">
        <v>25</v>
      </c>
      <c r="C27" s="27" t="s">
        <v>2858</v>
      </c>
    </row>
    <row r="28" spans="1:3" ht="18" customHeight="1" x14ac:dyDescent="0.35">
      <c r="A28" s="25"/>
      <c r="B28" s="25" t="s">
        <v>25</v>
      </c>
      <c r="C28" s="27" t="s">
        <v>2859</v>
      </c>
    </row>
    <row r="29" spans="1:3" ht="18" customHeight="1" x14ac:dyDescent="0.35">
      <c r="A29" s="25"/>
      <c r="B29" s="25" t="s">
        <v>25</v>
      </c>
      <c r="C29" s="27" t="s">
        <v>2860</v>
      </c>
    </row>
    <row r="30" spans="1:3" ht="44" customHeight="1" x14ac:dyDescent="0.35">
      <c r="A30" s="25"/>
      <c r="B30" s="25" t="s">
        <v>25</v>
      </c>
      <c r="C30" s="28" t="s">
        <v>2861</v>
      </c>
    </row>
    <row r="31" spans="1:3" ht="10" customHeight="1" x14ac:dyDescent="0.35"/>
    <row r="32" spans="1:3" ht="3" customHeight="1" x14ac:dyDescent="0.35">
      <c r="B32" s="23"/>
      <c r="C32" s="23"/>
    </row>
    <row r="33" spans="2:3" ht="12" customHeight="1" x14ac:dyDescent="0.35"/>
    <row r="34" spans="2:3" ht="24" customHeight="1" x14ac:dyDescent="0.35">
      <c r="B34" s="29" t="s">
        <v>2862</v>
      </c>
      <c r="C34" s="30" t="s">
        <v>2863</v>
      </c>
    </row>
    <row r="35" spans="2:3" ht="18.5" x14ac:dyDescent="0.35">
      <c r="B35" s="29" t="s">
        <v>2864</v>
      </c>
      <c r="C35" s="31" t="s">
        <v>2865</v>
      </c>
    </row>
    <row r="36" spans="2:3" ht="27" customHeight="1" x14ac:dyDescent="0.35">
      <c r="B36" s="32" t="s">
        <v>2866</v>
      </c>
      <c r="C36" s="24" t="s">
        <v>2867</v>
      </c>
    </row>
    <row r="37" spans="2:3" x14ac:dyDescent="0.35">
      <c r="B37" s="29" t="s">
        <v>2868</v>
      </c>
      <c r="C37" s="33" t="s">
        <v>2869</v>
      </c>
    </row>
    <row r="38" spans="2:3" x14ac:dyDescent="0.35">
      <c r="B38" s="29" t="s">
        <v>2870</v>
      </c>
      <c r="C38" s="33" t="s">
        <v>2871</v>
      </c>
    </row>
    <row r="39" spans="2:3" ht="10" customHeight="1" x14ac:dyDescent="0.35"/>
    <row r="40" spans="2:3" ht="232" x14ac:dyDescent="0.35">
      <c r="B40" s="29" t="s">
        <v>2872</v>
      </c>
      <c r="C40" s="34" t="s">
        <v>2873</v>
      </c>
    </row>
    <row r="42" spans="2:3" ht="72.5" x14ac:dyDescent="0.35">
      <c r="B42" s="29" t="s">
        <v>2874</v>
      </c>
      <c r="C42" s="21" t="s">
        <v>2875</v>
      </c>
    </row>
    <row r="43" spans="2:3" ht="10" customHeight="1" x14ac:dyDescent="0.35"/>
    <row r="44" spans="2:3" x14ac:dyDescent="0.35">
      <c r="B44" s="29" t="s">
        <v>2876</v>
      </c>
      <c r="C44" s="35" t="s">
        <v>2877</v>
      </c>
    </row>
    <row r="45" spans="2:3" ht="72.5" x14ac:dyDescent="0.35">
      <c r="C45" s="21" t="s">
        <v>2878</v>
      </c>
    </row>
    <row r="47" spans="2:3" x14ac:dyDescent="0.35">
      <c r="C47" s="35" t="s">
        <v>2879</v>
      </c>
    </row>
    <row r="48" spans="2:3" ht="87" x14ac:dyDescent="0.35">
      <c r="C48" s="21" t="s">
        <v>2880</v>
      </c>
    </row>
    <row r="50" spans="2:3" x14ac:dyDescent="0.35">
      <c r="C50" s="35" t="s">
        <v>2881</v>
      </c>
    </row>
    <row r="51" spans="2:3" ht="72.5" x14ac:dyDescent="0.35">
      <c r="C51" s="21" t="s">
        <v>2882</v>
      </c>
    </row>
    <row r="52" spans="2:3" ht="10" customHeight="1" x14ac:dyDescent="0.35"/>
    <row r="53" spans="2:3" ht="3" customHeight="1" x14ac:dyDescent="0.35">
      <c r="B53" s="23"/>
      <c r="C53" s="23"/>
    </row>
    <row r="54" spans="2:3" ht="12" customHeight="1" x14ac:dyDescent="0.35"/>
    <row r="55" spans="2:3" ht="130.5" x14ac:dyDescent="0.35">
      <c r="B55" s="20" t="s">
        <v>2883</v>
      </c>
      <c r="C55" s="21" t="s">
        <v>2884</v>
      </c>
    </row>
    <row r="56" spans="2:3" ht="6" customHeight="1" x14ac:dyDescent="0.35"/>
    <row r="57" spans="2:3" ht="217.5" x14ac:dyDescent="0.35">
      <c r="C57" s="21" t="s">
        <v>2885</v>
      </c>
    </row>
    <row r="58" spans="2:3" ht="6" customHeight="1" x14ac:dyDescent="0.35"/>
    <row r="59" spans="2:3" ht="43.5" x14ac:dyDescent="0.35">
      <c r="C59" s="21" t="s">
        <v>2886</v>
      </c>
    </row>
    <row r="60" spans="2:3" ht="10" customHeight="1" x14ac:dyDescent="0.35"/>
    <row r="61" spans="2:3" ht="3" customHeight="1" x14ac:dyDescent="0.35">
      <c r="B61" s="23"/>
      <c r="C61" s="23"/>
    </row>
    <row r="62" spans="2:3" ht="12" customHeight="1" x14ac:dyDescent="0.35"/>
    <row r="63" spans="2:3" ht="145" x14ac:dyDescent="0.35">
      <c r="B63" s="20" t="s">
        <v>2887</v>
      </c>
      <c r="C63" s="21" t="s">
        <v>2888</v>
      </c>
    </row>
    <row r="64" spans="2:3" ht="6" customHeight="1" x14ac:dyDescent="0.35"/>
    <row r="65" spans="2:3" ht="203" x14ac:dyDescent="0.35">
      <c r="C65" s="21" t="s">
        <v>2889</v>
      </c>
    </row>
    <row r="66" spans="2:3" ht="6" customHeight="1" x14ac:dyDescent="0.35"/>
    <row r="67" spans="2:3" ht="43.5" x14ac:dyDescent="0.35">
      <c r="C67" s="21" t="s">
        <v>2890</v>
      </c>
    </row>
    <row r="68" spans="2:3" ht="10" customHeight="1" x14ac:dyDescent="0.35"/>
    <row r="69" spans="2:3" ht="3" customHeight="1" x14ac:dyDescent="0.35">
      <c r="B69" s="23"/>
      <c r="C69" s="23"/>
    </row>
    <row r="70" spans="2:3" ht="12" customHeight="1" x14ac:dyDescent="0.35"/>
    <row r="71" spans="2:3" ht="101.5" x14ac:dyDescent="0.35">
      <c r="B71" s="20" t="s">
        <v>2891</v>
      </c>
      <c r="C71" s="21" t="s">
        <v>2892</v>
      </c>
    </row>
    <row r="72" spans="2:3" ht="6" customHeight="1" x14ac:dyDescent="0.35"/>
    <row r="73" spans="2:3" ht="145" x14ac:dyDescent="0.35">
      <c r="C73" s="21" t="s">
        <v>2893</v>
      </c>
    </row>
    <row r="74" spans="2:3" ht="6" customHeight="1" x14ac:dyDescent="0.35"/>
    <row r="75" spans="2:3" ht="43.5" x14ac:dyDescent="0.35">
      <c r="C75" s="21" t="s">
        <v>2894</v>
      </c>
    </row>
    <row r="76" spans="2:3" ht="10" customHeight="1" x14ac:dyDescent="0.35"/>
    <row r="77" spans="2:3" ht="3" customHeight="1" x14ac:dyDescent="0.35">
      <c r="B77" s="23"/>
      <c r="C77" s="23"/>
    </row>
    <row r="78" spans="2:3" ht="12" customHeight="1" x14ac:dyDescent="0.35"/>
    <row r="79" spans="2:3" ht="26" customHeight="1" x14ac:dyDescent="0.35">
      <c r="B79" s="36" t="s">
        <v>2895</v>
      </c>
    </row>
    <row r="80" spans="2:3" ht="8" customHeight="1" x14ac:dyDescent="0.35"/>
    <row r="81" spans="2:3" ht="20" customHeight="1" x14ac:dyDescent="0.35">
      <c r="B81" s="29" t="s">
        <v>2896</v>
      </c>
      <c r="C81" s="37" t="s">
        <v>2897</v>
      </c>
    </row>
    <row r="82" spans="2:3" ht="116" x14ac:dyDescent="0.35">
      <c r="C82" s="21" t="s">
        <v>2898</v>
      </c>
    </row>
    <row r="83" spans="2:3" ht="10" customHeight="1" x14ac:dyDescent="0.35"/>
    <row r="84" spans="2:3" ht="20" customHeight="1" x14ac:dyDescent="0.35">
      <c r="B84" s="29" t="s">
        <v>2899</v>
      </c>
      <c r="C84" s="37" t="s">
        <v>2900</v>
      </c>
    </row>
    <row r="85" spans="2:3" ht="116" x14ac:dyDescent="0.35">
      <c r="C85" s="21" t="s">
        <v>2901</v>
      </c>
    </row>
    <row r="86" spans="2:3" ht="10" customHeight="1" x14ac:dyDescent="0.35"/>
    <row r="87" spans="2:3" ht="20" customHeight="1" x14ac:dyDescent="0.35">
      <c r="B87" s="29" t="s">
        <v>2902</v>
      </c>
      <c r="C87" s="37" t="s">
        <v>2903</v>
      </c>
    </row>
    <row r="88" spans="2:3" ht="130.5" x14ac:dyDescent="0.35">
      <c r="C88" s="21" t="s">
        <v>2904</v>
      </c>
    </row>
    <row r="89" spans="2:3" ht="10" customHeight="1" x14ac:dyDescent="0.35"/>
    <row r="90" spans="2:3" ht="20" customHeight="1" x14ac:dyDescent="0.35">
      <c r="B90" s="29" t="s">
        <v>2905</v>
      </c>
      <c r="C90" s="37" t="s">
        <v>2906</v>
      </c>
    </row>
    <row r="91" spans="2:3" ht="130.5" x14ac:dyDescent="0.35">
      <c r="C91" s="21" t="s">
        <v>2907</v>
      </c>
    </row>
    <row r="92" spans="2:3" ht="10" customHeight="1" x14ac:dyDescent="0.35"/>
    <row r="93" spans="2:3" ht="20" customHeight="1" x14ac:dyDescent="0.35">
      <c r="B93" s="29" t="s">
        <v>2908</v>
      </c>
      <c r="C93" s="37" t="s">
        <v>2909</v>
      </c>
    </row>
    <row r="94" spans="2:3" ht="116" x14ac:dyDescent="0.35">
      <c r="C94" s="21" t="s">
        <v>2910</v>
      </c>
    </row>
    <row r="95" spans="2:3" ht="10" customHeight="1" x14ac:dyDescent="0.35"/>
    <row r="96" spans="2:3" ht="20" customHeight="1" x14ac:dyDescent="0.35">
      <c r="B96" s="29" t="s">
        <v>2911</v>
      </c>
      <c r="C96" s="37" t="s">
        <v>2912</v>
      </c>
    </row>
    <row r="97" spans="2:3" ht="116" x14ac:dyDescent="0.35">
      <c r="C97" s="21" t="s">
        <v>2913</v>
      </c>
    </row>
    <row r="98" spans="2:3" ht="10" customHeight="1" x14ac:dyDescent="0.35"/>
    <row r="99" spans="2:3" ht="20" customHeight="1" x14ac:dyDescent="0.35">
      <c r="B99" s="29" t="s">
        <v>2914</v>
      </c>
      <c r="C99" s="37" t="s">
        <v>2915</v>
      </c>
    </row>
    <row r="100" spans="2:3" ht="130.5" x14ac:dyDescent="0.35">
      <c r="C100" s="21" t="s">
        <v>2916</v>
      </c>
    </row>
    <row r="101" spans="2:3" ht="10" customHeight="1" x14ac:dyDescent="0.35"/>
    <row r="102" spans="2:3" ht="20" customHeight="1" x14ac:dyDescent="0.35">
      <c r="B102" s="29" t="s">
        <v>2917</v>
      </c>
      <c r="C102" s="37" t="s">
        <v>2918</v>
      </c>
    </row>
    <row r="103" spans="2:3" ht="203" x14ac:dyDescent="0.35">
      <c r="C103" s="21" t="s">
        <v>2919</v>
      </c>
    </row>
    <row r="104" spans="2:3" ht="10" customHeight="1" x14ac:dyDescent="0.35"/>
    <row r="107" spans="2:3" ht="32" customHeight="1" x14ac:dyDescent="0.35">
      <c r="B107" s="288" t="s">
        <v>2834</v>
      </c>
      <c r="C107" s="288"/>
    </row>
  </sheetData>
  <sheetProtection password="90EA" sheet="1"/>
  <mergeCells count="1">
    <mergeCell ref="B107:C107"/>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7"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5598</v>
      </c>
      <c r="B1" s="230" t="s">
        <v>1</v>
      </c>
      <c r="C1" s="230" t="s">
        <v>3080</v>
      </c>
      <c r="D1" s="230" t="s">
        <v>3081</v>
      </c>
      <c r="E1" s="230" t="s">
        <v>3086</v>
      </c>
      <c r="F1" s="230" t="s">
        <v>3087</v>
      </c>
      <c r="G1" s="230" t="s">
        <v>3088</v>
      </c>
      <c r="H1" s="230" t="s">
        <v>3089</v>
      </c>
      <c r="I1" s="230" t="s">
        <v>3090</v>
      </c>
      <c r="J1" s="230" t="s">
        <v>3091</v>
      </c>
      <c r="K1" s="230" t="s">
        <v>3092</v>
      </c>
      <c r="L1" s="230" t="s">
        <v>3093</v>
      </c>
      <c r="M1" s="230" t="s">
        <v>3094</v>
      </c>
      <c r="N1" s="230" t="s">
        <v>3095</v>
      </c>
      <c r="O1" s="230" t="s">
        <v>3096</v>
      </c>
      <c r="P1" s="230" t="s">
        <v>3097</v>
      </c>
      <c r="Q1" s="230" t="s">
        <v>3098</v>
      </c>
      <c r="R1" s="230" t="s">
        <v>3099</v>
      </c>
      <c r="S1" s="230" t="s">
        <v>3100</v>
      </c>
      <c r="T1" s="230" t="s">
        <v>3101</v>
      </c>
      <c r="U1" s="230" t="s">
        <v>3102</v>
      </c>
      <c r="V1" s="230" t="s">
        <v>3103</v>
      </c>
      <c r="W1" s="230" t="s">
        <v>3104</v>
      </c>
      <c r="X1" s="230" t="s">
        <v>3105</v>
      </c>
      <c r="Y1" s="230" t="s">
        <v>3106</v>
      </c>
      <c r="Z1" s="230" t="s">
        <v>3107</v>
      </c>
      <c r="AA1" s="230" t="s">
        <v>3108</v>
      </c>
      <c r="AB1" s="230" t="s">
        <v>3109</v>
      </c>
      <c r="AC1" s="230" t="s">
        <v>3110</v>
      </c>
      <c r="AD1" s="230" t="s">
        <v>3111</v>
      </c>
      <c r="AE1" s="230" t="s">
        <v>3112</v>
      </c>
      <c r="AF1" s="230" t="s">
        <v>3113</v>
      </c>
      <c r="AG1" s="230" t="s">
        <v>3114</v>
      </c>
      <c r="AH1" s="230" t="s">
        <v>3115</v>
      </c>
      <c r="AI1" s="230" t="s">
        <v>3116</v>
      </c>
      <c r="AJ1" s="230" t="s">
        <v>3117</v>
      </c>
      <c r="AK1" s="230" t="s">
        <v>3118</v>
      </c>
      <c r="AL1" s="230" t="s">
        <v>3119</v>
      </c>
      <c r="AM1" s="230" t="s">
        <v>3120</v>
      </c>
      <c r="AN1" s="230" t="s">
        <v>3121</v>
      </c>
      <c r="AO1" s="230" t="s">
        <v>3122</v>
      </c>
      <c r="AP1" s="230" t="s">
        <v>3123</v>
      </c>
      <c r="AQ1" s="230" t="s">
        <v>3124</v>
      </c>
      <c r="AR1" s="230" t="s">
        <v>3125</v>
      </c>
      <c r="AS1" s="231" t="s">
        <v>3126</v>
      </c>
    </row>
    <row r="2" spans="1:45" ht="60" customHeight="1" outlineLevel="1" x14ac:dyDescent="0.35">
      <c r="A2" s="223" t="s">
        <v>5599</v>
      </c>
      <c r="B2" s="210" t="s">
        <v>5600</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5599</v>
      </c>
      <c r="B3" s="211" t="s">
        <v>5601</v>
      </c>
      <c r="C3" s="212" t="s">
        <v>5602</v>
      </c>
      <c r="D3" s="214" t="s">
        <v>5603</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5599</v>
      </c>
      <c r="B4" s="211" t="s">
        <v>5604</v>
      </c>
      <c r="C4" s="212" t="s">
        <v>5605</v>
      </c>
      <c r="D4" s="214" t="s">
        <v>5606</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5599</v>
      </c>
      <c r="B5" s="211" t="s">
        <v>5607</v>
      </c>
      <c r="C5" s="212" t="s">
        <v>5608</v>
      </c>
      <c r="D5" s="214" t="s">
        <v>5609</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5599</v>
      </c>
      <c r="B6" s="211" t="s">
        <v>5610</v>
      </c>
      <c r="C6" s="212" t="s">
        <v>5611</v>
      </c>
      <c r="D6" s="214" t="s">
        <v>5612</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5599</v>
      </c>
      <c r="B7" s="211" t="s">
        <v>5613</v>
      </c>
      <c r="C7" s="212" t="s">
        <v>5614</v>
      </c>
      <c r="D7" s="214" t="s">
        <v>5615</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5599</v>
      </c>
      <c r="B8" s="211" t="s">
        <v>5616</v>
      </c>
      <c r="C8" s="212" t="s">
        <v>5617</v>
      </c>
      <c r="D8" s="214" t="s">
        <v>5618</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5599</v>
      </c>
      <c r="B9" s="211" t="s">
        <v>5619</v>
      </c>
      <c r="C9" s="212" t="s">
        <v>5620</v>
      </c>
      <c r="D9" s="214" t="s">
        <v>5621</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5599</v>
      </c>
      <c r="B10" s="211" t="s">
        <v>5622</v>
      </c>
      <c r="C10" s="212" t="s">
        <v>5623</v>
      </c>
      <c r="D10" s="214" t="s">
        <v>5624</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5599</v>
      </c>
      <c r="B11" s="211" t="s">
        <v>5625</v>
      </c>
      <c r="C11" s="212" t="s">
        <v>5626</v>
      </c>
      <c r="D11" s="214" t="s">
        <v>5627</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5599</v>
      </c>
      <c r="B12" s="211" t="s">
        <v>5628</v>
      </c>
      <c r="C12" s="212" t="s">
        <v>5629</v>
      </c>
      <c r="D12" s="214" t="s">
        <v>5630</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5599</v>
      </c>
      <c r="B13" s="211" t="s">
        <v>5631</v>
      </c>
      <c r="C13" s="212" t="s">
        <v>5632</v>
      </c>
      <c r="D13" s="214" t="s">
        <v>5633</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5599</v>
      </c>
      <c r="B14" s="211" t="s">
        <v>5634</v>
      </c>
      <c r="C14" s="212" t="s">
        <v>5635</v>
      </c>
      <c r="D14" s="214" t="s">
        <v>5636</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5599</v>
      </c>
      <c r="B15" s="211" t="s">
        <v>5637</v>
      </c>
      <c r="C15" s="212" t="s">
        <v>5638</v>
      </c>
      <c r="D15" s="214" t="s">
        <v>5639</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5599</v>
      </c>
      <c r="B16" s="211" t="s">
        <v>5640</v>
      </c>
      <c r="C16" s="212" t="s">
        <v>5641</v>
      </c>
      <c r="D16" s="214" t="s">
        <v>5642</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5599</v>
      </c>
      <c r="B17" s="211" t="s">
        <v>5643</v>
      </c>
      <c r="C17" s="212" t="s">
        <v>5644</v>
      </c>
      <c r="D17" s="214" t="s">
        <v>5645</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5599</v>
      </c>
      <c r="B18" s="211" t="s">
        <v>5646</v>
      </c>
      <c r="C18" s="212" t="s">
        <v>5647</v>
      </c>
      <c r="D18" s="214" t="s">
        <v>5648</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5599</v>
      </c>
      <c r="B19" s="211" t="s">
        <v>5649</v>
      </c>
      <c r="C19" s="212" t="s">
        <v>5650</v>
      </c>
      <c r="D19" s="214" t="s">
        <v>5651</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5599</v>
      </c>
      <c r="B20" s="211" t="s">
        <v>5652</v>
      </c>
      <c r="C20" s="212" t="s">
        <v>5653</v>
      </c>
      <c r="D20" s="214" t="s">
        <v>5654</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5599</v>
      </c>
      <c r="B21" s="211" t="s">
        <v>5655</v>
      </c>
      <c r="C21" s="212" t="s">
        <v>5656</v>
      </c>
      <c r="D21" s="214" t="s">
        <v>5657</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5599</v>
      </c>
      <c r="B22" s="211" t="s">
        <v>5658</v>
      </c>
      <c r="C22" s="212" t="s">
        <v>5659</v>
      </c>
      <c r="D22" s="214" t="s">
        <v>5660</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5599</v>
      </c>
      <c r="B23" s="211" t="s">
        <v>5661</v>
      </c>
      <c r="C23" s="212" t="s">
        <v>5662</v>
      </c>
      <c r="D23" s="214" t="s">
        <v>5663</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5599</v>
      </c>
      <c r="B24" s="211" t="s">
        <v>5664</v>
      </c>
      <c r="C24" s="212" t="s">
        <v>5665</v>
      </c>
      <c r="D24" s="214" t="s">
        <v>5666</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5599</v>
      </c>
      <c r="B25" s="211" t="s">
        <v>5667</v>
      </c>
      <c r="C25" s="212" t="s">
        <v>5668</v>
      </c>
      <c r="D25" s="214" t="s">
        <v>5669</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5599</v>
      </c>
      <c r="B26" s="211" t="s">
        <v>5670</v>
      </c>
      <c r="C26" s="212" t="s">
        <v>5671</v>
      </c>
      <c r="D26" s="214" t="s">
        <v>5672</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5599</v>
      </c>
      <c r="B27" s="211" t="s">
        <v>5673</v>
      </c>
      <c r="C27" s="212" t="s">
        <v>5674</v>
      </c>
      <c r="D27" s="214" t="s">
        <v>5675</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5599</v>
      </c>
      <c r="B28" s="211" t="s">
        <v>5676</v>
      </c>
      <c r="C28" s="212" t="s">
        <v>5677</v>
      </c>
      <c r="D28" s="214" t="s">
        <v>5678</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5599</v>
      </c>
      <c r="B29" s="211" t="s">
        <v>5679</v>
      </c>
      <c r="C29" s="212" t="s">
        <v>5680</v>
      </c>
      <c r="D29" s="214" t="s">
        <v>5681</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5599</v>
      </c>
      <c r="B30" s="211" t="s">
        <v>5682</v>
      </c>
      <c r="C30" s="212" t="s">
        <v>5683</v>
      </c>
      <c r="D30" s="214" t="s">
        <v>5684</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5599</v>
      </c>
      <c r="B31" s="211" t="s">
        <v>5685</v>
      </c>
      <c r="C31" s="212" t="s">
        <v>5686</v>
      </c>
      <c r="D31" s="214" t="s">
        <v>5687</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5599</v>
      </c>
      <c r="B32" s="211" t="s">
        <v>5688</v>
      </c>
      <c r="C32" s="212" t="s">
        <v>5689</v>
      </c>
      <c r="D32" s="214" t="s">
        <v>5690</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5599</v>
      </c>
      <c r="B33" s="211" t="s">
        <v>5691</v>
      </c>
      <c r="C33" s="212" t="s">
        <v>5692</v>
      </c>
      <c r="D33" s="214" t="s">
        <v>5693</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5599</v>
      </c>
      <c r="B34" s="211" t="s">
        <v>5694</v>
      </c>
      <c r="C34" s="212" t="s">
        <v>5695</v>
      </c>
      <c r="D34" s="214" t="s">
        <v>5696</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5599</v>
      </c>
      <c r="B35" s="211" t="s">
        <v>5697</v>
      </c>
      <c r="C35" s="212" t="s">
        <v>5698</v>
      </c>
      <c r="D35" s="214" t="s">
        <v>5699</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5599</v>
      </c>
      <c r="B36" s="211" t="s">
        <v>5700</v>
      </c>
      <c r="C36" s="212" t="s">
        <v>5701</v>
      </c>
      <c r="D36" s="214" t="s">
        <v>5702</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5599</v>
      </c>
      <c r="B37" s="211" t="s">
        <v>5703</v>
      </c>
      <c r="C37" s="212" t="s">
        <v>5704</v>
      </c>
      <c r="D37" s="214" t="s">
        <v>5705</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5599</v>
      </c>
      <c r="B38" s="211" t="s">
        <v>5706</v>
      </c>
      <c r="C38" s="212" t="s">
        <v>5707</v>
      </c>
      <c r="D38" s="214" t="s">
        <v>5708</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5599</v>
      </c>
      <c r="B39" s="211" t="s">
        <v>5709</v>
      </c>
      <c r="C39" s="212" t="s">
        <v>5710</v>
      </c>
      <c r="D39" s="214" t="s">
        <v>5711</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5712</v>
      </c>
      <c r="B40" s="210" t="s">
        <v>5713</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5712</v>
      </c>
      <c r="B41" s="211" t="s">
        <v>5714</v>
      </c>
      <c r="C41" s="212" t="s">
        <v>5715</v>
      </c>
      <c r="D41" s="214" t="s">
        <v>5716</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5712</v>
      </c>
      <c r="B42" s="211" t="s">
        <v>5717</v>
      </c>
      <c r="C42" s="212" t="s">
        <v>5718</v>
      </c>
      <c r="D42" s="214" t="s">
        <v>5719</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5712</v>
      </c>
      <c r="B43" s="211" t="s">
        <v>5720</v>
      </c>
      <c r="C43" s="212" t="s">
        <v>5721</v>
      </c>
      <c r="D43" s="214" t="s">
        <v>5722</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5712</v>
      </c>
      <c r="B44" s="211" t="s">
        <v>5723</v>
      </c>
      <c r="C44" s="212" t="s">
        <v>5724</v>
      </c>
      <c r="D44" s="214" t="s">
        <v>5725</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5712</v>
      </c>
      <c r="B45" s="211" t="s">
        <v>5726</v>
      </c>
      <c r="C45" s="212" t="s">
        <v>5727</v>
      </c>
      <c r="D45" s="214" t="s">
        <v>5728</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5712</v>
      </c>
      <c r="B46" s="211" t="s">
        <v>5729</v>
      </c>
      <c r="C46" s="212" t="s">
        <v>5730</v>
      </c>
      <c r="D46" s="214" t="s">
        <v>5731</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5712</v>
      </c>
      <c r="B47" s="211" t="s">
        <v>5732</v>
      </c>
      <c r="C47" s="212" t="s">
        <v>5733</v>
      </c>
      <c r="D47" s="214" t="s">
        <v>5734</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5712</v>
      </c>
      <c r="B48" s="211" t="s">
        <v>5735</v>
      </c>
      <c r="C48" s="212" t="s">
        <v>5736</v>
      </c>
      <c r="D48" s="214" t="s">
        <v>5737</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5738</v>
      </c>
      <c r="B49" s="210" t="s">
        <v>5739</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5738</v>
      </c>
      <c r="B50" s="211" t="s">
        <v>5740</v>
      </c>
      <c r="C50" s="212" t="s">
        <v>5741</v>
      </c>
      <c r="D50" s="214" t="s">
        <v>5742</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5738</v>
      </c>
      <c r="B51" s="211" t="s">
        <v>5743</v>
      </c>
      <c r="C51" s="212" t="s">
        <v>5744</v>
      </c>
      <c r="D51" s="214" t="s">
        <v>5745</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5738</v>
      </c>
      <c r="B52" s="211" t="s">
        <v>5746</v>
      </c>
      <c r="C52" s="212" t="s">
        <v>5747</v>
      </c>
      <c r="D52" s="214" t="s">
        <v>5748</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5738</v>
      </c>
      <c r="B53" s="211" t="s">
        <v>5749</v>
      </c>
      <c r="C53" s="212" t="s">
        <v>5750</v>
      </c>
      <c r="D53" s="214" t="s">
        <v>5751</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5738</v>
      </c>
      <c r="B54" s="211" t="s">
        <v>5752</v>
      </c>
      <c r="C54" s="212" t="s">
        <v>5753</v>
      </c>
      <c r="D54" s="214" t="s">
        <v>5754</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5738</v>
      </c>
      <c r="B55" s="211" t="s">
        <v>5755</v>
      </c>
      <c r="C55" s="212" t="s">
        <v>5756</v>
      </c>
      <c r="D55" s="214" t="s">
        <v>5757</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5738</v>
      </c>
      <c r="B56" s="211" t="s">
        <v>5758</v>
      </c>
      <c r="C56" s="212" t="s">
        <v>5759</v>
      </c>
      <c r="D56" s="214" t="s">
        <v>5760</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5738</v>
      </c>
      <c r="B57" s="211" t="s">
        <v>5761</v>
      </c>
      <c r="C57" s="212" t="s">
        <v>5762</v>
      </c>
      <c r="D57" s="214" t="s">
        <v>5763</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5738</v>
      </c>
      <c r="B58" s="211" t="s">
        <v>5764</v>
      </c>
      <c r="C58" s="212" t="s">
        <v>5765</v>
      </c>
      <c r="D58" s="214" t="s">
        <v>5766</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5738</v>
      </c>
      <c r="B59" s="211" t="s">
        <v>5767</v>
      </c>
      <c r="C59" s="212" t="s">
        <v>5768</v>
      </c>
      <c r="D59" s="214" t="s">
        <v>5769</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5738</v>
      </c>
      <c r="B60" s="211" t="s">
        <v>5770</v>
      </c>
      <c r="C60" s="212" t="s">
        <v>5771</v>
      </c>
      <c r="D60" s="214" t="s">
        <v>5772</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5738</v>
      </c>
      <c r="B61" s="211" t="s">
        <v>5773</v>
      </c>
      <c r="C61" s="212" t="s">
        <v>5774</v>
      </c>
      <c r="D61" s="214" t="s">
        <v>5775</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5738</v>
      </c>
      <c r="B62" s="211" t="s">
        <v>5776</v>
      </c>
      <c r="C62" s="212" t="s">
        <v>5777</v>
      </c>
      <c r="D62" s="214" t="s">
        <v>5778</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5738</v>
      </c>
      <c r="B63" s="211" t="s">
        <v>5779</v>
      </c>
      <c r="C63" s="212" t="s">
        <v>5780</v>
      </c>
      <c r="D63" s="214" t="s">
        <v>5781</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5782</v>
      </c>
      <c r="B64" s="210" t="s">
        <v>5783</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5782</v>
      </c>
      <c r="B65" s="211" t="s">
        <v>5784</v>
      </c>
      <c r="C65" s="212" t="s">
        <v>5785</v>
      </c>
      <c r="D65" s="214" t="s">
        <v>5786</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5782</v>
      </c>
      <c r="B66" s="211" t="s">
        <v>5787</v>
      </c>
      <c r="C66" s="212" t="s">
        <v>5788</v>
      </c>
      <c r="D66" s="214" t="s">
        <v>5789</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5782</v>
      </c>
      <c r="B67" s="211" t="s">
        <v>5790</v>
      </c>
      <c r="C67" s="212" t="s">
        <v>5791</v>
      </c>
      <c r="D67" s="214" t="s">
        <v>5792</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5782</v>
      </c>
      <c r="B68" s="211" t="s">
        <v>5793</v>
      </c>
      <c r="C68" s="212" t="s">
        <v>5794</v>
      </c>
      <c r="D68" s="214" t="s">
        <v>5795</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5782</v>
      </c>
      <c r="B69" s="211" t="s">
        <v>5796</v>
      </c>
      <c r="C69" s="212" t="s">
        <v>5797</v>
      </c>
      <c r="D69" s="214" t="s">
        <v>5798</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5782</v>
      </c>
      <c r="B70" s="211" t="s">
        <v>5799</v>
      </c>
      <c r="C70" s="212" t="s">
        <v>5800</v>
      </c>
      <c r="D70" s="214" t="s">
        <v>5801</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5782</v>
      </c>
      <c r="B71" s="211" t="s">
        <v>5802</v>
      </c>
      <c r="C71" s="212" t="s">
        <v>5803</v>
      </c>
      <c r="D71" s="214" t="s">
        <v>5804</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5782</v>
      </c>
      <c r="B72" s="211" t="s">
        <v>5805</v>
      </c>
      <c r="C72" s="212" t="s">
        <v>5806</v>
      </c>
      <c r="D72" s="214" t="s">
        <v>5807</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5782</v>
      </c>
      <c r="B73" s="211" t="s">
        <v>5808</v>
      </c>
      <c r="C73" s="212" t="s">
        <v>5809</v>
      </c>
      <c r="D73" s="214" t="s">
        <v>5810</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5782</v>
      </c>
      <c r="B74" s="211" t="s">
        <v>5811</v>
      </c>
      <c r="C74" s="212" t="s">
        <v>5812</v>
      </c>
      <c r="D74" s="214" t="s">
        <v>5813</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5782</v>
      </c>
      <c r="B75" s="211" t="s">
        <v>5814</v>
      </c>
      <c r="C75" s="212" t="s">
        <v>5815</v>
      </c>
      <c r="D75" s="214" t="s">
        <v>5816</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5782</v>
      </c>
      <c r="B76" s="211" t="s">
        <v>5817</v>
      </c>
      <c r="C76" s="212" t="s">
        <v>5818</v>
      </c>
      <c r="D76" s="214" t="s">
        <v>5819</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5782</v>
      </c>
      <c r="B77" s="211" t="s">
        <v>5820</v>
      </c>
      <c r="C77" s="212" t="s">
        <v>5821</v>
      </c>
      <c r="D77" s="214" t="s">
        <v>5822</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5782</v>
      </c>
      <c r="B78" s="211" t="s">
        <v>5823</v>
      </c>
      <c r="C78" s="212" t="s">
        <v>5824</v>
      </c>
      <c r="D78" s="214" t="s">
        <v>5825</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5782</v>
      </c>
      <c r="B79" s="211" t="s">
        <v>5826</v>
      </c>
      <c r="C79" s="212" t="s">
        <v>5827</v>
      </c>
      <c r="D79" s="214" t="s">
        <v>5828</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5782</v>
      </c>
      <c r="B80" s="211" t="s">
        <v>5829</v>
      </c>
      <c r="C80" s="212" t="s">
        <v>5830</v>
      </c>
      <c r="D80" s="214" t="s">
        <v>5831</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5782</v>
      </c>
      <c r="B81" s="211" t="s">
        <v>5832</v>
      </c>
      <c r="C81" s="212" t="s">
        <v>5833</v>
      </c>
      <c r="D81" s="214" t="s">
        <v>5834</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5782</v>
      </c>
      <c r="B82" s="211" t="s">
        <v>5835</v>
      </c>
      <c r="C82" s="212" t="s">
        <v>5836</v>
      </c>
      <c r="D82" s="214" t="s">
        <v>5837</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5782</v>
      </c>
      <c r="B83" s="211" t="s">
        <v>5838</v>
      </c>
      <c r="C83" s="212" t="s">
        <v>5839</v>
      </c>
      <c r="D83" s="214" t="s">
        <v>5840</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5782</v>
      </c>
      <c r="B84" s="211" t="s">
        <v>5841</v>
      </c>
      <c r="C84" s="212" t="s">
        <v>637</v>
      </c>
      <c r="D84" s="214" t="s">
        <v>5842</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5782</v>
      </c>
      <c r="B85" s="211" t="s">
        <v>5843</v>
      </c>
      <c r="C85" s="212" t="s">
        <v>5844</v>
      </c>
      <c r="D85" s="214" t="s">
        <v>5845</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5782</v>
      </c>
      <c r="B86" s="211" t="s">
        <v>5846</v>
      </c>
      <c r="C86" s="212" t="s">
        <v>5847</v>
      </c>
      <c r="D86" s="214" t="s">
        <v>5848</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5782</v>
      </c>
      <c r="B87" s="211" t="s">
        <v>5849</v>
      </c>
      <c r="C87" s="212" t="s">
        <v>5850</v>
      </c>
      <c r="D87" s="214" t="s">
        <v>5851</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5782</v>
      </c>
      <c r="B88" s="211" t="s">
        <v>5852</v>
      </c>
      <c r="C88" s="212" t="s">
        <v>5853</v>
      </c>
      <c r="D88" s="214" t="s">
        <v>5854</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5782</v>
      </c>
      <c r="B89" s="211" t="s">
        <v>5855</v>
      </c>
      <c r="C89" s="212" t="s">
        <v>5856</v>
      </c>
      <c r="D89" s="214" t="s">
        <v>5857</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5782</v>
      </c>
      <c r="B90" s="211" t="s">
        <v>5858</v>
      </c>
      <c r="C90" s="212" t="s">
        <v>5859</v>
      </c>
      <c r="D90" s="214" t="s">
        <v>5860</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5782</v>
      </c>
      <c r="B91" s="211" t="s">
        <v>5861</v>
      </c>
      <c r="C91" s="212" t="s">
        <v>5862</v>
      </c>
      <c r="D91" s="214" t="s">
        <v>5863</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5782</v>
      </c>
      <c r="B92" s="211" t="s">
        <v>5864</v>
      </c>
      <c r="C92" s="212" t="s">
        <v>5865</v>
      </c>
      <c r="D92" s="214" t="s">
        <v>5866</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5782</v>
      </c>
      <c r="B93" s="211" t="s">
        <v>5867</v>
      </c>
      <c r="C93" s="212" t="s">
        <v>5868</v>
      </c>
      <c r="D93" s="214" t="s">
        <v>5869</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5782</v>
      </c>
      <c r="B94" s="211" t="s">
        <v>5870</v>
      </c>
      <c r="C94" s="212" t="s">
        <v>5871</v>
      </c>
      <c r="D94" s="214" t="s">
        <v>5872</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5782</v>
      </c>
      <c r="B95" s="211" t="s">
        <v>5873</v>
      </c>
      <c r="C95" s="212" t="s">
        <v>5874</v>
      </c>
      <c r="D95" s="214" t="s">
        <v>5875</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5782</v>
      </c>
      <c r="B96" s="211" t="s">
        <v>5876</v>
      </c>
      <c r="C96" s="212" t="s">
        <v>5877</v>
      </c>
      <c r="D96" s="214" t="s">
        <v>5878</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5782</v>
      </c>
      <c r="B97" s="211" t="s">
        <v>5879</v>
      </c>
      <c r="C97" s="212" t="s">
        <v>5880</v>
      </c>
      <c r="D97" s="214" t="s">
        <v>5881</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5782</v>
      </c>
      <c r="B98" s="218" t="s">
        <v>5882</v>
      </c>
      <c r="C98" s="219" t="s">
        <v>5883</v>
      </c>
      <c r="D98" s="220" t="s">
        <v>5884</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2834</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IFERROR(INDEX('Recommendations'!$I$2:$I$434, MATCH(F2,'Recommendations'!$B$2:$B$434,0))="Implemented", FALSE))</xm:f>
            <x14:dxf>
              <font>
                <color rgb="FF000000"/>
              </font>
              <fill>
                <patternFill>
                  <bgColor rgb="FF3C7D22"/>
                </patternFill>
              </fill>
            </x14:dxf>
          </x14:cfRule>
          <x14:cfRule type="expression" priority="2" id="{00000000-000E-0000-0900-000002000000}">
            <xm:f>AND(F2&lt;&gt;"", IFERROR(INDEX('Recommendations'!$I$2:$I$434, MATCH(F2,'Recommendations'!$B$2:$B$434,0))="Compensated", FALSE))</xm:f>
            <x14:dxf>
              <font>
                <color rgb="FF000000"/>
              </font>
              <fill>
                <patternFill>
                  <bgColor rgb="FFC6E0B4"/>
                </patternFill>
              </fill>
            </x14:dxf>
          </x14:cfRule>
          <x14:cfRule type="expression" priority="3" id="{00000000-000E-0000-0900-000003000000}">
            <xm:f>AND(F2&lt;&gt;"", IFERROR(INDEX('Recommendations'!$I$2:$I$434, MATCH(F2,'Recommendations'!$B$2:$B$434,0))="Testing", FALSE))</xm:f>
            <x14:dxf>
              <font>
                <color rgb="FF000000"/>
              </font>
              <fill>
                <patternFill>
                  <bgColor rgb="FFFFC000"/>
                </patternFill>
              </fill>
            </x14:dxf>
          </x14:cfRule>
          <x14:cfRule type="expression" priority="4" id="{00000000-000E-0000-0900-000004000000}">
            <xm:f>AND(F2&lt;&gt;"", IFERROR(INDEX('Recommendations'!$I$2:$I$434, MATCH(F2,'Recommendations'!$B$2:$B$434,0))="Failed", FALSE))</xm:f>
            <x14:dxf>
              <font>
                <color rgb="FF000000"/>
              </font>
              <fill>
                <patternFill>
                  <bgColor rgb="FFD82891"/>
                </patternFill>
              </fill>
            </x14:dxf>
          </x14:cfRule>
          <x14:cfRule type="expression" priority="5" id="{00000000-000E-0000-0900-000005000000}">
            <xm:f>AND(F2&lt;&gt;"", IFERROR(INDEX('Recommendations'!$I$2:$I$434, MATCH(F2,'Recommendations'!$B$2:$B$434,0))="Risk Accepted", FALSE))</xm:f>
            <x14:dxf>
              <font>
                <color rgb="FF000000"/>
              </font>
              <fill>
                <patternFill>
                  <bgColor rgb="FFD9D9D9"/>
                </patternFill>
              </fill>
            </x14:dxf>
          </x14:cfRule>
          <x14:cfRule type="expression" priority="6" id="{00000000-000E-0000-0900-000006000000}">
            <xm:f>AND(F2&lt;&gt;"", IFERROR(INDEX('Recommendations'!$I$2:$I$434, MATCH(F2,'Recommendations'!$B$2:$B$434,0))="N/A",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5885</v>
      </c>
      <c r="C1" s="253" t="s">
        <v>5886</v>
      </c>
      <c r="D1" s="253" t="s">
        <v>5887</v>
      </c>
      <c r="E1" s="253" t="s">
        <v>5888</v>
      </c>
      <c r="F1" s="253" t="s">
        <v>4715</v>
      </c>
      <c r="G1" s="253" t="s">
        <v>5889</v>
      </c>
      <c r="H1" s="253" t="s">
        <v>5890</v>
      </c>
      <c r="I1" s="253" t="s">
        <v>5891</v>
      </c>
      <c r="J1" s="253" t="s">
        <v>13</v>
      </c>
      <c r="K1" s="253" t="s">
        <v>3086</v>
      </c>
      <c r="L1" s="253" t="s">
        <v>3087</v>
      </c>
      <c r="M1" s="253" t="s">
        <v>3088</v>
      </c>
      <c r="N1" s="253" t="s">
        <v>3089</v>
      </c>
      <c r="O1" s="253" t="s">
        <v>3090</v>
      </c>
      <c r="P1" s="253" t="s">
        <v>3091</v>
      </c>
      <c r="Q1" s="253" t="s">
        <v>3092</v>
      </c>
      <c r="R1" s="253" t="s">
        <v>3093</v>
      </c>
      <c r="S1" s="253" t="s">
        <v>3094</v>
      </c>
      <c r="T1" s="253" t="s">
        <v>3095</v>
      </c>
      <c r="U1" s="253" t="s">
        <v>3096</v>
      </c>
      <c r="V1" s="253" t="s">
        <v>3097</v>
      </c>
      <c r="W1" s="253" t="s">
        <v>3098</v>
      </c>
      <c r="X1" s="253" t="s">
        <v>3099</v>
      </c>
      <c r="Y1" s="253" t="s">
        <v>3100</v>
      </c>
      <c r="Z1" s="253" t="s">
        <v>3101</v>
      </c>
      <c r="AA1" s="253" t="s">
        <v>3102</v>
      </c>
      <c r="AB1" s="253" t="s">
        <v>3103</v>
      </c>
      <c r="AC1" s="253" t="s">
        <v>3104</v>
      </c>
      <c r="AD1" s="253" t="s">
        <v>3105</v>
      </c>
      <c r="AE1" s="253" t="s">
        <v>3106</v>
      </c>
      <c r="AF1" s="253" t="s">
        <v>3107</v>
      </c>
      <c r="AG1" s="253" t="s">
        <v>3108</v>
      </c>
      <c r="AH1" s="253" t="s">
        <v>3109</v>
      </c>
      <c r="AI1" s="253" t="s">
        <v>3110</v>
      </c>
      <c r="AJ1" s="253" t="s">
        <v>3111</v>
      </c>
      <c r="AK1" s="253" t="s">
        <v>3112</v>
      </c>
      <c r="AL1" s="253" t="s">
        <v>3113</v>
      </c>
      <c r="AM1" s="253" t="s">
        <v>3114</v>
      </c>
      <c r="AN1" s="253" t="s">
        <v>3115</v>
      </c>
      <c r="AO1" s="253" t="s">
        <v>3116</v>
      </c>
      <c r="AP1" s="253" t="s">
        <v>3117</v>
      </c>
      <c r="AQ1" s="253" t="s">
        <v>3118</v>
      </c>
      <c r="AR1" s="253" t="s">
        <v>3119</v>
      </c>
      <c r="AS1" s="253" t="s">
        <v>3120</v>
      </c>
      <c r="AT1" s="253" t="s">
        <v>3121</v>
      </c>
      <c r="AU1" s="253" t="s">
        <v>3122</v>
      </c>
      <c r="AV1" s="253" t="s">
        <v>3123</v>
      </c>
      <c r="AW1" s="253" t="s">
        <v>3124</v>
      </c>
      <c r="AX1" s="253" t="s">
        <v>3125</v>
      </c>
      <c r="AY1" s="254" t="s">
        <v>3126</v>
      </c>
    </row>
    <row r="2" spans="1:51" ht="60" customHeight="1" outlineLevel="1" x14ac:dyDescent="0.35">
      <c r="A2" s="244" t="s">
        <v>5892</v>
      </c>
      <c r="B2" s="232" t="s">
        <v>5893</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3129</v>
      </c>
      <c r="B3" s="233" t="s">
        <v>5894</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18</v>
      </c>
      <c r="B4" s="234" t="s">
        <v>5895</v>
      </c>
      <c r="C4" s="234" t="s">
        <v>5896</v>
      </c>
      <c r="D4" s="234" t="s">
        <v>5897</v>
      </c>
      <c r="E4" s="234" t="s">
        <v>5898</v>
      </c>
      <c r="F4" s="234" t="s">
        <v>25</v>
      </c>
      <c r="G4" s="234" t="s">
        <v>25</v>
      </c>
      <c r="H4" s="234" t="s">
        <v>5899</v>
      </c>
      <c r="I4" s="234" t="s">
        <v>25</v>
      </c>
      <c r="J4" s="234" t="s">
        <v>5900</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v>
      </c>
      <c r="B5" s="234" t="s">
        <v>5901</v>
      </c>
      <c r="C5" s="234" t="s">
        <v>5902</v>
      </c>
      <c r="D5" s="234" t="s">
        <v>5903</v>
      </c>
      <c r="E5" s="234" t="s">
        <v>5904</v>
      </c>
      <c r="F5" s="234" t="s">
        <v>5905</v>
      </c>
      <c r="G5" s="234" t="s">
        <v>25</v>
      </c>
      <c r="H5" s="234" t="s">
        <v>5906</v>
      </c>
      <c r="I5" s="234" t="s">
        <v>25</v>
      </c>
      <c r="J5" s="234" t="s">
        <v>5907</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3134</v>
      </c>
      <c r="B6" s="233" t="s">
        <v>5908</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69</v>
      </c>
      <c r="B7" s="234" t="s">
        <v>5909</v>
      </c>
      <c r="C7" s="234" t="s">
        <v>5910</v>
      </c>
      <c r="D7" s="234" t="s">
        <v>5911</v>
      </c>
      <c r="E7" s="234" t="s">
        <v>5904</v>
      </c>
      <c r="F7" s="234" t="s">
        <v>5912</v>
      </c>
      <c r="G7" s="234" t="s">
        <v>25</v>
      </c>
      <c r="H7" s="234" t="s">
        <v>5913</v>
      </c>
      <c r="I7" s="234" t="s">
        <v>25</v>
      </c>
      <c r="J7" s="234" t="s">
        <v>5914</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75</v>
      </c>
      <c r="B8" s="234" t="s">
        <v>5915</v>
      </c>
      <c r="C8" s="234" t="s">
        <v>5916</v>
      </c>
      <c r="D8" s="234" t="s">
        <v>5917</v>
      </c>
      <c r="E8" s="234" t="s">
        <v>25</v>
      </c>
      <c r="F8" s="234" t="s">
        <v>25</v>
      </c>
      <c r="G8" s="234" t="s">
        <v>25</v>
      </c>
      <c r="H8" s="234" t="s">
        <v>5918</v>
      </c>
      <c r="I8" s="234" t="s">
        <v>5919</v>
      </c>
      <c r="J8" s="234" t="s">
        <v>5920</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81</v>
      </c>
      <c r="B9" s="234" t="s">
        <v>5921</v>
      </c>
      <c r="C9" s="234" t="s">
        <v>5922</v>
      </c>
      <c r="D9" s="234" t="s">
        <v>5923</v>
      </c>
      <c r="E9" s="234" t="s">
        <v>25</v>
      </c>
      <c r="F9" s="234" t="s">
        <v>25</v>
      </c>
      <c r="G9" s="234" t="s">
        <v>25</v>
      </c>
      <c r="H9" s="234" t="s">
        <v>5924</v>
      </c>
      <c r="I9" s="234" t="s">
        <v>5925</v>
      </c>
      <c r="J9" s="234" t="s">
        <v>5926</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88</v>
      </c>
      <c r="B10" s="234" t="s">
        <v>5927</v>
      </c>
      <c r="C10" s="234" t="s">
        <v>5928</v>
      </c>
      <c r="D10" s="234" t="s">
        <v>5929</v>
      </c>
      <c r="E10" s="234" t="s">
        <v>25</v>
      </c>
      <c r="F10" s="234" t="s">
        <v>25</v>
      </c>
      <c r="G10" s="234" t="s">
        <v>25</v>
      </c>
      <c r="H10" s="234" t="s">
        <v>5930</v>
      </c>
      <c r="I10" s="234" t="s">
        <v>5931</v>
      </c>
      <c r="J10" s="234" t="s">
        <v>5932</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5933</v>
      </c>
      <c r="B11" s="234" t="s">
        <v>5934</v>
      </c>
      <c r="C11" s="234" t="s">
        <v>5935</v>
      </c>
      <c r="D11" s="234" t="s">
        <v>5936</v>
      </c>
      <c r="E11" s="234" t="s">
        <v>25</v>
      </c>
      <c r="F11" s="234" t="s">
        <v>25</v>
      </c>
      <c r="G11" s="234" t="s">
        <v>25</v>
      </c>
      <c r="H11" s="234" t="s">
        <v>5937</v>
      </c>
      <c r="I11" s="234" t="s">
        <v>25</v>
      </c>
      <c r="J11" s="234" t="s">
        <v>5938</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5939</v>
      </c>
      <c r="B12" s="234" t="s">
        <v>5940</v>
      </c>
      <c r="C12" s="234" t="s">
        <v>5941</v>
      </c>
      <c r="D12" s="234" t="s">
        <v>5942</v>
      </c>
      <c r="E12" s="234" t="s">
        <v>25</v>
      </c>
      <c r="F12" s="234" t="s">
        <v>25</v>
      </c>
      <c r="G12" s="234" t="s">
        <v>5943</v>
      </c>
      <c r="H12" s="234" t="s">
        <v>5944</v>
      </c>
      <c r="I12" s="234" t="s">
        <v>25</v>
      </c>
      <c r="J12" s="234" t="s">
        <v>5945</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5946</v>
      </c>
      <c r="B13" s="234" t="s">
        <v>5947</v>
      </c>
      <c r="C13" s="234" t="s">
        <v>5948</v>
      </c>
      <c r="D13" s="234" t="s">
        <v>5949</v>
      </c>
      <c r="E13" s="234" t="s">
        <v>25</v>
      </c>
      <c r="F13" s="234" t="s">
        <v>25</v>
      </c>
      <c r="G13" s="234" t="s">
        <v>25</v>
      </c>
      <c r="H13" s="234" t="s">
        <v>5950</v>
      </c>
      <c r="I13" s="234" t="s">
        <v>25</v>
      </c>
      <c r="J13" s="234" t="s">
        <v>5951</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5952</v>
      </c>
      <c r="B14" s="234" t="s">
        <v>5953</v>
      </c>
      <c r="C14" s="234" t="s">
        <v>5954</v>
      </c>
      <c r="D14" s="234" t="s">
        <v>5955</v>
      </c>
      <c r="E14" s="234" t="s">
        <v>25</v>
      </c>
      <c r="F14" s="234" t="s">
        <v>5956</v>
      </c>
      <c r="G14" s="234" t="s">
        <v>25</v>
      </c>
      <c r="H14" s="234" t="s">
        <v>5957</v>
      </c>
      <c r="I14" s="234" t="s">
        <v>5958</v>
      </c>
      <c r="J14" s="234" t="s">
        <v>5959</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3139</v>
      </c>
      <c r="B15" s="233" t="s">
        <v>5960</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5961</v>
      </c>
      <c r="B16" s="234" t="s">
        <v>5962</v>
      </c>
      <c r="C16" s="234" t="s">
        <v>5963</v>
      </c>
      <c r="D16" s="234" t="s">
        <v>5955</v>
      </c>
      <c r="E16" s="234" t="s">
        <v>25</v>
      </c>
      <c r="F16" s="234" t="s">
        <v>5964</v>
      </c>
      <c r="G16" s="234" t="s">
        <v>25</v>
      </c>
      <c r="H16" s="234" t="s">
        <v>5965</v>
      </c>
      <c r="I16" s="234" t="s">
        <v>25</v>
      </c>
      <c r="J16" s="234" t="s">
        <v>5966</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5967</v>
      </c>
      <c r="B17" s="234" t="s">
        <v>5968</v>
      </c>
      <c r="C17" s="234" t="s">
        <v>5969</v>
      </c>
      <c r="D17" s="234" t="s">
        <v>5970</v>
      </c>
      <c r="E17" s="234" t="s">
        <v>25</v>
      </c>
      <c r="F17" s="234" t="s">
        <v>5964</v>
      </c>
      <c r="G17" s="234" t="s">
        <v>25</v>
      </c>
      <c r="H17" s="234" t="s">
        <v>5971</v>
      </c>
      <c r="I17" s="234" t="s">
        <v>25</v>
      </c>
      <c r="J17" s="234" t="s">
        <v>5972</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5973</v>
      </c>
      <c r="B18" s="234" t="s">
        <v>5974</v>
      </c>
      <c r="C18" s="234" t="s">
        <v>5975</v>
      </c>
      <c r="D18" s="234" t="s">
        <v>25</v>
      </c>
      <c r="E18" s="234" t="s">
        <v>25</v>
      </c>
      <c r="F18" s="234" t="s">
        <v>25</v>
      </c>
      <c r="G18" s="234" t="s">
        <v>25</v>
      </c>
      <c r="H18" s="234" t="s">
        <v>5976</v>
      </c>
      <c r="I18" s="234" t="s">
        <v>25</v>
      </c>
      <c r="J18" s="234" t="s">
        <v>5977</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3144</v>
      </c>
      <c r="B19" s="233" t="s">
        <v>5978</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5979</v>
      </c>
      <c r="B20" s="234" t="s">
        <v>5980</v>
      </c>
      <c r="C20" s="234" t="s">
        <v>5981</v>
      </c>
      <c r="D20" s="234" t="s">
        <v>5982</v>
      </c>
      <c r="E20" s="234" t="s">
        <v>25</v>
      </c>
      <c r="F20" s="234" t="s">
        <v>5983</v>
      </c>
      <c r="G20" s="234" t="s">
        <v>25</v>
      </c>
      <c r="H20" s="234" t="s">
        <v>5984</v>
      </c>
      <c r="I20" s="234" t="s">
        <v>25</v>
      </c>
      <c r="J20" s="234" t="s">
        <v>5985</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5986</v>
      </c>
      <c r="B21" s="234" t="s">
        <v>5987</v>
      </c>
      <c r="C21" s="234" t="s">
        <v>5988</v>
      </c>
      <c r="D21" s="234" t="s">
        <v>5989</v>
      </c>
      <c r="E21" s="234" t="s">
        <v>5990</v>
      </c>
      <c r="F21" s="234" t="s">
        <v>25</v>
      </c>
      <c r="G21" s="234" t="s">
        <v>25</v>
      </c>
      <c r="H21" s="234" t="s">
        <v>5991</v>
      </c>
      <c r="I21" s="234" t="s">
        <v>5992</v>
      </c>
      <c r="J21" s="234" t="s">
        <v>5993</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5994</v>
      </c>
      <c r="B22" s="234" t="s">
        <v>5995</v>
      </c>
      <c r="C22" s="234" t="s">
        <v>5996</v>
      </c>
      <c r="D22" s="234" t="s">
        <v>5997</v>
      </c>
      <c r="E22" s="234" t="s">
        <v>25</v>
      </c>
      <c r="F22" s="234" t="s">
        <v>5998</v>
      </c>
      <c r="G22" s="234" t="s">
        <v>25</v>
      </c>
      <c r="H22" s="234" t="s">
        <v>5999</v>
      </c>
      <c r="I22" s="234" t="s">
        <v>25</v>
      </c>
      <c r="J22" s="234" t="s">
        <v>6000</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6001</v>
      </c>
      <c r="B23" s="234" t="s">
        <v>6002</v>
      </c>
      <c r="C23" s="234" t="s">
        <v>6003</v>
      </c>
      <c r="D23" s="234" t="s">
        <v>6004</v>
      </c>
      <c r="E23" s="234" t="s">
        <v>25</v>
      </c>
      <c r="F23" s="234" t="s">
        <v>25</v>
      </c>
      <c r="G23" s="234" t="s">
        <v>25</v>
      </c>
      <c r="H23" s="234" t="s">
        <v>6005</v>
      </c>
      <c r="I23" s="234" t="s">
        <v>6006</v>
      </c>
      <c r="J23" s="234" t="s">
        <v>6007</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6008</v>
      </c>
      <c r="B24" s="234" t="s">
        <v>6009</v>
      </c>
      <c r="C24" s="234" t="s">
        <v>6010</v>
      </c>
      <c r="D24" s="234" t="s">
        <v>6004</v>
      </c>
      <c r="E24" s="234" t="s">
        <v>25</v>
      </c>
      <c r="F24" s="234" t="s">
        <v>6011</v>
      </c>
      <c r="G24" s="234" t="s">
        <v>25</v>
      </c>
      <c r="H24" s="234" t="s">
        <v>6012</v>
      </c>
      <c r="I24" s="234" t="s">
        <v>25</v>
      </c>
      <c r="J24" s="234" t="s">
        <v>6013</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3148</v>
      </c>
      <c r="B25" s="233" t="s">
        <v>6014</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6015</v>
      </c>
      <c r="B26" s="234" t="s">
        <v>6016</v>
      </c>
      <c r="C26" s="234" t="s">
        <v>6017</v>
      </c>
      <c r="D26" s="234" t="s">
        <v>6018</v>
      </c>
      <c r="E26" s="234" t="s">
        <v>25</v>
      </c>
      <c r="F26" s="234" t="s">
        <v>6019</v>
      </c>
      <c r="G26" s="234" t="s">
        <v>25</v>
      </c>
      <c r="H26" s="234" t="s">
        <v>6020</v>
      </c>
      <c r="I26" s="234" t="s">
        <v>25</v>
      </c>
      <c r="J26" s="234" t="s">
        <v>6021</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6022</v>
      </c>
      <c r="B27" s="232" t="s">
        <v>6023</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3154</v>
      </c>
      <c r="B28" s="233" t="s">
        <v>6024</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6025</v>
      </c>
      <c r="B29" s="234" t="s">
        <v>6026</v>
      </c>
      <c r="C29" s="234" t="s">
        <v>6027</v>
      </c>
      <c r="D29" s="234" t="s">
        <v>6028</v>
      </c>
      <c r="E29" s="234" t="s">
        <v>6029</v>
      </c>
      <c r="F29" s="234" t="s">
        <v>25</v>
      </c>
      <c r="G29" s="234" t="s">
        <v>25</v>
      </c>
      <c r="H29" s="234" t="s">
        <v>6030</v>
      </c>
      <c r="I29" s="234" t="s">
        <v>25</v>
      </c>
      <c r="J29" s="234" t="s">
        <v>6031</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6032</v>
      </c>
      <c r="B30" s="234" t="s">
        <v>6033</v>
      </c>
      <c r="C30" s="234" t="s">
        <v>5902</v>
      </c>
      <c r="D30" s="234" t="s">
        <v>5903</v>
      </c>
      <c r="E30" s="234" t="s">
        <v>25</v>
      </c>
      <c r="F30" s="234" t="s">
        <v>5905</v>
      </c>
      <c r="G30" s="234" t="s">
        <v>25</v>
      </c>
      <c r="H30" s="234" t="s">
        <v>6034</v>
      </c>
      <c r="I30" s="234" t="s">
        <v>25</v>
      </c>
      <c r="J30" s="234" t="s">
        <v>6035</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3159</v>
      </c>
      <c r="B31" s="233" t="s">
        <v>6036</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94</v>
      </c>
      <c r="B32" s="234" t="s">
        <v>6037</v>
      </c>
      <c r="C32" s="234" t="s">
        <v>6038</v>
      </c>
      <c r="D32" s="234" t="s">
        <v>6039</v>
      </c>
      <c r="E32" s="234" t="s">
        <v>25</v>
      </c>
      <c r="F32" s="234" t="s">
        <v>25</v>
      </c>
      <c r="G32" s="234" t="s">
        <v>6040</v>
      </c>
      <c r="H32" s="234" t="s">
        <v>6041</v>
      </c>
      <c r="I32" s="234" t="s">
        <v>25</v>
      </c>
      <c r="J32" s="234" t="s">
        <v>6042</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100</v>
      </c>
      <c r="B33" s="234" t="s">
        <v>6043</v>
      </c>
      <c r="C33" s="234" t="s">
        <v>6044</v>
      </c>
      <c r="D33" s="234" t="s">
        <v>6045</v>
      </c>
      <c r="E33" s="234" t="s">
        <v>25</v>
      </c>
      <c r="F33" s="234" t="s">
        <v>6046</v>
      </c>
      <c r="G33" s="234" t="s">
        <v>25</v>
      </c>
      <c r="H33" s="234" t="s">
        <v>6047</v>
      </c>
      <c r="I33" s="234" t="s">
        <v>6048</v>
      </c>
      <c r="J33" s="234" t="s">
        <v>6049</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106</v>
      </c>
      <c r="B34" s="234" t="s">
        <v>6050</v>
      </c>
      <c r="C34" s="234" t="s">
        <v>6051</v>
      </c>
      <c r="D34" s="234" t="s">
        <v>6052</v>
      </c>
      <c r="E34" s="234" t="s">
        <v>25</v>
      </c>
      <c r="F34" s="234" t="s">
        <v>25</v>
      </c>
      <c r="G34" s="234" t="s">
        <v>25</v>
      </c>
      <c r="H34" s="234" t="s">
        <v>6053</v>
      </c>
      <c r="I34" s="234" t="s">
        <v>25</v>
      </c>
      <c r="J34" s="234" t="s">
        <v>6054</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111</v>
      </c>
      <c r="B35" s="234" t="s">
        <v>6055</v>
      </c>
      <c r="C35" s="234" t="s">
        <v>6056</v>
      </c>
      <c r="D35" s="234" t="s">
        <v>6057</v>
      </c>
      <c r="E35" s="234" t="s">
        <v>25</v>
      </c>
      <c r="F35" s="234" t="s">
        <v>6058</v>
      </c>
      <c r="G35" s="234" t="s">
        <v>25</v>
      </c>
      <c r="H35" s="234" t="s">
        <v>6059</v>
      </c>
      <c r="I35" s="234" t="s">
        <v>25</v>
      </c>
      <c r="J35" s="234" t="s">
        <v>6060</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116</v>
      </c>
      <c r="B36" s="234" t="s">
        <v>6061</v>
      </c>
      <c r="C36" s="234" t="s">
        <v>6062</v>
      </c>
      <c r="D36" s="234" t="s">
        <v>6063</v>
      </c>
      <c r="E36" s="234" t="s">
        <v>25</v>
      </c>
      <c r="F36" s="234" t="s">
        <v>25</v>
      </c>
      <c r="G36" s="234" t="s">
        <v>6064</v>
      </c>
      <c r="H36" s="234" t="s">
        <v>6065</v>
      </c>
      <c r="I36" s="234" t="s">
        <v>25</v>
      </c>
      <c r="J36" s="234" t="s">
        <v>6066</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122</v>
      </c>
      <c r="B37" s="234" t="s">
        <v>6067</v>
      </c>
      <c r="C37" s="234" t="s">
        <v>6068</v>
      </c>
      <c r="D37" s="234" t="s">
        <v>6069</v>
      </c>
      <c r="E37" s="234" t="s">
        <v>25</v>
      </c>
      <c r="F37" s="234" t="s">
        <v>6070</v>
      </c>
      <c r="G37" s="234" t="s">
        <v>6071</v>
      </c>
      <c r="H37" s="234" t="s">
        <v>6072</v>
      </c>
      <c r="I37" s="234" t="s">
        <v>25</v>
      </c>
      <c r="J37" s="234" t="s">
        <v>6073</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128</v>
      </c>
      <c r="B38" s="234" t="s">
        <v>6074</v>
      </c>
      <c r="C38" s="234" t="s">
        <v>6075</v>
      </c>
      <c r="D38" s="234" t="s">
        <v>6076</v>
      </c>
      <c r="E38" s="234" t="s">
        <v>25</v>
      </c>
      <c r="F38" s="234" t="s">
        <v>6070</v>
      </c>
      <c r="G38" s="234" t="s">
        <v>6077</v>
      </c>
      <c r="H38" s="234" t="s">
        <v>6078</v>
      </c>
      <c r="I38" s="234" t="s">
        <v>6079</v>
      </c>
      <c r="J38" s="234" t="s">
        <v>6080</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3163</v>
      </c>
      <c r="B39" s="233" t="s">
        <v>6081</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6082</v>
      </c>
      <c r="B40" s="234" t="s">
        <v>6083</v>
      </c>
      <c r="C40" s="234" t="s">
        <v>6084</v>
      </c>
      <c r="D40" s="234" t="s">
        <v>6085</v>
      </c>
      <c r="E40" s="234" t="s">
        <v>25</v>
      </c>
      <c r="F40" s="234" t="s">
        <v>25</v>
      </c>
      <c r="G40" s="234" t="s">
        <v>25</v>
      </c>
      <c r="H40" s="234" t="s">
        <v>6086</v>
      </c>
      <c r="I40" s="234" t="s">
        <v>6087</v>
      </c>
      <c r="J40" s="234" t="s">
        <v>6088</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6089</v>
      </c>
      <c r="B41" s="234" t="s">
        <v>6090</v>
      </c>
      <c r="C41" s="234" t="s">
        <v>6091</v>
      </c>
      <c r="D41" s="234" t="s">
        <v>25</v>
      </c>
      <c r="E41" s="234" t="s">
        <v>25</v>
      </c>
      <c r="F41" s="234" t="s">
        <v>25</v>
      </c>
      <c r="G41" s="234" t="s">
        <v>25</v>
      </c>
      <c r="H41" s="234" t="s">
        <v>6092</v>
      </c>
      <c r="I41" s="234" t="s">
        <v>25</v>
      </c>
      <c r="J41" s="234" t="s">
        <v>6093</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6094</v>
      </c>
      <c r="B42" s="232" t="s">
        <v>6095</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3186</v>
      </c>
      <c r="B43" s="233" t="s">
        <v>6096</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6097</v>
      </c>
      <c r="B44" s="234" t="s">
        <v>6098</v>
      </c>
      <c r="C44" s="234" t="s">
        <v>6099</v>
      </c>
      <c r="D44" s="234" t="s">
        <v>6100</v>
      </c>
      <c r="E44" s="234" t="s">
        <v>5898</v>
      </c>
      <c r="F44" s="234" t="s">
        <v>25</v>
      </c>
      <c r="G44" s="234" t="s">
        <v>25</v>
      </c>
      <c r="H44" s="234" t="s">
        <v>6101</v>
      </c>
      <c r="I44" s="234" t="s">
        <v>25</v>
      </c>
      <c r="J44" s="234" t="s">
        <v>6102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6103</v>
      </c>
      <c r="B45" s="234" t="s">
        <v>6104</v>
      </c>
      <c r="C45" s="234" t="s">
        <v>6105</v>
      </c>
      <c r="D45" s="234" t="s">
        <v>5903</v>
      </c>
      <c r="E45" s="234" t="s">
        <v>25</v>
      </c>
      <c r="F45" s="234" t="s">
        <v>5905</v>
      </c>
      <c r="G45" s="234" t="s">
        <v>25</v>
      </c>
      <c r="H45" s="234" t="s">
        <v>6106</v>
      </c>
      <c r="I45" s="234" t="s">
        <v>25</v>
      </c>
      <c r="J45" s="234" t="s">
        <v>6107</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3192</v>
      </c>
      <c r="B46" s="233" t="s">
        <v>6108</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6109</v>
      </c>
      <c r="B47" s="234" t="s">
        <v>6110</v>
      </c>
      <c r="C47" s="234" t="s">
        <v>6111</v>
      </c>
      <c r="D47" s="234" t="s">
        <v>6112</v>
      </c>
      <c r="E47" s="234" t="s">
        <v>25</v>
      </c>
      <c r="F47" s="234" t="s">
        <v>6113</v>
      </c>
      <c r="G47" s="234" t="s">
        <v>6114</v>
      </c>
      <c r="H47" s="234" t="s">
        <v>6115</v>
      </c>
      <c r="I47" s="234" t="s">
        <v>6116</v>
      </c>
      <c r="J47" s="234" t="s">
        <v>6117</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3196</v>
      </c>
      <c r="B48" s="233" t="s">
        <v>6118</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6119</v>
      </c>
      <c r="B49" s="234" t="s">
        <v>6120</v>
      </c>
      <c r="C49" s="234" t="s">
        <v>6121</v>
      </c>
      <c r="D49" s="234" t="s">
        <v>6122</v>
      </c>
      <c r="E49" s="234" t="s">
        <v>6123</v>
      </c>
      <c r="F49" s="234" t="s">
        <v>25</v>
      </c>
      <c r="G49" s="234" t="s">
        <v>25</v>
      </c>
      <c r="H49" s="234" t="s">
        <v>6124</v>
      </c>
      <c r="I49" s="234" t="s">
        <v>6125</v>
      </c>
      <c r="J49" s="234" t="s">
        <v>6126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6127</v>
      </c>
      <c r="B50" s="234" t="s">
        <v>6128</v>
      </c>
      <c r="C50" s="234" t="s">
        <v>6129</v>
      </c>
      <c r="D50" s="234" t="s">
        <v>25</v>
      </c>
      <c r="E50" s="234" t="s">
        <v>6130</v>
      </c>
      <c r="F50" s="234" t="s">
        <v>6131</v>
      </c>
      <c r="G50" s="234" t="s">
        <v>25</v>
      </c>
      <c r="H50" s="234" t="s">
        <v>6124</v>
      </c>
      <c r="I50" s="234" t="s">
        <v>6132</v>
      </c>
      <c r="J50" s="234" t="s">
        <v>6133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6134</v>
      </c>
      <c r="B51" s="234" t="s">
        <v>6135</v>
      </c>
      <c r="C51" s="234" t="s">
        <v>6136</v>
      </c>
      <c r="D51" s="234" t="s">
        <v>25</v>
      </c>
      <c r="E51" s="234" t="s">
        <v>25</v>
      </c>
      <c r="F51" s="234" t="s">
        <v>6137</v>
      </c>
      <c r="G51" s="234" t="s">
        <v>25</v>
      </c>
      <c r="H51" s="234" t="s">
        <v>6124</v>
      </c>
      <c r="I51" s="234" t="s">
        <v>6138</v>
      </c>
      <c r="J51" s="234" t="s">
        <v>6139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6140</v>
      </c>
      <c r="B52" s="234" t="s">
        <v>6141</v>
      </c>
      <c r="C52" s="234" t="s">
        <v>6142</v>
      </c>
      <c r="D52" s="234" t="s">
        <v>25</v>
      </c>
      <c r="E52" s="234" t="s">
        <v>25</v>
      </c>
      <c r="F52" s="234" t="s">
        <v>6143</v>
      </c>
      <c r="G52" s="234" t="s">
        <v>25</v>
      </c>
      <c r="H52" s="234" t="s">
        <v>6124</v>
      </c>
      <c r="I52" s="234" t="s">
        <v>6144</v>
      </c>
      <c r="J52" s="234" t="s">
        <v>6145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6146</v>
      </c>
      <c r="B53" s="234" t="s">
        <v>6147</v>
      </c>
      <c r="C53" s="234" t="s">
        <v>6148</v>
      </c>
      <c r="D53" s="234" t="s">
        <v>6149</v>
      </c>
      <c r="E53" s="234" t="s">
        <v>6150</v>
      </c>
      <c r="F53" s="234" t="s">
        <v>25</v>
      </c>
      <c r="G53" s="234" t="s">
        <v>25</v>
      </c>
      <c r="H53" s="234" t="s">
        <v>6151</v>
      </c>
      <c r="I53" s="234" t="s">
        <v>25</v>
      </c>
      <c r="J53" s="234" t="s">
        <v>6152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6153</v>
      </c>
      <c r="B54" s="234" t="s">
        <v>6154</v>
      </c>
      <c r="C54" s="234" t="s">
        <v>6148</v>
      </c>
      <c r="D54" s="234" t="s">
        <v>6149</v>
      </c>
      <c r="E54" s="234" t="s">
        <v>25</v>
      </c>
      <c r="F54" s="234" t="s">
        <v>25</v>
      </c>
      <c r="G54" s="234" t="s">
        <v>25</v>
      </c>
      <c r="H54" s="234" t="s">
        <v>6155</v>
      </c>
      <c r="I54" s="234" t="s">
        <v>6156</v>
      </c>
      <c r="J54" s="234" t="s">
        <v>6157</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3200</v>
      </c>
      <c r="B55" s="233" t="s">
        <v>6158</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6159</v>
      </c>
      <c r="B56" s="234" t="s">
        <v>6160</v>
      </c>
      <c r="C56" s="234" t="s">
        <v>6161</v>
      </c>
      <c r="D56" s="234" t="s">
        <v>6162</v>
      </c>
      <c r="E56" s="234" t="s">
        <v>6163</v>
      </c>
      <c r="F56" s="234" t="s">
        <v>25</v>
      </c>
      <c r="G56" s="234" t="s">
        <v>6164</v>
      </c>
      <c r="H56" s="234" t="s">
        <v>25</v>
      </c>
      <c r="I56" s="234" t="s">
        <v>25</v>
      </c>
      <c r="J56" s="234" t="s">
        <v>6165</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6166</v>
      </c>
      <c r="B57" s="234" t="s">
        <v>6167</v>
      </c>
      <c r="C57" s="234" t="s">
        <v>6168</v>
      </c>
      <c r="D57" s="234" t="s">
        <v>6169</v>
      </c>
      <c r="E57" s="234" t="s">
        <v>6170</v>
      </c>
      <c r="F57" s="234" t="s">
        <v>25</v>
      </c>
      <c r="G57" s="234" t="s">
        <v>6171</v>
      </c>
      <c r="H57" s="234" t="s">
        <v>6172</v>
      </c>
      <c r="I57" s="234" t="s">
        <v>25</v>
      </c>
      <c r="J57" s="234" t="s">
        <v>6173</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3204</v>
      </c>
      <c r="B58" s="233" t="s">
        <v>6174</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6175</v>
      </c>
      <c r="B59" s="234" t="s">
        <v>6176</v>
      </c>
      <c r="C59" s="234" t="s">
        <v>6177</v>
      </c>
      <c r="D59" s="234" t="s">
        <v>6178</v>
      </c>
      <c r="E59" s="234" t="s">
        <v>25</v>
      </c>
      <c r="F59" s="234" t="s">
        <v>25</v>
      </c>
      <c r="G59" s="234" t="s">
        <v>6179</v>
      </c>
      <c r="H59" s="234" t="s">
        <v>6180</v>
      </c>
      <c r="I59" s="234" t="s">
        <v>6181</v>
      </c>
      <c r="J59" s="234" t="s">
        <v>6182</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6183</v>
      </c>
      <c r="B60" s="234" t="s">
        <v>6184</v>
      </c>
      <c r="C60" s="234" t="s">
        <v>6185</v>
      </c>
      <c r="D60" s="234" t="s">
        <v>25</v>
      </c>
      <c r="E60" s="234" t="s">
        <v>6186</v>
      </c>
      <c r="F60" s="234" t="s">
        <v>6187</v>
      </c>
      <c r="G60" s="234" t="s">
        <v>25</v>
      </c>
      <c r="H60" s="234" t="s">
        <v>6188</v>
      </c>
      <c r="I60" s="234" t="s">
        <v>6189</v>
      </c>
      <c r="J60" s="234" t="s">
        <v>6190</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6191</v>
      </c>
      <c r="B61" s="234" t="s">
        <v>6192</v>
      </c>
      <c r="C61" s="234" t="s">
        <v>6193</v>
      </c>
      <c r="D61" s="234" t="s">
        <v>25</v>
      </c>
      <c r="E61" s="234" t="s">
        <v>25</v>
      </c>
      <c r="F61" s="234" t="s">
        <v>25</v>
      </c>
      <c r="G61" s="234" t="s">
        <v>6194</v>
      </c>
      <c r="H61" s="234" t="s">
        <v>6195</v>
      </c>
      <c r="I61" s="234" t="s">
        <v>6196</v>
      </c>
      <c r="J61" s="234" t="s">
        <v>6197</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6198</v>
      </c>
      <c r="B62" s="234" t="s">
        <v>6199</v>
      </c>
      <c r="C62" s="234" t="s">
        <v>6200</v>
      </c>
      <c r="D62" s="234" t="s">
        <v>6201</v>
      </c>
      <c r="E62" s="234" t="s">
        <v>25</v>
      </c>
      <c r="F62" s="234" t="s">
        <v>25</v>
      </c>
      <c r="G62" s="234" t="s">
        <v>25</v>
      </c>
      <c r="H62" s="234" t="s">
        <v>6202</v>
      </c>
      <c r="I62" s="234" t="s">
        <v>6203</v>
      </c>
      <c r="J62" s="234" t="s">
        <v>6204</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3208</v>
      </c>
      <c r="B63" s="233" t="s">
        <v>6205</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6206</v>
      </c>
      <c r="B64" s="234" t="s">
        <v>6207</v>
      </c>
      <c r="C64" s="234" t="s">
        <v>6208</v>
      </c>
      <c r="D64" s="234" t="s">
        <v>6209</v>
      </c>
      <c r="E64" s="234" t="s">
        <v>25</v>
      </c>
      <c r="F64" s="234" t="s">
        <v>25</v>
      </c>
      <c r="G64" s="234" t="s">
        <v>6210</v>
      </c>
      <c r="H64" s="234" t="s">
        <v>6211</v>
      </c>
      <c r="I64" s="234" t="s">
        <v>6212</v>
      </c>
      <c r="J64" s="234" t="s">
        <v>6213</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6214</v>
      </c>
      <c r="B65" s="234" t="s">
        <v>6215</v>
      </c>
      <c r="C65" s="234" t="s">
        <v>6216</v>
      </c>
      <c r="D65" s="234" t="s">
        <v>6217</v>
      </c>
      <c r="E65" s="234" t="s">
        <v>25</v>
      </c>
      <c r="F65" s="234" t="s">
        <v>25</v>
      </c>
      <c r="G65" s="234" t="s">
        <v>25</v>
      </c>
      <c r="H65" s="234" t="s">
        <v>6218</v>
      </c>
      <c r="I65" s="234" t="s">
        <v>6219</v>
      </c>
      <c r="J65" s="234" t="s">
        <v>6220</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6221</v>
      </c>
      <c r="B66" s="234" t="s">
        <v>6222</v>
      </c>
      <c r="C66" s="234" t="s">
        <v>6223</v>
      </c>
      <c r="D66" s="234" t="s">
        <v>6224</v>
      </c>
      <c r="E66" s="234" t="s">
        <v>25</v>
      </c>
      <c r="F66" s="234" t="s">
        <v>25</v>
      </c>
      <c r="G66" s="234" t="s">
        <v>25</v>
      </c>
      <c r="H66" s="234" t="s">
        <v>6225</v>
      </c>
      <c r="I66" s="234" t="s">
        <v>6226</v>
      </c>
      <c r="J66" s="234" t="s">
        <v>6227</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6228</v>
      </c>
      <c r="B67" s="234" t="s">
        <v>6229</v>
      </c>
      <c r="C67" s="234" t="s">
        <v>6230</v>
      </c>
      <c r="D67" s="234" t="s">
        <v>6231</v>
      </c>
      <c r="E67" s="234" t="s">
        <v>25</v>
      </c>
      <c r="F67" s="234" t="s">
        <v>25</v>
      </c>
      <c r="G67" s="234" t="s">
        <v>25</v>
      </c>
      <c r="H67" s="234" t="s">
        <v>6232</v>
      </c>
      <c r="I67" s="234" t="s">
        <v>25</v>
      </c>
      <c r="J67" s="234" t="s">
        <v>6233</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6234</v>
      </c>
      <c r="B68" s="234" t="s">
        <v>6235</v>
      </c>
      <c r="C68" s="234" t="s">
        <v>6236</v>
      </c>
      <c r="D68" s="234" t="s">
        <v>25</v>
      </c>
      <c r="E68" s="234" t="s">
        <v>25</v>
      </c>
      <c r="F68" s="234" t="s">
        <v>25</v>
      </c>
      <c r="G68" s="234" t="s">
        <v>25</v>
      </c>
      <c r="H68" s="234" t="s">
        <v>6237</v>
      </c>
      <c r="I68" s="234" t="s">
        <v>25</v>
      </c>
      <c r="J68" s="234" t="s">
        <v>6238</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3212</v>
      </c>
      <c r="B69" s="233" t="s">
        <v>6239</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6240</v>
      </c>
      <c r="B70" s="234" t="s">
        <v>6241</v>
      </c>
      <c r="C70" s="234" t="s">
        <v>6242</v>
      </c>
      <c r="D70" s="234" t="s">
        <v>25</v>
      </c>
      <c r="E70" s="234" t="s">
        <v>25</v>
      </c>
      <c r="F70" s="234" t="s">
        <v>25</v>
      </c>
      <c r="G70" s="234" t="s">
        <v>6243</v>
      </c>
      <c r="H70" s="234" t="s">
        <v>6244</v>
      </c>
      <c r="I70" s="234" t="s">
        <v>25</v>
      </c>
      <c r="J70" s="234" t="s">
        <v>6245</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6246</v>
      </c>
      <c r="B71" s="234" t="s">
        <v>6247</v>
      </c>
      <c r="C71" s="234" t="s">
        <v>6248</v>
      </c>
      <c r="D71" s="234" t="s">
        <v>25</v>
      </c>
      <c r="E71" s="234" t="s">
        <v>25</v>
      </c>
      <c r="F71" s="234" t="s">
        <v>25</v>
      </c>
      <c r="G71" s="234" t="s">
        <v>25</v>
      </c>
      <c r="H71" s="234" t="s">
        <v>6249</v>
      </c>
      <c r="I71" s="234" t="s">
        <v>25</v>
      </c>
      <c r="J71" s="234" t="s">
        <v>6250</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6251</v>
      </c>
      <c r="B72" s="234" t="s">
        <v>6252</v>
      </c>
      <c r="C72" s="234" t="s">
        <v>6253</v>
      </c>
      <c r="D72" s="234" t="s">
        <v>6254</v>
      </c>
      <c r="E72" s="234" t="s">
        <v>6255</v>
      </c>
      <c r="F72" s="234" t="s">
        <v>25</v>
      </c>
      <c r="G72" s="234" t="s">
        <v>25</v>
      </c>
      <c r="H72" s="234" t="s">
        <v>6256</v>
      </c>
      <c r="I72" s="234" t="s">
        <v>25</v>
      </c>
      <c r="J72" s="234" t="s">
        <v>6257</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6258</v>
      </c>
      <c r="B73" s="234" t="s">
        <v>6259</v>
      </c>
      <c r="C73" s="234" t="s">
        <v>6260</v>
      </c>
      <c r="D73" s="234" t="s">
        <v>6261</v>
      </c>
      <c r="E73" s="234" t="s">
        <v>6255</v>
      </c>
      <c r="F73" s="234" t="s">
        <v>25</v>
      </c>
      <c r="G73" s="234" t="s">
        <v>6262</v>
      </c>
      <c r="H73" s="234" t="s">
        <v>6263</v>
      </c>
      <c r="I73" s="234" t="s">
        <v>25</v>
      </c>
      <c r="J73" s="234" t="s">
        <v>6264</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6265</v>
      </c>
      <c r="B74" s="234" t="s">
        <v>6266</v>
      </c>
      <c r="C74" s="234" t="s">
        <v>6267</v>
      </c>
      <c r="D74" s="234" t="s">
        <v>6261</v>
      </c>
      <c r="E74" s="234" t="s">
        <v>6268</v>
      </c>
      <c r="F74" s="234" t="s">
        <v>25</v>
      </c>
      <c r="G74" s="234" t="s">
        <v>6269</v>
      </c>
      <c r="H74" s="234" t="s">
        <v>6270</v>
      </c>
      <c r="I74" s="234" t="s">
        <v>6271</v>
      </c>
      <c r="J74" s="234" t="s">
        <v>6272</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6273</v>
      </c>
      <c r="B75" s="234" t="s">
        <v>6274</v>
      </c>
      <c r="C75" s="234" t="s">
        <v>6275</v>
      </c>
      <c r="D75" s="234" t="s">
        <v>6276</v>
      </c>
      <c r="E75" s="234" t="s">
        <v>6268</v>
      </c>
      <c r="F75" s="234" t="s">
        <v>6277</v>
      </c>
      <c r="G75" s="234" t="s">
        <v>6278</v>
      </c>
      <c r="H75" s="234" t="s">
        <v>6279</v>
      </c>
      <c r="I75" s="234" t="s">
        <v>6280</v>
      </c>
      <c r="J75" s="234" t="s">
        <v>6281</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6282</v>
      </c>
      <c r="B76" s="234" t="s">
        <v>6283</v>
      </c>
      <c r="C76" s="234" t="s">
        <v>6284</v>
      </c>
      <c r="D76" s="234" t="s">
        <v>6285</v>
      </c>
      <c r="E76" s="234" t="s">
        <v>25</v>
      </c>
      <c r="F76" s="234" t="s">
        <v>25</v>
      </c>
      <c r="G76" s="234" t="s">
        <v>25</v>
      </c>
      <c r="H76" s="234" t="s">
        <v>6286</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6287</v>
      </c>
      <c r="B77" s="234" t="s">
        <v>6288</v>
      </c>
      <c r="C77" s="234" t="s">
        <v>6289</v>
      </c>
      <c r="D77" s="234" t="s">
        <v>25</v>
      </c>
      <c r="E77" s="234" t="s">
        <v>25</v>
      </c>
      <c r="F77" s="234" t="s">
        <v>25</v>
      </c>
      <c r="G77" s="234" t="s">
        <v>6290</v>
      </c>
      <c r="H77" s="234" t="s">
        <v>6291</v>
      </c>
      <c r="I77" s="234" t="s">
        <v>25</v>
      </c>
      <c r="J77" s="234" t="s">
        <v>6292</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6293</v>
      </c>
      <c r="B78" s="234" t="s">
        <v>6294</v>
      </c>
      <c r="C78" s="234" t="s">
        <v>6295</v>
      </c>
      <c r="D78" s="234" t="s">
        <v>25</v>
      </c>
      <c r="E78" s="234" t="s">
        <v>25</v>
      </c>
      <c r="F78" s="234" t="s">
        <v>25</v>
      </c>
      <c r="G78" s="234" t="s">
        <v>6296</v>
      </c>
      <c r="H78" s="234" t="s">
        <v>6297</v>
      </c>
      <c r="I78" s="234" t="s">
        <v>6298</v>
      </c>
      <c r="J78" s="234" t="s">
        <v>6299</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6300</v>
      </c>
      <c r="B79" s="232" t="s">
        <v>6301</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3246</v>
      </c>
      <c r="B80" s="233" t="s">
        <v>6302</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6303</v>
      </c>
      <c r="B81" s="234" t="s">
        <v>6304</v>
      </c>
      <c r="C81" s="234" t="s">
        <v>6305</v>
      </c>
      <c r="D81" s="234" t="s">
        <v>6100</v>
      </c>
      <c r="E81" s="234" t="s">
        <v>6306</v>
      </c>
      <c r="F81" s="234" t="s">
        <v>25</v>
      </c>
      <c r="G81" s="234" t="s">
        <v>25</v>
      </c>
      <c r="H81" s="234" t="s">
        <v>6307</v>
      </c>
      <c r="I81" s="234" t="s">
        <v>25</v>
      </c>
      <c r="J81" s="234" t="s">
        <v>6308</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6309</v>
      </c>
      <c r="B82" s="234" t="s">
        <v>6310</v>
      </c>
      <c r="C82" s="234" t="s">
        <v>5902</v>
      </c>
      <c r="D82" s="234" t="s">
        <v>5903</v>
      </c>
      <c r="E82" s="234" t="s">
        <v>25</v>
      </c>
      <c r="F82" s="234" t="s">
        <v>5905</v>
      </c>
      <c r="G82" s="234" t="s">
        <v>25</v>
      </c>
      <c r="H82" s="234" t="s">
        <v>6311</v>
      </c>
      <c r="I82" s="234" t="s">
        <v>25</v>
      </c>
      <c r="J82" s="234" t="s">
        <v>6312</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3251</v>
      </c>
      <c r="B83" s="233" t="s">
        <v>6313</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6314</v>
      </c>
      <c r="B84" s="234" t="s">
        <v>6315</v>
      </c>
      <c r="C84" s="234" t="s">
        <v>6316</v>
      </c>
      <c r="D84" s="234" t="s">
        <v>6317</v>
      </c>
      <c r="E84" s="234" t="s">
        <v>25</v>
      </c>
      <c r="F84" s="234" t="s">
        <v>6318</v>
      </c>
      <c r="G84" s="234" t="s">
        <v>6319</v>
      </c>
      <c r="H84" s="234" t="s">
        <v>6320</v>
      </c>
      <c r="I84" s="234" t="s">
        <v>6321</v>
      </c>
      <c r="J84" s="234" t="s">
        <v>6322</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6323</v>
      </c>
      <c r="B85" s="234" t="s">
        <v>6324</v>
      </c>
      <c r="C85" s="234" t="s">
        <v>6325</v>
      </c>
      <c r="D85" s="234" t="s">
        <v>6326</v>
      </c>
      <c r="E85" s="234" t="s">
        <v>25</v>
      </c>
      <c r="F85" s="234" t="s">
        <v>25</v>
      </c>
      <c r="G85" s="234" t="s">
        <v>25</v>
      </c>
      <c r="H85" s="234" t="s">
        <v>6327</v>
      </c>
      <c r="I85" s="234" t="s">
        <v>6328</v>
      </c>
      <c r="J85" s="234" t="s">
        <v>6329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6330</v>
      </c>
      <c r="B86" s="234" t="s">
        <v>6331</v>
      </c>
      <c r="C86" s="234" t="s">
        <v>6332</v>
      </c>
      <c r="D86" s="234" t="s">
        <v>6333</v>
      </c>
      <c r="E86" s="234" t="s">
        <v>25</v>
      </c>
      <c r="F86" s="234" t="s">
        <v>25</v>
      </c>
      <c r="G86" s="234" t="s">
        <v>6334</v>
      </c>
      <c r="H86" s="234" t="s">
        <v>6335</v>
      </c>
      <c r="I86" s="234" t="s">
        <v>25</v>
      </c>
      <c r="J86" s="234" t="s">
        <v>6336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6337</v>
      </c>
      <c r="B87" s="234" t="s">
        <v>6338</v>
      </c>
      <c r="C87" s="234" t="s">
        <v>6339</v>
      </c>
      <c r="D87" s="234" t="s">
        <v>6340</v>
      </c>
      <c r="E87" s="234" t="s">
        <v>25</v>
      </c>
      <c r="F87" s="234" t="s">
        <v>6341</v>
      </c>
      <c r="G87" s="234" t="s">
        <v>25</v>
      </c>
      <c r="H87" s="234" t="s">
        <v>6342</v>
      </c>
      <c r="I87" s="234" t="s">
        <v>6343</v>
      </c>
      <c r="J87" s="234" t="s">
        <v>6344</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6345</v>
      </c>
      <c r="B88" s="232" t="s">
        <v>6346</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800</v>
      </c>
      <c r="B89" s="233" t="s">
        <v>6347</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6348</v>
      </c>
      <c r="B90" s="234" t="s">
        <v>6349</v>
      </c>
      <c r="C90" s="234" t="s">
        <v>6350</v>
      </c>
      <c r="D90" s="234" t="s">
        <v>6100</v>
      </c>
      <c r="E90" s="234" t="s">
        <v>5898</v>
      </c>
      <c r="F90" s="234" t="s">
        <v>25</v>
      </c>
      <c r="G90" s="234" t="s">
        <v>25</v>
      </c>
      <c r="H90" s="234" t="s">
        <v>6351</v>
      </c>
      <c r="I90" s="234" t="s">
        <v>25</v>
      </c>
      <c r="J90" s="234" t="s">
        <v>6352</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6353</v>
      </c>
      <c r="B91" s="234" t="s">
        <v>6354</v>
      </c>
      <c r="C91" s="234" t="s">
        <v>6355</v>
      </c>
      <c r="D91" s="234" t="s">
        <v>5903</v>
      </c>
      <c r="E91" s="234" t="s">
        <v>25</v>
      </c>
      <c r="F91" s="234" t="s">
        <v>5905</v>
      </c>
      <c r="G91" s="234" t="s">
        <v>25</v>
      </c>
      <c r="H91" s="234" t="s">
        <v>6356</v>
      </c>
      <c r="I91" s="234" t="s">
        <v>25</v>
      </c>
      <c r="J91" s="234" t="s">
        <v>6357</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807</v>
      </c>
      <c r="B92" s="233" t="s">
        <v>6358</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6359</v>
      </c>
      <c r="B93" s="234" t="s">
        <v>6360</v>
      </c>
      <c r="C93" s="234" t="s">
        <v>6361</v>
      </c>
      <c r="D93" s="234" t="s">
        <v>6362</v>
      </c>
      <c r="E93" s="234" t="s">
        <v>6363</v>
      </c>
      <c r="F93" s="234" t="s">
        <v>25</v>
      </c>
      <c r="G93" s="234" t="s">
        <v>25</v>
      </c>
      <c r="H93" s="234" t="s">
        <v>6364</v>
      </c>
      <c r="I93" s="234" t="s">
        <v>25</v>
      </c>
      <c r="J93" s="234" t="s">
        <v>6365</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6366</v>
      </c>
      <c r="B94" s="234" t="s">
        <v>6367</v>
      </c>
      <c r="C94" s="234" t="s">
        <v>6368</v>
      </c>
      <c r="D94" s="234" t="s">
        <v>6369</v>
      </c>
      <c r="E94" s="234" t="s">
        <v>25</v>
      </c>
      <c r="F94" s="234" t="s">
        <v>6370</v>
      </c>
      <c r="G94" s="234" t="s">
        <v>25</v>
      </c>
      <c r="H94" s="234" t="s">
        <v>6371</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6372</v>
      </c>
      <c r="B95" s="234" t="s">
        <v>6373</v>
      </c>
      <c r="C95" s="234" t="s">
        <v>6374</v>
      </c>
      <c r="D95" s="234" t="s">
        <v>6375</v>
      </c>
      <c r="E95" s="234" t="s">
        <v>25</v>
      </c>
      <c r="F95" s="234" t="s">
        <v>25</v>
      </c>
      <c r="G95" s="234" t="s">
        <v>25</v>
      </c>
      <c r="H95" s="234" t="s">
        <v>6376</v>
      </c>
      <c r="I95" s="234" t="s">
        <v>6377</v>
      </c>
      <c r="J95" s="234" t="s">
        <v>6378</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6379</v>
      </c>
      <c r="B96" s="234" t="s">
        <v>6380</v>
      </c>
      <c r="C96" s="234" t="s">
        <v>6381</v>
      </c>
      <c r="D96" s="234" t="s">
        <v>25</v>
      </c>
      <c r="E96" s="234" t="s">
        <v>25</v>
      </c>
      <c r="F96" s="234" t="s">
        <v>25</v>
      </c>
      <c r="G96" s="234" t="s">
        <v>25</v>
      </c>
      <c r="H96" s="234" t="s">
        <v>6382</v>
      </c>
      <c r="I96" s="234" t="s">
        <v>6328</v>
      </c>
      <c r="J96" s="234" t="s">
        <v>6383</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3303</v>
      </c>
      <c r="B97" s="233" t="s">
        <v>6384</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6385</v>
      </c>
      <c r="B98" s="234" t="s">
        <v>6386</v>
      </c>
      <c r="C98" s="234" t="s">
        <v>6387</v>
      </c>
      <c r="D98" s="234" t="s">
        <v>6388</v>
      </c>
      <c r="E98" s="234" t="s">
        <v>25</v>
      </c>
      <c r="F98" s="234" t="s">
        <v>25</v>
      </c>
      <c r="G98" s="234" t="s">
        <v>25</v>
      </c>
      <c r="H98" s="234" t="s">
        <v>6389</v>
      </c>
      <c r="I98" s="234" t="s">
        <v>25</v>
      </c>
      <c r="J98" s="234" t="s">
        <v>6390</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6391</v>
      </c>
      <c r="B99" s="234" t="s">
        <v>6392</v>
      </c>
      <c r="C99" s="234" t="s">
        <v>6393</v>
      </c>
      <c r="D99" s="234" t="s">
        <v>6394</v>
      </c>
      <c r="E99" s="234" t="s">
        <v>6395</v>
      </c>
      <c r="F99" s="234" t="s">
        <v>25</v>
      </c>
      <c r="G99" s="234" t="s">
        <v>25</v>
      </c>
      <c r="H99" s="234" t="s">
        <v>6396</v>
      </c>
      <c r="I99" s="234" t="s">
        <v>25</v>
      </c>
      <c r="J99" s="234" t="s">
        <v>6397</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6398</v>
      </c>
      <c r="B100" s="234" t="s">
        <v>6399</v>
      </c>
      <c r="C100" s="234" t="s">
        <v>6400</v>
      </c>
      <c r="D100" s="234" t="s">
        <v>25</v>
      </c>
      <c r="E100" s="234" t="s">
        <v>25</v>
      </c>
      <c r="F100" s="234" t="s">
        <v>25</v>
      </c>
      <c r="G100" s="234" t="s">
        <v>25</v>
      </c>
      <c r="H100" s="234" t="s">
        <v>6401</v>
      </c>
      <c r="I100" s="234" t="s">
        <v>6402</v>
      </c>
      <c r="J100" s="234" t="s">
        <v>6403</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6404</v>
      </c>
      <c r="B101" s="234" t="s">
        <v>6405</v>
      </c>
      <c r="C101" s="234" t="s">
        <v>6406</v>
      </c>
      <c r="D101" s="234" t="s">
        <v>25</v>
      </c>
      <c r="E101" s="234" t="s">
        <v>25</v>
      </c>
      <c r="F101" s="234" t="s">
        <v>25</v>
      </c>
      <c r="G101" s="234" t="s">
        <v>25</v>
      </c>
      <c r="H101" s="234" t="s">
        <v>6407</v>
      </c>
      <c r="I101" s="234" t="s">
        <v>6328</v>
      </c>
      <c r="J101" s="234" t="s">
        <v>6408</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6409</v>
      </c>
      <c r="B102" s="234" t="s">
        <v>6410</v>
      </c>
      <c r="C102" s="234" t="s">
        <v>6411</v>
      </c>
      <c r="D102" s="234" t="s">
        <v>6412</v>
      </c>
      <c r="E102" s="234" t="s">
        <v>25</v>
      </c>
      <c r="F102" s="234" t="s">
        <v>25</v>
      </c>
      <c r="G102" s="234" t="s">
        <v>25</v>
      </c>
      <c r="H102" s="234" t="s">
        <v>6413</v>
      </c>
      <c r="I102" s="234" t="s">
        <v>25</v>
      </c>
      <c r="J102" s="234" t="s">
        <v>6414</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6415</v>
      </c>
      <c r="B103" s="234" t="s">
        <v>6416</v>
      </c>
      <c r="C103" s="234" t="s">
        <v>6417</v>
      </c>
      <c r="D103" s="234" t="s">
        <v>6412</v>
      </c>
      <c r="E103" s="234" t="s">
        <v>25</v>
      </c>
      <c r="F103" s="234" t="s">
        <v>6418</v>
      </c>
      <c r="G103" s="234" t="s">
        <v>25</v>
      </c>
      <c r="H103" s="234" t="s">
        <v>6419</v>
      </c>
      <c r="I103" s="234" t="s">
        <v>6420</v>
      </c>
      <c r="J103" s="234" t="s">
        <v>6421</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3307</v>
      </c>
      <c r="B104" s="233" t="s">
        <v>6422</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6423</v>
      </c>
      <c r="B105" s="234" t="s">
        <v>6424</v>
      </c>
      <c r="C105" s="234" t="s">
        <v>6425</v>
      </c>
      <c r="D105" s="234" t="s">
        <v>6426</v>
      </c>
      <c r="E105" s="234" t="s">
        <v>6427</v>
      </c>
      <c r="F105" s="234" t="s">
        <v>25</v>
      </c>
      <c r="G105" s="234" t="s">
        <v>25</v>
      </c>
      <c r="H105" s="234" t="s">
        <v>6428</v>
      </c>
      <c r="I105" s="234" t="s">
        <v>6429</v>
      </c>
      <c r="J105" s="234" t="s">
        <v>6430</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6431</v>
      </c>
      <c r="B106" s="232" t="s">
        <v>6432</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3321</v>
      </c>
      <c r="B107" s="233" t="s">
        <v>6433</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6434</v>
      </c>
      <c r="B108" s="234" t="s">
        <v>6435</v>
      </c>
      <c r="C108" s="234" t="s">
        <v>6436</v>
      </c>
      <c r="D108" s="234" t="s">
        <v>6100</v>
      </c>
      <c r="E108" s="234" t="s">
        <v>5898</v>
      </c>
      <c r="F108" s="234" t="s">
        <v>25</v>
      </c>
      <c r="G108" s="234" t="s">
        <v>25</v>
      </c>
      <c r="H108" s="234" t="s">
        <v>6437</v>
      </c>
      <c r="I108" s="234" t="s">
        <v>25</v>
      </c>
      <c r="J108" s="234" t="s">
        <v>6438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6439</v>
      </c>
      <c r="B109" s="234" t="s">
        <v>6440</v>
      </c>
      <c r="C109" s="234" t="s">
        <v>6441</v>
      </c>
      <c r="D109" s="234" t="s">
        <v>5903</v>
      </c>
      <c r="E109" s="234" t="s">
        <v>25</v>
      </c>
      <c r="F109" s="234" t="s">
        <v>5905</v>
      </c>
      <c r="G109" s="234" t="s">
        <v>25</v>
      </c>
      <c r="H109" s="234" t="s">
        <v>6442</v>
      </c>
      <c r="I109" s="234" t="s">
        <v>25</v>
      </c>
      <c r="J109" s="234" t="s">
        <v>6443</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3325</v>
      </c>
      <c r="B110" s="233" t="s">
        <v>6444</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6445</v>
      </c>
      <c r="B111" s="234" t="s">
        <v>6446</v>
      </c>
      <c r="C111" s="234" t="s">
        <v>6447</v>
      </c>
      <c r="D111" s="234" t="s">
        <v>6448</v>
      </c>
      <c r="E111" s="234" t="s">
        <v>25</v>
      </c>
      <c r="F111" s="234" t="s">
        <v>6449</v>
      </c>
      <c r="G111" s="234" t="s">
        <v>25</v>
      </c>
      <c r="H111" s="234" t="s">
        <v>6450</v>
      </c>
      <c r="I111" s="234" t="s">
        <v>6451</v>
      </c>
      <c r="J111" s="234" t="s">
        <v>6452</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6453</v>
      </c>
      <c r="B112" s="234" t="s">
        <v>6454</v>
      </c>
      <c r="C112" s="234" t="s">
        <v>6455</v>
      </c>
      <c r="D112" s="234" t="s">
        <v>6456</v>
      </c>
      <c r="E112" s="234" t="s">
        <v>25</v>
      </c>
      <c r="F112" s="234" t="s">
        <v>25</v>
      </c>
      <c r="G112" s="234" t="s">
        <v>25</v>
      </c>
      <c r="H112" s="234" t="s">
        <v>6457</v>
      </c>
      <c r="I112" s="234" t="s">
        <v>25</v>
      </c>
      <c r="J112" s="234" t="s">
        <v>6458</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6459</v>
      </c>
      <c r="B113" s="234" t="s">
        <v>6460</v>
      </c>
      <c r="C113" s="234" t="s">
        <v>6461</v>
      </c>
      <c r="D113" s="234" t="s">
        <v>6462</v>
      </c>
      <c r="E113" s="234" t="s">
        <v>25</v>
      </c>
      <c r="F113" s="234" t="s">
        <v>25</v>
      </c>
      <c r="G113" s="234" t="s">
        <v>25</v>
      </c>
      <c r="H113" s="234" t="s">
        <v>6463</v>
      </c>
      <c r="I113" s="234" t="s">
        <v>6464</v>
      </c>
      <c r="J113" s="234" t="s">
        <v>6465</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6466</v>
      </c>
      <c r="B114" s="234" t="s">
        <v>6467</v>
      </c>
      <c r="C114" s="234" t="s">
        <v>6468</v>
      </c>
      <c r="D114" s="234" t="s">
        <v>6469</v>
      </c>
      <c r="E114" s="234" t="s">
        <v>25</v>
      </c>
      <c r="F114" s="234" t="s">
        <v>25</v>
      </c>
      <c r="G114" s="234" t="s">
        <v>6470</v>
      </c>
      <c r="H114" s="234" t="s">
        <v>6471</v>
      </c>
      <c r="I114" s="234" t="s">
        <v>6472</v>
      </c>
      <c r="J114" s="234" t="s">
        <v>6473</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6474</v>
      </c>
      <c r="B115" s="234" t="s">
        <v>6475</v>
      </c>
      <c r="C115" s="234" t="s">
        <v>6476</v>
      </c>
      <c r="D115" s="234" t="s">
        <v>6477</v>
      </c>
      <c r="E115" s="234" t="s">
        <v>25</v>
      </c>
      <c r="F115" s="234" t="s">
        <v>6478</v>
      </c>
      <c r="G115" s="234" t="s">
        <v>25</v>
      </c>
      <c r="H115" s="234" t="s">
        <v>6479</v>
      </c>
      <c r="I115" s="234" t="s">
        <v>6479</v>
      </c>
      <c r="J115" s="234" t="s">
        <v>6480</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3329</v>
      </c>
      <c r="B116" s="233" t="s">
        <v>6481</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6482</v>
      </c>
      <c r="B117" s="234" t="s">
        <v>6483</v>
      </c>
      <c r="C117" s="234" t="s">
        <v>6484</v>
      </c>
      <c r="D117" s="234" t="s">
        <v>6485</v>
      </c>
      <c r="E117" s="234" t="s">
        <v>25</v>
      </c>
      <c r="F117" s="234" t="s">
        <v>6486</v>
      </c>
      <c r="G117" s="234" t="s">
        <v>6487</v>
      </c>
      <c r="H117" s="234" t="s">
        <v>6488</v>
      </c>
      <c r="I117" s="234" t="s">
        <v>6489</v>
      </c>
      <c r="J117" s="234" t="s">
        <v>6490</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6491</v>
      </c>
      <c r="B118" s="234" t="s">
        <v>6492</v>
      </c>
      <c r="C118" s="234" t="s">
        <v>6493</v>
      </c>
      <c r="D118" s="234" t="s">
        <v>6494</v>
      </c>
      <c r="E118" s="234" t="s">
        <v>25</v>
      </c>
      <c r="F118" s="234" t="s">
        <v>25</v>
      </c>
      <c r="G118" s="234" t="s">
        <v>25</v>
      </c>
      <c r="H118" s="234" t="s">
        <v>6495</v>
      </c>
      <c r="I118" s="234" t="s">
        <v>6328</v>
      </c>
      <c r="J118" s="234" t="s">
        <v>6496</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6497</v>
      </c>
      <c r="B119" s="234" t="s">
        <v>6498</v>
      </c>
      <c r="C119" s="234" t="s">
        <v>6499</v>
      </c>
      <c r="D119" s="234" t="s">
        <v>6500</v>
      </c>
      <c r="E119" s="234" t="s">
        <v>25</v>
      </c>
      <c r="F119" s="234" t="s">
        <v>6501</v>
      </c>
      <c r="G119" s="234" t="s">
        <v>25</v>
      </c>
      <c r="H119" s="234" t="s">
        <v>6502</v>
      </c>
      <c r="I119" s="234" t="s">
        <v>6503</v>
      </c>
      <c r="J119" s="234" t="s">
        <v>6504</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3333</v>
      </c>
      <c r="B120" s="233" t="s">
        <v>6505</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6506</v>
      </c>
      <c r="B121" s="234" t="s">
        <v>6507</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6508</v>
      </c>
      <c r="B122" s="234" t="s">
        <v>6509</v>
      </c>
      <c r="C122" s="234" t="s">
        <v>6510</v>
      </c>
      <c r="D122" s="234" t="s">
        <v>6511</v>
      </c>
      <c r="E122" s="234" t="s">
        <v>25</v>
      </c>
      <c r="F122" s="234" t="s">
        <v>6512</v>
      </c>
      <c r="G122" s="234" t="s">
        <v>25</v>
      </c>
      <c r="H122" s="234" t="s">
        <v>6513</v>
      </c>
      <c r="I122" s="234" t="s">
        <v>6514</v>
      </c>
      <c r="J122" s="234" t="s">
        <v>6515</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6516</v>
      </c>
      <c r="B123" s="234" t="s">
        <v>6517</v>
      </c>
      <c r="C123" s="234" t="s">
        <v>6518</v>
      </c>
      <c r="D123" s="234" t="s">
        <v>6519</v>
      </c>
      <c r="E123" s="234" t="s">
        <v>25</v>
      </c>
      <c r="F123" s="234" t="s">
        <v>6520</v>
      </c>
      <c r="G123" s="234" t="s">
        <v>25</v>
      </c>
      <c r="H123" s="234" t="s">
        <v>6521</v>
      </c>
      <c r="I123" s="234" t="s">
        <v>25</v>
      </c>
      <c r="J123" s="234" t="s">
        <v>6522</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3337</v>
      </c>
      <c r="B124" s="233" t="s">
        <v>6523</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6524</v>
      </c>
      <c r="B125" s="234" t="s">
        <v>6525</v>
      </c>
      <c r="C125" s="234" t="s">
        <v>6526</v>
      </c>
      <c r="D125" s="234" t="s">
        <v>6527</v>
      </c>
      <c r="E125" s="234" t="s">
        <v>25</v>
      </c>
      <c r="F125" s="234" t="s">
        <v>25</v>
      </c>
      <c r="G125" s="234" t="s">
        <v>25</v>
      </c>
      <c r="H125" s="234" t="s">
        <v>6528</v>
      </c>
      <c r="I125" s="234" t="s">
        <v>25</v>
      </c>
      <c r="J125" s="234" t="s">
        <v>6529</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6530</v>
      </c>
      <c r="B126" s="234" t="s">
        <v>6531</v>
      </c>
      <c r="C126" s="234" t="s">
        <v>6532</v>
      </c>
      <c r="D126" s="234" t="s">
        <v>6533</v>
      </c>
      <c r="E126" s="234" t="s">
        <v>25</v>
      </c>
      <c r="F126" s="234" t="s">
        <v>6534</v>
      </c>
      <c r="G126" s="234" t="s">
        <v>25</v>
      </c>
      <c r="H126" s="234" t="s">
        <v>6535</v>
      </c>
      <c r="I126" s="234" t="s">
        <v>6536</v>
      </c>
      <c r="J126" s="234" t="s">
        <v>6537</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6538</v>
      </c>
      <c r="B127" s="234" t="s">
        <v>6539</v>
      </c>
      <c r="C127" s="234" t="s">
        <v>6540</v>
      </c>
      <c r="D127" s="234" t="s">
        <v>6541</v>
      </c>
      <c r="E127" s="234" t="s">
        <v>6542</v>
      </c>
      <c r="F127" s="234" t="s">
        <v>25</v>
      </c>
      <c r="G127" s="234" t="s">
        <v>25</v>
      </c>
      <c r="H127" s="234" t="s">
        <v>6543</v>
      </c>
      <c r="I127" s="234" t="s">
        <v>25</v>
      </c>
      <c r="J127" s="234" t="s">
        <v>6544</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6545</v>
      </c>
      <c r="B128" s="234" t="s">
        <v>6546</v>
      </c>
      <c r="C128" s="234" t="s">
        <v>6547</v>
      </c>
      <c r="D128" s="234" t="s">
        <v>25</v>
      </c>
      <c r="E128" s="234" t="s">
        <v>25</v>
      </c>
      <c r="F128" s="234" t="s">
        <v>25</v>
      </c>
      <c r="G128" s="234" t="s">
        <v>25</v>
      </c>
      <c r="H128" s="234" t="s">
        <v>6548</v>
      </c>
      <c r="I128" s="234" t="s">
        <v>6549</v>
      </c>
      <c r="J128" s="234" t="s">
        <v>6550</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6551</v>
      </c>
      <c r="B129" s="234" t="s">
        <v>6552</v>
      </c>
      <c r="C129" s="234" t="s">
        <v>6553</v>
      </c>
      <c r="D129" s="234" t="s">
        <v>25</v>
      </c>
      <c r="E129" s="234" t="s">
        <v>6554</v>
      </c>
      <c r="F129" s="234" t="s">
        <v>25</v>
      </c>
      <c r="G129" s="234" t="s">
        <v>25</v>
      </c>
      <c r="H129" s="234" t="s">
        <v>6555</v>
      </c>
      <c r="I129" s="234" t="s">
        <v>25</v>
      </c>
      <c r="J129" s="234" t="s">
        <v>6556</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6557</v>
      </c>
      <c r="B130" s="234" t="s">
        <v>6558</v>
      </c>
      <c r="C130" s="234" t="s">
        <v>6559</v>
      </c>
      <c r="D130" s="234" t="s">
        <v>25</v>
      </c>
      <c r="E130" s="234" t="s">
        <v>25</v>
      </c>
      <c r="F130" s="234" t="s">
        <v>25</v>
      </c>
      <c r="G130" s="234" t="s">
        <v>25</v>
      </c>
      <c r="H130" s="234" t="s">
        <v>6560</v>
      </c>
      <c r="I130" s="234" t="s">
        <v>25</v>
      </c>
      <c r="J130" s="234" t="s">
        <v>6561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6562</v>
      </c>
      <c r="B131" s="232" t="s">
        <v>6563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3355</v>
      </c>
      <c r="B132" s="233" t="s">
        <v>6564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6565</v>
      </c>
      <c r="B133" s="234" t="s">
        <v>6566</v>
      </c>
      <c r="C133" s="234" t="s">
        <v>6567</v>
      </c>
      <c r="D133" s="234" t="s">
        <v>6100</v>
      </c>
      <c r="E133" s="234" t="s">
        <v>5898</v>
      </c>
      <c r="F133" s="234" t="s">
        <v>25</v>
      </c>
      <c r="G133" s="234" t="s">
        <v>25</v>
      </c>
      <c r="H133" s="234" t="s">
        <v>6568</v>
      </c>
      <c r="I133" s="234" t="s">
        <v>25</v>
      </c>
      <c r="J133" s="234" t="s">
        <v>6569</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6570</v>
      </c>
      <c r="B134" s="234" t="s">
        <v>6571</v>
      </c>
      <c r="C134" s="234" t="s">
        <v>6105</v>
      </c>
      <c r="D134" s="234" t="s">
        <v>5903</v>
      </c>
      <c r="E134" s="234" t="s">
        <v>25</v>
      </c>
      <c r="F134" s="234" t="s">
        <v>5905</v>
      </c>
      <c r="G134" s="234" t="s">
        <v>25</v>
      </c>
      <c r="H134" s="234" t="s">
        <v>6572</v>
      </c>
      <c r="I134" s="234" t="s">
        <v>25</v>
      </c>
      <c r="J134" s="234" t="s">
        <v>6573</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3359</v>
      </c>
      <c r="B135" s="233" t="s">
        <v>6574</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6575</v>
      </c>
      <c r="B136" s="234" t="s">
        <v>6576</v>
      </c>
      <c r="C136" s="234" t="s">
        <v>6577</v>
      </c>
      <c r="D136" s="234" t="s">
        <v>6578</v>
      </c>
      <c r="E136" s="234" t="s">
        <v>6579</v>
      </c>
      <c r="F136" s="234" t="s">
        <v>6580</v>
      </c>
      <c r="G136" s="234" t="s">
        <v>25</v>
      </c>
      <c r="H136" s="234" t="s">
        <v>6581</v>
      </c>
      <c r="I136" s="234" t="s">
        <v>25</v>
      </c>
      <c r="J136" s="234" t="s">
        <v>6582</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6583</v>
      </c>
      <c r="B137" s="234" t="s">
        <v>6584</v>
      </c>
      <c r="C137" s="234" t="s">
        <v>6585</v>
      </c>
      <c r="D137" s="234" t="s">
        <v>6586</v>
      </c>
      <c r="E137" s="234" t="s">
        <v>25</v>
      </c>
      <c r="F137" s="234" t="s">
        <v>25</v>
      </c>
      <c r="G137" s="234" t="s">
        <v>25</v>
      </c>
      <c r="H137" s="234" t="s">
        <v>6587</v>
      </c>
      <c r="I137" s="234" t="s">
        <v>25</v>
      </c>
      <c r="J137" s="234" t="s">
        <v>6588</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6589</v>
      </c>
      <c r="B138" s="234" t="s">
        <v>6590</v>
      </c>
      <c r="C138" s="234" t="s">
        <v>6591</v>
      </c>
      <c r="D138" s="234" t="s">
        <v>25</v>
      </c>
      <c r="E138" s="234" t="s">
        <v>25</v>
      </c>
      <c r="F138" s="234" t="s">
        <v>25</v>
      </c>
      <c r="G138" s="234" t="s">
        <v>25</v>
      </c>
      <c r="H138" s="234" t="s">
        <v>6592</v>
      </c>
      <c r="I138" s="234" t="s">
        <v>25</v>
      </c>
      <c r="J138" s="234" t="s">
        <v>6593</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6594</v>
      </c>
      <c r="B139" s="234" t="s">
        <v>6595</v>
      </c>
      <c r="C139" s="234" t="s">
        <v>6596</v>
      </c>
      <c r="D139" s="234" t="s">
        <v>6597</v>
      </c>
      <c r="E139" s="234" t="s">
        <v>25</v>
      </c>
      <c r="F139" s="234" t="s">
        <v>25</v>
      </c>
      <c r="G139" s="234" t="s">
        <v>25</v>
      </c>
      <c r="H139" s="234" t="s">
        <v>6598</v>
      </c>
      <c r="I139" s="234" t="s">
        <v>6599</v>
      </c>
      <c r="J139" s="234" t="s">
        <v>6600</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6601</v>
      </c>
      <c r="B140" s="234" t="s">
        <v>6602</v>
      </c>
      <c r="C140" s="234" t="s">
        <v>6603</v>
      </c>
      <c r="D140" s="234" t="s">
        <v>6604</v>
      </c>
      <c r="E140" s="234" t="s">
        <v>25</v>
      </c>
      <c r="F140" s="234" t="s">
        <v>25</v>
      </c>
      <c r="G140" s="234" t="s">
        <v>25</v>
      </c>
      <c r="H140" s="234" t="s">
        <v>6605</v>
      </c>
      <c r="I140" s="234" t="s">
        <v>6328</v>
      </c>
      <c r="J140" s="234" t="s">
        <v>6606</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6607</v>
      </c>
      <c r="B141" s="234" t="s">
        <v>6608</v>
      </c>
      <c r="C141" s="234" t="s">
        <v>6609</v>
      </c>
      <c r="D141" s="234" t="s">
        <v>25</v>
      </c>
      <c r="E141" s="234" t="s">
        <v>6610</v>
      </c>
      <c r="F141" s="234" t="s">
        <v>25</v>
      </c>
      <c r="G141" s="234" t="s">
        <v>25</v>
      </c>
      <c r="H141" s="234" t="s">
        <v>6611</v>
      </c>
      <c r="I141" s="234" t="s">
        <v>6328</v>
      </c>
      <c r="J141" s="234" t="s">
        <v>6612</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6613</v>
      </c>
      <c r="B142" s="234" t="s">
        <v>6614</v>
      </c>
      <c r="C142" s="234" t="s">
        <v>6615</v>
      </c>
      <c r="D142" s="234" t="s">
        <v>6616</v>
      </c>
      <c r="E142" s="234" t="s">
        <v>6610</v>
      </c>
      <c r="F142" s="234" t="s">
        <v>25</v>
      </c>
      <c r="G142" s="234" t="s">
        <v>25</v>
      </c>
      <c r="H142" s="234" t="s">
        <v>6617</v>
      </c>
      <c r="I142" s="234" t="s">
        <v>6618</v>
      </c>
      <c r="J142" s="234" t="s">
        <v>6619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3363</v>
      </c>
      <c r="B143" s="233" t="s">
        <v>6620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6621</v>
      </c>
      <c r="B144" s="234" t="s">
        <v>6622</v>
      </c>
      <c r="C144" s="234" t="s">
        <v>6623</v>
      </c>
      <c r="D144" s="234" t="s">
        <v>25</v>
      </c>
      <c r="E144" s="234" t="s">
        <v>25</v>
      </c>
      <c r="F144" s="234" t="s">
        <v>25</v>
      </c>
      <c r="G144" s="234" t="s">
        <v>25</v>
      </c>
      <c r="H144" s="234" t="s">
        <v>6624</v>
      </c>
      <c r="I144" s="234" t="s">
        <v>25</v>
      </c>
      <c r="J144" s="234" t="s">
        <v>6625</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6626</v>
      </c>
      <c r="B145" s="234" t="s">
        <v>6627</v>
      </c>
      <c r="C145" s="234" t="s">
        <v>6628</v>
      </c>
      <c r="D145" s="234" t="s">
        <v>25</v>
      </c>
      <c r="E145" s="234" t="s">
        <v>25</v>
      </c>
      <c r="F145" s="234" t="s">
        <v>25</v>
      </c>
      <c r="G145" s="234" t="s">
        <v>25</v>
      </c>
      <c r="H145" s="234" t="s">
        <v>6629</v>
      </c>
      <c r="I145" s="234" t="s">
        <v>25</v>
      </c>
      <c r="J145" s="234" t="s">
        <v>6630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6631</v>
      </c>
      <c r="B146" s="234" t="s">
        <v>6632</v>
      </c>
      <c r="C146" s="234" t="s">
        <v>6633</v>
      </c>
      <c r="D146" s="234" t="s">
        <v>6634</v>
      </c>
      <c r="E146" s="234" t="s">
        <v>25</v>
      </c>
      <c r="F146" s="234" t="s">
        <v>25</v>
      </c>
      <c r="G146" s="234" t="s">
        <v>25</v>
      </c>
      <c r="H146" s="234" t="s">
        <v>6635</v>
      </c>
      <c r="I146" s="234" t="s">
        <v>25</v>
      </c>
      <c r="J146" s="234" t="s">
        <v>6636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6637</v>
      </c>
      <c r="B147" s="232" t="s">
        <v>6638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3385</v>
      </c>
      <c r="B148" s="233" t="s">
        <v>6639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6640</v>
      </c>
      <c r="B149" s="234" t="s">
        <v>6641</v>
      </c>
      <c r="C149" s="234" t="s">
        <v>6642</v>
      </c>
      <c r="D149" s="234" t="s">
        <v>6100</v>
      </c>
      <c r="E149" s="234" t="s">
        <v>5898</v>
      </c>
      <c r="F149" s="234" t="s">
        <v>25</v>
      </c>
      <c r="G149" s="234" t="s">
        <v>25</v>
      </c>
      <c r="H149" s="234" t="s">
        <v>6643</v>
      </c>
      <c r="I149" s="234" t="s">
        <v>25</v>
      </c>
      <c r="J149" s="234" t="s">
        <v>6644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6645</v>
      </c>
      <c r="B150" s="234" t="s">
        <v>6646</v>
      </c>
      <c r="C150" s="234" t="s">
        <v>5902</v>
      </c>
      <c r="D150" s="234" t="s">
        <v>5903</v>
      </c>
      <c r="E150" s="234" t="s">
        <v>25</v>
      </c>
      <c r="F150" s="234" t="s">
        <v>5905</v>
      </c>
      <c r="G150" s="234" t="s">
        <v>25</v>
      </c>
      <c r="H150" s="234" t="s">
        <v>6647</v>
      </c>
      <c r="I150" s="234" t="s">
        <v>25</v>
      </c>
      <c r="J150" s="234" t="s">
        <v>6648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3389</v>
      </c>
      <c r="B151" s="233" t="s">
        <v>6649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6650</v>
      </c>
      <c r="B152" s="234" t="s">
        <v>6651</v>
      </c>
      <c r="C152" s="234" t="s">
        <v>6652</v>
      </c>
      <c r="D152" s="234" t="s">
        <v>25</v>
      </c>
      <c r="E152" s="234" t="s">
        <v>25</v>
      </c>
      <c r="F152" s="234" t="s">
        <v>25</v>
      </c>
      <c r="G152" s="234" t="s">
        <v>25</v>
      </c>
      <c r="H152" s="234" t="s">
        <v>6653</v>
      </c>
      <c r="I152" s="234" t="s">
        <v>6654</v>
      </c>
      <c r="J152" s="234" t="s">
        <v>6655</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6656</v>
      </c>
      <c r="B153" s="234" t="s">
        <v>6657</v>
      </c>
      <c r="C153" s="234" t="s">
        <v>6658</v>
      </c>
      <c r="D153" s="234" t="s">
        <v>6659</v>
      </c>
      <c r="E153" s="234" t="s">
        <v>25</v>
      </c>
      <c r="F153" s="234" t="s">
        <v>6660</v>
      </c>
      <c r="G153" s="234" t="s">
        <v>25</v>
      </c>
      <c r="H153" s="234" t="s">
        <v>6661</v>
      </c>
      <c r="I153" s="234" t="s">
        <v>6662</v>
      </c>
      <c r="J153" s="234" t="s">
        <v>6663</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6664</v>
      </c>
      <c r="B154" s="234" t="s">
        <v>6665</v>
      </c>
      <c r="C154" s="234" t="s">
        <v>6666</v>
      </c>
      <c r="D154" s="234" t="s">
        <v>25</v>
      </c>
      <c r="E154" s="234" t="s">
        <v>25</v>
      </c>
      <c r="F154" s="234" t="s">
        <v>6667</v>
      </c>
      <c r="G154" s="234" t="s">
        <v>25</v>
      </c>
      <c r="H154" s="234" t="s">
        <v>6668</v>
      </c>
      <c r="I154" s="234" t="s">
        <v>25</v>
      </c>
      <c r="J154" s="234" t="s">
        <v>6669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6670</v>
      </c>
      <c r="B155" s="234" t="s">
        <v>6671</v>
      </c>
      <c r="C155" s="234" t="s">
        <v>6672</v>
      </c>
      <c r="D155" s="234" t="s">
        <v>25</v>
      </c>
      <c r="E155" s="234" t="s">
        <v>25</v>
      </c>
      <c r="F155" s="234" t="s">
        <v>25</v>
      </c>
      <c r="G155" s="234" t="s">
        <v>25</v>
      </c>
      <c r="H155" s="234" t="s">
        <v>6673</v>
      </c>
      <c r="I155" s="234" t="s">
        <v>6674</v>
      </c>
      <c r="J155" s="234" t="s">
        <v>6675</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6676</v>
      </c>
      <c r="B156" s="234" t="s">
        <v>6677</v>
      </c>
      <c r="C156" s="234" t="s">
        <v>6678</v>
      </c>
      <c r="D156" s="234" t="s">
        <v>25</v>
      </c>
      <c r="E156" s="234" t="s">
        <v>25</v>
      </c>
      <c r="F156" s="234" t="s">
        <v>25</v>
      </c>
      <c r="G156" s="234" t="s">
        <v>25</v>
      </c>
      <c r="H156" s="234" t="s">
        <v>6679</v>
      </c>
      <c r="I156" s="234" t="s">
        <v>25</v>
      </c>
      <c r="J156" s="234" t="s">
        <v>6680</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6681</v>
      </c>
      <c r="B157" s="234" t="s">
        <v>6682</v>
      </c>
      <c r="C157" s="234" t="s">
        <v>6683</v>
      </c>
      <c r="D157" s="234" t="s">
        <v>6684</v>
      </c>
      <c r="E157" s="234" t="s">
        <v>25</v>
      </c>
      <c r="F157" s="234" t="s">
        <v>25</v>
      </c>
      <c r="G157" s="234" t="s">
        <v>25</v>
      </c>
      <c r="H157" s="234" t="s">
        <v>6685</v>
      </c>
      <c r="I157" s="234" t="s">
        <v>25</v>
      </c>
      <c r="J157" s="234" t="s">
        <v>6686</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6687</v>
      </c>
      <c r="B158" s="234" t="s">
        <v>6688</v>
      </c>
      <c r="C158" s="234" t="s">
        <v>6689</v>
      </c>
      <c r="D158" s="234" t="s">
        <v>6690</v>
      </c>
      <c r="E158" s="234" t="s">
        <v>25</v>
      </c>
      <c r="F158" s="234" t="s">
        <v>25</v>
      </c>
      <c r="G158" s="234" t="s">
        <v>25</v>
      </c>
      <c r="H158" s="234" t="s">
        <v>25</v>
      </c>
      <c r="I158" s="234" t="s">
        <v>25</v>
      </c>
      <c r="J158" s="234" t="s">
        <v>6691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6692</v>
      </c>
      <c r="B159" s="234" t="s">
        <v>6693</v>
      </c>
      <c r="C159" s="234" t="s">
        <v>6694</v>
      </c>
      <c r="D159" s="234" t="s">
        <v>6695</v>
      </c>
      <c r="E159" s="234" t="s">
        <v>25</v>
      </c>
      <c r="F159" s="234" t="s">
        <v>6696</v>
      </c>
      <c r="G159" s="234" t="s">
        <v>25</v>
      </c>
      <c r="H159" s="234" t="s">
        <v>6697</v>
      </c>
      <c r="I159" s="234" t="s">
        <v>6698</v>
      </c>
      <c r="J159" s="234" t="s">
        <v>6699</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3393</v>
      </c>
      <c r="B160" s="233" t="s">
        <v>6700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6701</v>
      </c>
      <c r="B161" s="234" t="s">
        <v>6702</v>
      </c>
      <c r="C161" s="234" t="s">
        <v>6703</v>
      </c>
      <c r="D161" s="234" t="s">
        <v>6704</v>
      </c>
      <c r="E161" s="234" t="s">
        <v>25</v>
      </c>
      <c r="F161" s="234" t="s">
        <v>25</v>
      </c>
      <c r="G161" s="234" t="s">
        <v>6705</v>
      </c>
      <c r="H161" s="234" t="s">
        <v>6706</v>
      </c>
      <c r="I161" s="234" t="s">
        <v>6707</v>
      </c>
      <c r="J161" s="234" t="s">
        <v>6708</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6709</v>
      </c>
      <c r="B162" s="234" t="s">
        <v>6710</v>
      </c>
      <c r="C162" s="234" t="s">
        <v>6711</v>
      </c>
      <c r="D162" s="234" t="s">
        <v>6712</v>
      </c>
      <c r="E162" s="234" t="s">
        <v>25</v>
      </c>
      <c r="F162" s="234" t="s">
        <v>25</v>
      </c>
      <c r="G162" s="234" t="s">
        <v>25</v>
      </c>
      <c r="H162" s="234" t="s">
        <v>6713</v>
      </c>
      <c r="I162" s="234" t="s">
        <v>25</v>
      </c>
      <c r="J162" s="234" t="s">
        <v>6714</v>
      </c>
      <c r="K162" s="237">
        <f>IF(COUNTIF(L162:AY162,"&lt;&gt;")=0,"",SUMPRODUCT(((Recommendations[ImplStatus]="Implemented")+(Recommendations[ImplStatus]="Compensated"))*ISNUMBER(MATCH(Recommendations[Id],L162:AY162,0)))/COUNTIF(L162:AY162,"&lt;&gt;"))</f>
        <v>0</v>
      </c>
      <c r="L162" s="240" t="s">
        <v>55</v>
      </c>
      <c r="M162" s="240" t="s">
        <v>62</v>
      </c>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6715</v>
      </c>
      <c r="B163" s="234" t="s">
        <v>6716</v>
      </c>
      <c r="C163" s="234" t="s">
        <v>6717</v>
      </c>
      <c r="D163" s="234" t="s">
        <v>6712</v>
      </c>
      <c r="E163" s="234" t="s">
        <v>25</v>
      </c>
      <c r="F163" s="234" t="s">
        <v>6718</v>
      </c>
      <c r="G163" s="234" t="s">
        <v>25</v>
      </c>
      <c r="H163" s="234" t="s">
        <v>6719</v>
      </c>
      <c r="I163" s="234" t="s">
        <v>25</v>
      </c>
      <c r="J163" s="234" t="s">
        <v>6720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6721</v>
      </c>
      <c r="B164" s="234" t="s">
        <v>6722</v>
      </c>
      <c r="C164" s="234" t="s">
        <v>6723</v>
      </c>
      <c r="D164" s="234" t="s">
        <v>6724</v>
      </c>
      <c r="E164" s="234" t="s">
        <v>25</v>
      </c>
      <c r="F164" s="234" t="s">
        <v>25</v>
      </c>
      <c r="G164" s="234" t="s">
        <v>25</v>
      </c>
      <c r="H164" s="234" t="s">
        <v>6725</v>
      </c>
      <c r="I164" s="234" t="s">
        <v>6726</v>
      </c>
      <c r="J164" s="234" t="s">
        <v>6727</v>
      </c>
      <c r="K164" s="237">
        <f>IF(COUNTIF(L164:AY164,"&lt;&gt;")=0,"",SUMPRODUCT(((Recommendations[ImplStatus]="Implemented")+(Recommendations[ImplStatus]="Compensated"))*ISNUMBER(MATCH(Recommendations[Id],L164:AY164,0)))/COUNTIF(L164:AY164,"&lt;&gt;"))</f>
        <v>0</v>
      </c>
      <c r="L164" s="240" t="s">
        <v>69</v>
      </c>
      <c r="M164" s="240" t="s">
        <v>75</v>
      </c>
      <c r="N164" s="240" t="s">
        <v>81</v>
      </c>
      <c r="O164" s="240" t="s">
        <v>88</v>
      </c>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6728</v>
      </c>
      <c r="B165" s="234" t="s">
        <v>6729</v>
      </c>
      <c r="C165" s="234" t="s">
        <v>6730</v>
      </c>
      <c r="D165" s="234" t="s">
        <v>25</v>
      </c>
      <c r="E165" s="234" t="s">
        <v>25</v>
      </c>
      <c r="F165" s="234" t="s">
        <v>25</v>
      </c>
      <c r="G165" s="234" t="s">
        <v>25</v>
      </c>
      <c r="H165" s="234" t="s">
        <v>6731</v>
      </c>
      <c r="I165" s="234" t="s">
        <v>25</v>
      </c>
      <c r="J165" s="234" t="s">
        <v>6732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6733</v>
      </c>
      <c r="B166" s="234" t="s">
        <v>6734</v>
      </c>
      <c r="C166" s="234" t="s">
        <v>6735</v>
      </c>
      <c r="D166" s="234" t="s">
        <v>6736</v>
      </c>
      <c r="E166" s="234" t="s">
        <v>25</v>
      </c>
      <c r="F166" s="234" t="s">
        <v>25</v>
      </c>
      <c r="G166" s="234" t="s">
        <v>25</v>
      </c>
      <c r="H166" s="234" t="s">
        <v>6737</v>
      </c>
      <c r="I166" s="234" t="s">
        <v>6738</v>
      </c>
      <c r="J166" s="234" t="s">
        <v>6739</v>
      </c>
      <c r="K166" s="237">
        <f>IF(COUNTIF(L166:AY166,"&lt;&gt;")=0,"",SUMPRODUCT(((Recommendations[ImplStatus]="Implemented")+(Recommendations[ImplStatus]="Compensated"))*ISNUMBER(MATCH(Recommendations[Id],L166:AY166,0)))/COUNTIF(L166:AY166,"&lt;&gt;"))</f>
        <v>0</v>
      </c>
      <c r="L166" s="240" t="s">
        <v>37</v>
      </c>
      <c r="M166" s="240" t="s">
        <v>43</v>
      </c>
      <c r="N166" s="240" t="s">
        <v>49</v>
      </c>
      <c r="O166" s="240" t="s">
        <v>1739</v>
      </c>
      <c r="P166" s="240" t="s">
        <v>1745</v>
      </c>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6740</v>
      </c>
      <c r="B167" s="234" t="s">
        <v>6741</v>
      </c>
      <c r="C167" s="234" t="s">
        <v>6742</v>
      </c>
      <c r="D167" s="234" t="s">
        <v>25</v>
      </c>
      <c r="E167" s="234" t="s">
        <v>25</v>
      </c>
      <c r="F167" s="234" t="s">
        <v>25</v>
      </c>
      <c r="G167" s="234" t="s">
        <v>25</v>
      </c>
      <c r="H167" s="234" t="s">
        <v>6743</v>
      </c>
      <c r="I167" s="234" t="s">
        <v>6744</v>
      </c>
      <c r="J167" s="234" t="s">
        <v>6745</v>
      </c>
      <c r="K167" s="237">
        <f>IF(COUNTIF(L167:AY167,"&lt;&gt;")=0,"",SUMPRODUCT(((Recommendations[ImplStatus]="Implemented")+(Recommendations[ImplStatus]="Compensated"))*ISNUMBER(MATCH(Recommendations[Id],L167:AY167,0)))/COUNTIF(L167:AY167,"&lt;&gt;"))</f>
        <v>0</v>
      </c>
      <c r="L167" s="240" t="s">
        <v>18</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6746</v>
      </c>
      <c r="B168" s="234" t="s">
        <v>6747</v>
      </c>
      <c r="C168" s="234" t="s">
        <v>6748</v>
      </c>
      <c r="D168" s="234" t="s">
        <v>6749</v>
      </c>
      <c r="E168" s="234" t="s">
        <v>25</v>
      </c>
      <c r="F168" s="234" t="s">
        <v>25</v>
      </c>
      <c r="G168" s="234" t="s">
        <v>25</v>
      </c>
      <c r="H168" s="234" t="s">
        <v>6750</v>
      </c>
      <c r="I168" s="234" t="s">
        <v>25</v>
      </c>
      <c r="J168" s="234" t="s">
        <v>6751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6752</v>
      </c>
      <c r="B169" s="234" t="s">
        <v>6753</v>
      </c>
      <c r="C169" s="234" t="s">
        <v>6754</v>
      </c>
      <c r="D169" s="234" t="s">
        <v>6755</v>
      </c>
      <c r="E169" s="234" t="s">
        <v>25</v>
      </c>
      <c r="F169" s="234" t="s">
        <v>25</v>
      </c>
      <c r="G169" s="234" t="s">
        <v>6756</v>
      </c>
      <c r="H169" s="234" t="s">
        <v>6757</v>
      </c>
      <c r="I169" s="234" t="s">
        <v>6758</v>
      </c>
      <c r="J169" s="234" t="s">
        <v>6759</v>
      </c>
      <c r="K169" s="237">
        <f>IF(COUNTIF(L169:AY169,"&lt;&gt;")=0,"",SUMPRODUCT(((Recommendations[ImplStatus]="Implemented")+(Recommendations[ImplStatus]="Compensated"))*ISNUMBER(MATCH(Recommendations[Id],L169:AY169,0)))/COUNTIF(L169:AY169,"&lt;&gt;"))</f>
        <v>0</v>
      </c>
      <c r="L169" s="240" t="s">
        <v>31</v>
      </c>
      <c r="M169" s="240" t="s">
        <v>1752</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6760</v>
      </c>
      <c r="B170" s="234" t="s">
        <v>6761</v>
      </c>
      <c r="C170" s="234" t="s">
        <v>6762</v>
      </c>
      <c r="D170" s="234" t="s">
        <v>6763</v>
      </c>
      <c r="E170" s="234" t="s">
        <v>25</v>
      </c>
      <c r="F170" s="234" t="s">
        <v>25</v>
      </c>
      <c r="G170" s="234" t="s">
        <v>25</v>
      </c>
      <c r="H170" s="234" t="s">
        <v>6764</v>
      </c>
      <c r="I170" s="234" t="s">
        <v>6765</v>
      </c>
      <c r="J170" s="234" t="s">
        <v>6766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6767</v>
      </c>
      <c r="B171" s="234" t="s">
        <v>6768</v>
      </c>
      <c r="C171" s="234" t="s">
        <v>6762</v>
      </c>
      <c r="D171" s="234" t="s">
        <v>6769</v>
      </c>
      <c r="E171" s="234" t="s">
        <v>25</v>
      </c>
      <c r="F171" s="234" t="s">
        <v>25</v>
      </c>
      <c r="G171" s="234" t="s">
        <v>6770</v>
      </c>
      <c r="H171" s="234" t="s">
        <v>6764</v>
      </c>
      <c r="I171" s="234" t="s">
        <v>6771</v>
      </c>
      <c r="J171" s="234" t="s">
        <v>6772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6773</v>
      </c>
      <c r="B172" s="234" t="s">
        <v>6774</v>
      </c>
      <c r="C172" s="234" t="s">
        <v>6775</v>
      </c>
      <c r="D172" s="234" t="s">
        <v>6776</v>
      </c>
      <c r="E172" s="234" t="s">
        <v>25</v>
      </c>
      <c r="F172" s="234" t="s">
        <v>25</v>
      </c>
      <c r="G172" s="234" t="s">
        <v>25</v>
      </c>
      <c r="H172" s="234" t="s">
        <v>6777</v>
      </c>
      <c r="I172" s="234" t="s">
        <v>25</v>
      </c>
      <c r="J172" s="234" t="s">
        <v>6778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3397</v>
      </c>
      <c r="B173" s="233" t="s">
        <v>6779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6780</v>
      </c>
      <c r="B174" s="234" t="s">
        <v>6781</v>
      </c>
      <c r="C174" s="234" t="s">
        <v>6782</v>
      </c>
      <c r="D174" s="234" t="s">
        <v>6783</v>
      </c>
      <c r="E174" s="234" t="s">
        <v>6784</v>
      </c>
      <c r="F174" s="234" t="s">
        <v>25</v>
      </c>
      <c r="G174" s="234" t="s">
        <v>25</v>
      </c>
      <c r="H174" s="234" t="s">
        <v>6785</v>
      </c>
      <c r="I174" s="234" t="s">
        <v>6786</v>
      </c>
      <c r="J174" s="234" t="s">
        <v>6787</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6788</v>
      </c>
      <c r="B175" s="234" t="s">
        <v>6789</v>
      </c>
      <c r="C175" s="234" t="s">
        <v>6790</v>
      </c>
      <c r="D175" s="234" t="s">
        <v>25</v>
      </c>
      <c r="E175" s="234" t="s">
        <v>6791</v>
      </c>
      <c r="F175" s="234" t="s">
        <v>25</v>
      </c>
      <c r="G175" s="234" t="s">
        <v>25</v>
      </c>
      <c r="H175" s="234" t="s">
        <v>6792</v>
      </c>
      <c r="I175" s="234" t="s">
        <v>25</v>
      </c>
      <c r="J175" s="234" t="s">
        <v>6793</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6794</v>
      </c>
      <c r="B176" s="234" t="s">
        <v>6795</v>
      </c>
      <c r="C176" s="234" t="s">
        <v>6796</v>
      </c>
      <c r="D176" s="234" t="s">
        <v>25</v>
      </c>
      <c r="E176" s="234" t="s">
        <v>6797</v>
      </c>
      <c r="F176" s="234" t="s">
        <v>25</v>
      </c>
      <c r="G176" s="234" t="s">
        <v>25</v>
      </c>
      <c r="H176" s="234" t="s">
        <v>6798</v>
      </c>
      <c r="I176" s="234" t="s">
        <v>6799</v>
      </c>
      <c r="J176" s="234" t="s">
        <v>6800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3402</v>
      </c>
      <c r="B177" s="233" t="s">
        <v>6801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6802</v>
      </c>
      <c r="B178" s="234" t="s">
        <v>6803</v>
      </c>
      <c r="C178" s="234" t="s">
        <v>6804</v>
      </c>
      <c r="D178" s="234" t="s">
        <v>6805</v>
      </c>
      <c r="E178" s="234" t="s">
        <v>6806</v>
      </c>
      <c r="F178" s="234" t="s">
        <v>6807</v>
      </c>
      <c r="G178" s="234" t="s">
        <v>25</v>
      </c>
      <c r="H178" s="234" t="s">
        <v>6808</v>
      </c>
      <c r="I178" s="234" t="s">
        <v>6809</v>
      </c>
      <c r="J178" s="234" t="s">
        <v>6810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3406</v>
      </c>
      <c r="B179" s="233" t="s">
        <v>6811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6812</v>
      </c>
      <c r="B180" s="234" t="s">
        <v>6813</v>
      </c>
      <c r="C180" s="234" t="s">
        <v>6814</v>
      </c>
      <c r="D180" s="234" t="s">
        <v>6805</v>
      </c>
      <c r="E180" s="234" t="s">
        <v>6815</v>
      </c>
      <c r="F180" s="234" t="s">
        <v>25</v>
      </c>
      <c r="G180" s="234" t="s">
        <v>25</v>
      </c>
      <c r="H180" s="234" t="s">
        <v>6816</v>
      </c>
      <c r="I180" s="234" t="s">
        <v>6328</v>
      </c>
      <c r="J180" s="234" t="s">
        <v>6817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6818</v>
      </c>
      <c r="B181" s="234" t="s">
        <v>6819</v>
      </c>
      <c r="C181" s="234" t="s">
        <v>6820</v>
      </c>
      <c r="D181" s="234" t="s">
        <v>6821</v>
      </c>
      <c r="E181" s="234" t="s">
        <v>25</v>
      </c>
      <c r="F181" s="234" t="s">
        <v>25</v>
      </c>
      <c r="G181" s="234" t="s">
        <v>25</v>
      </c>
      <c r="H181" s="234" t="s">
        <v>6822</v>
      </c>
      <c r="I181" s="234" t="s">
        <v>6823</v>
      </c>
      <c r="J181" s="234" t="s">
        <v>6824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6825</v>
      </c>
      <c r="B182" s="234" t="s">
        <v>6826</v>
      </c>
      <c r="C182" s="234" t="s">
        <v>6827</v>
      </c>
      <c r="D182" s="234" t="s">
        <v>6828</v>
      </c>
      <c r="E182" s="234" t="s">
        <v>25</v>
      </c>
      <c r="F182" s="234" t="s">
        <v>25</v>
      </c>
      <c r="G182" s="234" t="s">
        <v>25</v>
      </c>
      <c r="H182" s="234" t="s">
        <v>6829</v>
      </c>
      <c r="I182" s="234" t="s">
        <v>6328</v>
      </c>
      <c r="J182" s="234" t="s">
        <v>6830</v>
      </c>
      <c r="K182" s="237">
        <f>IF(COUNTIF(L182:AY182,"&lt;&gt;")=0,"",SUMPRODUCT(((Recommendations[ImplStatus]="Implemented")+(Recommendations[ImplStatus]="Compensated"))*ISNUMBER(MATCH(Recommendations[Id],L182:AY182,0)))/COUNTIF(L182:AY182,"&lt;&gt;"))</f>
        <v>0</v>
      </c>
      <c r="L182" s="240" t="s">
        <v>574</v>
      </c>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6831</v>
      </c>
      <c r="B183" s="232" t="s">
        <v>6832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3436</v>
      </c>
      <c r="B184" s="233" t="s">
        <v>6833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811</v>
      </c>
      <c r="B185" s="234" t="s">
        <v>6834</v>
      </c>
      <c r="C185" s="234" t="s">
        <v>6835</v>
      </c>
      <c r="D185" s="234" t="s">
        <v>6100</v>
      </c>
      <c r="E185" s="234" t="s">
        <v>6836</v>
      </c>
      <c r="F185" s="234" t="s">
        <v>25</v>
      </c>
      <c r="G185" s="234" t="s">
        <v>25</v>
      </c>
      <c r="H185" s="234" t="s">
        <v>6837</v>
      </c>
      <c r="I185" s="234" t="s">
        <v>25</v>
      </c>
      <c r="J185" s="234" t="s">
        <v>6838</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817</v>
      </c>
      <c r="B186" s="234" t="s">
        <v>6839</v>
      </c>
      <c r="C186" s="234" t="s">
        <v>6105</v>
      </c>
      <c r="D186" s="234" t="s">
        <v>6840</v>
      </c>
      <c r="E186" s="234" t="s">
        <v>25</v>
      </c>
      <c r="F186" s="234" t="s">
        <v>25</v>
      </c>
      <c r="G186" s="234" t="s">
        <v>25</v>
      </c>
      <c r="H186" s="234" t="s">
        <v>6841</v>
      </c>
      <c r="I186" s="234" t="s">
        <v>25</v>
      </c>
      <c r="J186" s="234" t="s">
        <v>6842</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3440</v>
      </c>
      <c r="B187" s="233" t="s">
        <v>6843</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859</v>
      </c>
      <c r="B188" s="234" t="s">
        <v>6844</v>
      </c>
      <c r="C188" s="234" t="s">
        <v>6845</v>
      </c>
      <c r="D188" s="234" t="s">
        <v>6846</v>
      </c>
      <c r="E188" s="234" t="s">
        <v>25</v>
      </c>
      <c r="F188" s="234" t="s">
        <v>6847</v>
      </c>
      <c r="G188" s="234" t="s">
        <v>25</v>
      </c>
      <c r="H188" s="234" t="s">
        <v>6848</v>
      </c>
      <c r="I188" s="234" t="s">
        <v>6849</v>
      </c>
      <c r="J188" s="234" t="s">
        <v>6850</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6851</v>
      </c>
      <c r="B189" s="234" t="s">
        <v>6852</v>
      </c>
      <c r="C189" s="234" t="s">
        <v>6853</v>
      </c>
      <c r="D189" s="234" t="s">
        <v>6854</v>
      </c>
      <c r="E189" s="234" t="s">
        <v>25</v>
      </c>
      <c r="F189" s="234" t="s">
        <v>25</v>
      </c>
      <c r="G189" s="234" t="s">
        <v>25</v>
      </c>
      <c r="H189" s="234" t="s">
        <v>6855</v>
      </c>
      <c r="I189" s="234" t="s">
        <v>25</v>
      </c>
      <c r="J189" s="234" t="s">
        <v>6856</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864</v>
      </c>
      <c r="B190" s="234" t="s">
        <v>6857</v>
      </c>
      <c r="C190" s="234" t="s">
        <v>6858</v>
      </c>
      <c r="D190" s="234" t="s">
        <v>6859</v>
      </c>
      <c r="E190" s="234" t="s">
        <v>25</v>
      </c>
      <c r="F190" s="234" t="s">
        <v>6860</v>
      </c>
      <c r="G190" s="234" t="s">
        <v>25</v>
      </c>
      <c r="H190" s="234" t="s">
        <v>6861</v>
      </c>
      <c r="I190" s="234" t="s">
        <v>25</v>
      </c>
      <c r="J190" s="234" t="s">
        <v>6862</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868</v>
      </c>
      <c r="B191" s="234" t="s">
        <v>6863</v>
      </c>
      <c r="C191" s="234" t="s">
        <v>6864</v>
      </c>
      <c r="D191" s="234" t="s">
        <v>25</v>
      </c>
      <c r="E191" s="234" t="s">
        <v>25</v>
      </c>
      <c r="F191" s="234" t="s">
        <v>25</v>
      </c>
      <c r="G191" s="234" t="s">
        <v>25</v>
      </c>
      <c r="H191" s="234" t="s">
        <v>6865</v>
      </c>
      <c r="I191" s="234" t="s">
        <v>25</v>
      </c>
      <c r="J191" s="234" t="s">
        <v>6866</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873</v>
      </c>
      <c r="B192" s="234" t="s">
        <v>6867</v>
      </c>
      <c r="C192" s="234" t="s">
        <v>6868</v>
      </c>
      <c r="D192" s="234" t="s">
        <v>6869</v>
      </c>
      <c r="E192" s="234" t="s">
        <v>6870</v>
      </c>
      <c r="F192" s="234" t="s">
        <v>25</v>
      </c>
      <c r="G192" s="234" t="s">
        <v>25</v>
      </c>
      <c r="H192" s="234" t="s">
        <v>6871</v>
      </c>
      <c r="I192" s="234" t="s">
        <v>25</v>
      </c>
      <c r="J192" s="234" t="s">
        <v>6872</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3444</v>
      </c>
      <c r="B193" s="233" t="s">
        <v>6873</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891</v>
      </c>
      <c r="B194" s="234" t="s">
        <v>6874</v>
      </c>
      <c r="C194" s="234" t="s">
        <v>6875</v>
      </c>
      <c r="D194" s="234" t="s">
        <v>6869</v>
      </c>
      <c r="E194" s="234" t="s">
        <v>6870</v>
      </c>
      <c r="F194" s="234" t="s">
        <v>6876</v>
      </c>
      <c r="G194" s="234" t="s">
        <v>25</v>
      </c>
      <c r="H194" s="234" t="s">
        <v>6877</v>
      </c>
      <c r="I194" s="234" t="s">
        <v>25</v>
      </c>
      <c r="J194" s="234" t="s">
        <v>6878</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6879</v>
      </c>
      <c r="B195" s="234" t="s">
        <v>6880</v>
      </c>
      <c r="C195" s="234" t="s">
        <v>6881</v>
      </c>
      <c r="D195" s="234" t="s">
        <v>6882</v>
      </c>
      <c r="E195" s="234" t="s">
        <v>25</v>
      </c>
      <c r="F195" s="234" t="s">
        <v>25</v>
      </c>
      <c r="G195" s="234" t="s">
        <v>25</v>
      </c>
      <c r="H195" s="234" t="s">
        <v>6883</v>
      </c>
      <c r="I195" s="234" t="s">
        <v>25</v>
      </c>
      <c r="J195" s="234" t="s">
        <v>6884</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896</v>
      </c>
      <c r="B196" s="234" t="s">
        <v>6885</v>
      </c>
      <c r="C196" s="234" t="s">
        <v>6886</v>
      </c>
      <c r="D196" s="234" t="s">
        <v>25</v>
      </c>
      <c r="E196" s="234" t="s">
        <v>6887</v>
      </c>
      <c r="F196" s="234" t="s">
        <v>25</v>
      </c>
      <c r="G196" s="234" t="s">
        <v>25</v>
      </c>
      <c r="H196" s="234" t="s">
        <v>6888</v>
      </c>
      <c r="I196" s="234" t="s">
        <v>25</v>
      </c>
      <c r="J196" s="234" t="s">
        <v>6889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901</v>
      </c>
      <c r="B197" s="234" t="s">
        <v>6890</v>
      </c>
      <c r="C197" s="234" t="s">
        <v>6891</v>
      </c>
      <c r="D197" s="234" t="s">
        <v>25</v>
      </c>
      <c r="E197" s="234" t="s">
        <v>25</v>
      </c>
      <c r="F197" s="234" t="s">
        <v>25</v>
      </c>
      <c r="G197" s="234" t="s">
        <v>25</v>
      </c>
      <c r="H197" s="234" t="s">
        <v>6892</v>
      </c>
      <c r="I197" s="234" t="s">
        <v>25</v>
      </c>
      <c r="J197" s="234" t="s">
        <v>6893</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906</v>
      </c>
      <c r="B198" s="234" t="s">
        <v>6894</v>
      </c>
      <c r="C198" s="234" t="s">
        <v>6895</v>
      </c>
      <c r="D198" s="234" t="s">
        <v>6896</v>
      </c>
      <c r="E198" s="234" t="s">
        <v>25</v>
      </c>
      <c r="F198" s="234" t="s">
        <v>25</v>
      </c>
      <c r="G198" s="234" t="s">
        <v>25</v>
      </c>
      <c r="H198" s="234" t="s">
        <v>6897</v>
      </c>
      <c r="I198" s="234" t="s">
        <v>25</v>
      </c>
      <c r="J198" s="234" t="s">
        <v>6898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3448</v>
      </c>
      <c r="B199" s="233" t="s">
        <v>6899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6900</v>
      </c>
      <c r="B200" s="234" t="s">
        <v>6901</v>
      </c>
      <c r="C200" s="234" t="s">
        <v>6902</v>
      </c>
      <c r="D200" s="234" t="s">
        <v>25</v>
      </c>
      <c r="E200" s="234" t="s">
        <v>25</v>
      </c>
      <c r="F200" s="234" t="s">
        <v>25</v>
      </c>
      <c r="G200" s="234" t="s">
        <v>25</v>
      </c>
      <c r="H200" s="234" t="s">
        <v>6903</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6904</v>
      </c>
      <c r="B201" s="234" t="s">
        <v>6905</v>
      </c>
      <c r="C201" s="234" t="s">
        <v>6906</v>
      </c>
      <c r="D201" s="234" t="s">
        <v>6907</v>
      </c>
      <c r="E201" s="234" t="s">
        <v>25</v>
      </c>
      <c r="F201" s="234" t="s">
        <v>25</v>
      </c>
      <c r="G201" s="234" t="s">
        <v>25</v>
      </c>
      <c r="H201" s="234" t="s">
        <v>6908</v>
      </c>
      <c r="I201" s="234" t="s">
        <v>25</v>
      </c>
      <c r="J201" s="234" t="s">
        <v>6909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6910</v>
      </c>
      <c r="B202" s="234" t="s">
        <v>6911</v>
      </c>
      <c r="C202" s="234" t="s">
        <v>6912</v>
      </c>
      <c r="D202" s="234" t="s">
        <v>25</v>
      </c>
      <c r="E202" s="234" t="s">
        <v>25</v>
      </c>
      <c r="F202" s="234" t="s">
        <v>25</v>
      </c>
      <c r="G202" s="234" t="s">
        <v>25</v>
      </c>
      <c r="H202" s="234" t="s">
        <v>6913</v>
      </c>
      <c r="I202" s="234" t="s">
        <v>25</v>
      </c>
      <c r="J202" s="234" t="s">
        <v>6914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6915</v>
      </c>
      <c r="B203" s="234" t="s">
        <v>6916</v>
      </c>
      <c r="C203" s="234" t="s">
        <v>6917</v>
      </c>
      <c r="D203" s="234" t="s">
        <v>6918</v>
      </c>
      <c r="E203" s="234" t="s">
        <v>25</v>
      </c>
      <c r="F203" s="234" t="s">
        <v>25</v>
      </c>
      <c r="G203" s="234" t="s">
        <v>25</v>
      </c>
      <c r="H203" s="234" t="s">
        <v>6919</v>
      </c>
      <c r="I203" s="234" t="s">
        <v>25</v>
      </c>
      <c r="J203" s="234" t="s">
        <v>6920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6921</v>
      </c>
      <c r="B204" s="234" t="s">
        <v>6922</v>
      </c>
      <c r="C204" s="234" t="s">
        <v>6923</v>
      </c>
      <c r="D204" s="234" t="s">
        <v>25</v>
      </c>
      <c r="E204" s="234" t="s">
        <v>25</v>
      </c>
      <c r="F204" s="234" t="s">
        <v>25</v>
      </c>
      <c r="G204" s="234" t="s">
        <v>25</v>
      </c>
      <c r="H204" s="234" t="s">
        <v>6924</v>
      </c>
      <c r="I204" s="234" t="s">
        <v>25</v>
      </c>
      <c r="J204" s="234" t="s">
        <v>6925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6926</v>
      </c>
      <c r="B205" s="234" t="s">
        <v>6927</v>
      </c>
      <c r="C205" s="234" t="s">
        <v>6928</v>
      </c>
      <c r="D205" s="234" t="s">
        <v>25</v>
      </c>
      <c r="E205" s="234" t="s">
        <v>25</v>
      </c>
      <c r="F205" s="234" t="s">
        <v>25</v>
      </c>
      <c r="G205" s="234" t="s">
        <v>25</v>
      </c>
      <c r="H205" s="234" t="s">
        <v>6929</v>
      </c>
      <c r="I205" s="234" t="s">
        <v>6930</v>
      </c>
      <c r="J205" s="234" t="s">
        <v>6931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6932</v>
      </c>
      <c r="B206" s="234" t="s">
        <v>6933</v>
      </c>
      <c r="C206" s="234" t="s">
        <v>6934</v>
      </c>
      <c r="D206" s="234" t="s">
        <v>25</v>
      </c>
      <c r="E206" s="234" t="s">
        <v>25</v>
      </c>
      <c r="F206" s="234" t="s">
        <v>25</v>
      </c>
      <c r="G206" s="234" t="s">
        <v>25</v>
      </c>
      <c r="H206" s="234" t="s">
        <v>6935</v>
      </c>
      <c r="I206" s="234" t="s">
        <v>25</v>
      </c>
      <c r="J206" s="234" t="s">
        <v>6936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6937</v>
      </c>
      <c r="B207" s="234" t="s">
        <v>6938</v>
      </c>
      <c r="C207" s="234" t="s">
        <v>6934</v>
      </c>
      <c r="D207" s="234" t="s">
        <v>6939</v>
      </c>
      <c r="E207" s="234" t="s">
        <v>25</v>
      </c>
      <c r="F207" s="234" t="s">
        <v>25</v>
      </c>
      <c r="G207" s="234" t="s">
        <v>25</v>
      </c>
      <c r="H207" s="234" t="s">
        <v>6940</v>
      </c>
      <c r="I207" s="234" t="s">
        <v>25</v>
      </c>
      <c r="J207" s="234" t="s">
        <v>6941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6942</v>
      </c>
      <c r="B208" s="234" t="s">
        <v>6943</v>
      </c>
      <c r="C208" s="234" t="s">
        <v>6944</v>
      </c>
      <c r="D208" s="234" t="s">
        <v>6939</v>
      </c>
      <c r="E208" s="234" t="s">
        <v>25</v>
      </c>
      <c r="F208" s="234" t="s">
        <v>6945</v>
      </c>
      <c r="G208" s="234" t="s">
        <v>6946</v>
      </c>
      <c r="H208" s="234" t="s">
        <v>6947</v>
      </c>
      <c r="I208" s="234" t="s">
        <v>6948</v>
      </c>
      <c r="J208" s="234" t="s">
        <v>6949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6950</v>
      </c>
      <c r="B209" s="234" t="s">
        <v>6951</v>
      </c>
      <c r="C209" s="234" t="s">
        <v>6952</v>
      </c>
      <c r="D209" s="234" t="s">
        <v>6953</v>
      </c>
      <c r="E209" s="234" t="s">
        <v>25</v>
      </c>
      <c r="F209" s="234" t="s">
        <v>6945</v>
      </c>
      <c r="G209" s="234" t="s">
        <v>6954</v>
      </c>
      <c r="H209" s="234" t="s">
        <v>6955</v>
      </c>
      <c r="I209" s="234" t="s">
        <v>6948</v>
      </c>
      <c r="J209" s="234" t="s">
        <v>6956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3452</v>
      </c>
      <c r="B210" s="233" t="s">
        <v>6957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6958</v>
      </c>
      <c r="B211" s="234" t="s">
        <v>6959</v>
      </c>
      <c r="C211" s="234" t="s">
        <v>6960</v>
      </c>
      <c r="D211" s="234" t="s">
        <v>6961</v>
      </c>
      <c r="E211" s="234" t="s">
        <v>25</v>
      </c>
      <c r="F211" s="234" t="s">
        <v>25</v>
      </c>
      <c r="G211" s="234" t="s">
        <v>6962</v>
      </c>
      <c r="H211" s="234" t="s">
        <v>6963</v>
      </c>
      <c r="I211" s="234" t="s">
        <v>6964</v>
      </c>
      <c r="J211" s="234" t="s">
        <v>6965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6966</v>
      </c>
      <c r="B212" s="234" t="s">
        <v>6967</v>
      </c>
      <c r="C212" s="234" t="s">
        <v>6968</v>
      </c>
      <c r="D212" s="234" t="s">
        <v>6969</v>
      </c>
      <c r="E212" s="234" t="s">
        <v>25</v>
      </c>
      <c r="F212" s="234" t="s">
        <v>6970</v>
      </c>
      <c r="G212" s="234" t="s">
        <v>25</v>
      </c>
      <c r="H212" s="234" t="s">
        <v>25</v>
      </c>
      <c r="I212" s="234" t="s">
        <v>25</v>
      </c>
      <c r="J212" s="234" t="s">
        <v>6971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6972</v>
      </c>
      <c r="B213" s="234" t="s">
        <v>6973</v>
      </c>
      <c r="C213" s="234" t="s">
        <v>6974</v>
      </c>
      <c r="D213" s="234" t="s">
        <v>6975</v>
      </c>
      <c r="E213" s="234" t="s">
        <v>25</v>
      </c>
      <c r="F213" s="234" t="s">
        <v>6976</v>
      </c>
      <c r="G213" s="234" t="s">
        <v>25</v>
      </c>
      <c r="H213" s="234" t="s">
        <v>6977</v>
      </c>
      <c r="I213" s="234" t="s">
        <v>25</v>
      </c>
      <c r="J213" s="234" t="s">
        <v>6978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6979</v>
      </c>
      <c r="B214" s="234" t="s">
        <v>6980</v>
      </c>
      <c r="C214" s="234" t="s">
        <v>6981</v>
      </c>
      <c r="D214" s="234" t="s">
        <v>6982</v>
      </c>
      <c r="E214" s="234" t="s">
        <v>25</v>
      </c>
      <c r="F214" s="234" t="s">
        <v>25</v>
      </c>
      <c r="G214" s="234" t="s">
        <v>25</v>
      </c>
      <c r="H214" s="234" t="s">
        <v>6983</v>
      </c>
      <c r="I214" s="234" t="s">
        <v>6328</v>
      </c>
      <c r="J214" s="234" t="s">
        <v>6984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6985</v>
      </c>
      <c r="B215" s="234" t="s">
        <v>6986</v>
      </c>
      <c r="C215" s="234" t="s">
        <v>6987</v>
      </c>
      <c r="D215" s="234" t="s">
        <v>6988</v>
      </c>
      <c r="E215" s="234" t="s">
        <v>25</v>
      </c>
      <c r="F215" s="234" t="s">
        <v>25</v>
      </c>
      <c r="G215" s="234" t="s">
        <v>25</v>
      </c>
      <c r="H215" s="234" t="s">
        <v>6989</v>
      </c>
      <c r="I215" s="234" t="s">
        <v>25</v>
      </c>
      <c r="J215" s="234" t="s">
        <v>6990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6991</v>
      </c>
      <c r="B216" s="232" t="s">
        <v>6992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3466</v>
      </c>
      <c r="B217" s="233" t="s">
        <v>6993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6994</v>
      </c>
      <c r="B218" s="234" t="s">
        <v>6995</v>
      </c>
      <c r="C218" s="234" t="s">
        <v>6996</v>
      </c>
      <c r="D218" s="234" t="s">
        <v>6100</v>
      </c>
      <c r="E218" s="234" t="s">
        <v>5898</v>
      </c>
      <c r="F218" s="234" t="s">
        <v>25</v>
      </c>
      <c r="G218" s="234" t="s">
        <v>25</v>
      </c>
      <c r="H218" s="234" t="s">
        <v>6997</v>
      </c>
      <c r="I218" s="234" t="s">
        <v>25</v>
      </c>
      <c r="J218" s="234" t="s">
        <v>6998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6999</v>
      </c>
      <c r="B219" s="234" t="s">
        <v>7000</v>
      </c>
      <c r="C219" s="234" t="s">
        <v>5902</v>
      </c>
      <c r="D219" s="234" t="s">
        <v>5903</v>
      </c>
      <c r="E219" s="234" t="s">
        <v>25</v>
      </c>
      <c r="F219" s="234" t="s">
        <v>5905</v>
      </c>
      <c r="G219" s="234" t="s">
        <v>25</v>
      </c>
      <c r="H219" s="234" t="s">
        <v>7001</v>
      </c>
      <c r="I219" s="234" t="s">
        <v>25</v>
      </c>
      <c r="J219" s="234" t="s">
        <v>7002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3470</v>
      </c>
      <c r="B220" s="233" t="s">
        <v>7003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7004</v>
      </c>
      <c r="B221" s="234" t="s">
        <v>7005</v>
      </c>
      <c r="C221" s="234" t="s">
        <v>7006</v>
      </c>
      <c r="D221" s="234" t="s">
        <v>7007</v>
      </c>
      <c r="E221" s="234" t="s">
        <v>25</v>
      </c>
      <c r="F221" s="234" t="s">
        <v>25</v>
      </c>
      <c r="G221" s="234" t="s">
        <v>25</v>
      </c>
      <c r="H221" s="234" t="s">
        <v>7008</v>
      </c>
      <c r="I221" s="234" t="s">
        <v>25</v>
      </c>
      <c r="J221" s="234" t="s">
        <v>7009</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7010</v>
      </c>
      <c r="B222" s="234" t="s">
        <v>7011</v>
      </c>
      <c r="C222" s="234" t="s">
        <v>7012</v>
      </c>
      <c r="D222" s="234" t="s">
        <v>7013</v>
      </c>
      <c r="E222" s="234" t="s">
        <v>25</v>
      </c>
      <c r="F222" s="234" t="s">
        <v>25</v>
      </c>
      <c r="G222" s="234" t="s">
        <v>25</v>
      </c>
      <c r="H222" s="234" t="s">
        <v>7014</v>
      </c>
      <c r="I222" s="234" t="s">
        <v>25</v>
      </c>
      <c r="J222" s="234" t="s">
        <v>7015</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7016</v>
      </c>
      <c r="B223" s="234" t="s">
        <v>7017</v>
      </c>
      <c r="C223" s="234" t="s">
        <v>7018</v>
      </c>
      <c r="D223" s="234" t="s">
        <v>25</v>
      </c>
      <c r="E223" s="234" t="s">
        <v>7019</v>
      </c>
      <c r="F223" s="234" t="s">
        <v>25</v>
      </c>
      <c r="G223" s="234" t="s">
        <v>25</v>
      </c>
      <c r="H223" s="234" t="s">
        <v>7020</v>
      </c>
      <c r="I223" s="234" t="s">
        <v>25</v>
      </c>
      <c r="J223" s="234" t="s">
        <v>7021</v>
      </c>
      <c r="K223" s="237">
        <f>IF(COUNTIF(L223:AY223,"&lt;&gt;")=0,"",SUMPRODUCT(((Recommendations[ImplStatus]="Implemented")+(Recommendations[ImplStatus]="Compensated"))*ISNUMBER(MATCH(Recommendations[Id],L223:AY223,0)))/COUNTIF(L223:AY223,"&lt;&gt;"))</f>
        <v>0</v>
      </c>
      <c r="L223" s="240" t="s">
        <v>938</v>
      </c>
      <c r="M223" s="240" t="s">
        <v>945</v>
      </c>
      <c r="N223" s="240" t="s">
        <v>1089</v>
      </c>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7022</v>
      </c>
      <c r="B224" s="234" t="s">
        <v>7023</v>
      </c>
      <c r="C224" s="234" t="s">
        <v>7024</v>
      </c>
      <c r="D224" s="234" t="s">
        <v>25</v>
      </c>
      <c r="E224" s="234" t="s">
        <v>25</v>
      </c>
      <c r="F224" s="234" t="s">
        <v>25</v>
      </c>
      <c r="G224" s="234" t="s">
        <v>25</v>
      </c>
      <c r="H224" s="234" t="s">
        <v>7025</v>
      </c>
      <c r="I224" s="234" t="s">
        <v>25</v>
      </c>
      <c r="J224" s="234" t="s">
        <v>7026</v>
      </c>
      <c r="K224" s="237">
        <f>IF(COUNTIF(L224:AY224,"&lt;&gt;")=0,"",SUMPRODUCT(((Recommendations[ImplStatus]="Implemented")+(Recommendations[ImplStatus]="Compensated"))*ISNUMBER(MATCH(Recommendations[Id],L224:AY224,0)))/COUNTIF(L224:AY224,"&lt;&gt;"))</f>
        <v>0</v>
      </c>
      <c r="L224" s="240" t="s">
        <v>1010</v>
      </c>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7027</v>
      </c>
      <c r="B225" s="234" t="s">
        <v>7028</v>
      </c>
      <c r="C225" s="234" t="s">
        <v>7029</v>
      </c>
      <c r="D225" s="234" t="s">
        <v>25</v>
      </c>
      <c r="E225" s="234" t="s">
        <v>25</v>
      </c>
      <c r="F225" s="234" t="s">
        <v>25</v>
      </c>
      <c r="G225" s="234" t="s">
        <v>25</v>
      </c>
      <c r="H225" s="234" t="s">
        <v>7030</v>
      </c>
      <c r="I225" s="234" t="s">
        <v>25</v>
      </c>
      <c r="J225" s="234" t="s">
        <v>25</v>
      </c>
      <c r="K225" s="237">
        <f>IF(COUNTIF(L225:AY225,"&lt;&gt;")=0,"",SUMPRODUCT(((Recommendations[ImplStatus]="Implemented")+(Recommendations[ImplStatus]="Compensated"))*ISNUMBER(MATCH(Recommendations[Id],L225:AY225,0)))/COUNTIF(L225:AY225,"&lt;&gt;"))</f>
        <v>0</v>
      </c>
      <c r="L225" s="240" t="s">
        <v>1020</v>
      </c>
      <c r="M225" s="240" t="s">
        <v>1025</v>
      </c>
      <c r="N225" s="240" t="s">
        <v>1036</v>
      </c>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7031</v>
      </c>
      <c r="B226" s="234" t="s">
        <v>7032</v>
      </c>
      <c r="C226" s="234" t="s">
        <v>7033</v>
      </c>
      <c r="D226" s="234" t="s">
        <v>25</v>
      </c>
      <c r="E226" s="234" t="s">
        <v>25</v>
      </c>
      <c r="F226" s="234" t="s">
        <v>25</v>
      </c>
      <c r="G226" s="234" t="s">
        <v>25</v>
      </c>
      <c r="H226" s="234" t="s">
        <v>7034</v>
      </c>
      <c r="I226" s="234" t="s">
        <v>25</v>
      </c>
      <c r="J226" s="234" t="s">
        <v>7035</v>
      </c>
      <c r="K226" s="237">
        <f>IF(COUNTIF(L226:AY226,"&lt;&gt;")=0,"",SUMPRODUCT(((Recommendations[ImplStatus]="Implemented")+(Recommendations[ImplStatus]="Compensated"))*ISNUMBER(MATCH(Recommendations[Id],L226:AY226,0)))/COUNTIF(L226:AY226,"&lt;&gt;"))</f>
        <v>0</v>
      </c>
      <c r="L226" s="240" t="s">
        <v>956</v>
      </c>
      <c r="M226" s="240" t="s">
        <v>977</v>
      </c>
      <c r="N226" s="240" t="s">
        <v>982</v>
      </c>
      <c r="O226" s="240" t="s">
        <v>1063</v>
      </c>
      <c r="P226" s="240" t="s">
        <v>1068</v>
      </c>
      <c r="Q226" s="240" t="s">
        <v>1073</v>
      </c>
      <c r="R226" s="240" t="s">
        <v>1105</v>
      </c>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7036</v>
      </c>
      <c r="B227" s="234" t="s">
        <v>7037</v>
      </c>
      <c r="C227" s="234" t="s">
        <v>7038</v>
      </c>
      <c r="D227" s="234" t="s">
        <v>25</v>
      </c>
      <c r="E227" s="234" t="s">
        <v>25</v>
      </c>
      <c r="F227" s="234" t="s">
        <v>25</v>
      </c>
      <c r="G227" s="234" t="s">
        <v>25</v>
      </c>
      <c r="H227" s="234" t="s">
        <v>7039</v>
      </c>
      <c r="I227" s="234" t="s">
        <v>25</v>
      </c>
      <c r="J227" s="234" t="s">
        <v>7040</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7041</v>
      </c>
      <c r="B228" s="234" t="s">
        <v>7042</v>
      </c>
      <c r="C228" s="234" t="s">
        <v>7043</v>
      </c>
      <c r="D228" s="234" t="s">
        <v>25</v>
      </c>
      <c r="E228" s="234" t="s">
        <v>25</v>
      </c>
      <c r="F228" s="234" t="s">
        <v>25</v>
      </c>
      <c r="G228" s="234" t="s">
        <v>25</v>
      </c>
      <c r="H228" s="234" t="s">
        <v>7044</v>
      </c>
      <c r="I228" s="234" t="s">
        <v>25</v>
      </c>
      <c r="J228" s="234" t="s">
        <v>7045</v>
      </c>
      <c r="K228" s="237">
        <f>IF(COUNTIF(L228:AY228,"&lt;&gt;")=0,"",SUMPRODUCT(((Recommendations[ImplStatus]="Implemented")+(Recommendations[ImplStatus]="Compensated"))*ISNUMBER(MATCH(Recommendations[Id],L228:AY228,0)))/COUNTIF(L228:AY228,"&lt;&gt;"))</f>
        <v>0</v>
      </c>
      <c r="L228" s="240" t="s">
        <v>1115</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7046</v>
      </c>
      <c r="B229" s="234" t="s">
        <v>7047</v>
      </c>
      <c r="C229" s="234" t="s">
        <v>7048</v>
      </c>
      <c r="D229" s="234" t="s">
        <v>25</v>
      </c>
      <c r="E229" s="234" t="s">
        <v>25</v>
      </c>
      <c r="F229" s="234" t="s">
        <v>25</v>
      </c>
      <c r="G229" s="234" t="s">
        <v>25</v>
      </c>
      <c r="H229" s="234" t="s">
        <v>7049</v>
      </c>
      <c r="I229" s="234" t="s">
        <v>25</v>
      </c>
      <c r="J229" s="234" t="s">
        <v>7050</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3474</v>
      </c>
      <c r="B230" s="233" t="s">
        <v>7051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7052</v>
      </c>
      <c r="B231" s="234" t="s">
        <v>7053</v>
      </c>
      <c r="C231" s="234" t="s">
        <v>7054</v>
      </c>
      <c r="D231" s="234" t="s">
        <v>7055</v>
      </c>
      <c r="E231" s="234" t="s">
        <v>25</v>
      </c>
      <c r="F231" s="234" t="s">
        <v>25</v>
      </c>
      <c r="G231" s="234" t="s">
        <v>25</v>
      </c>
      <c r="H231" s="234" t="s">
        <v>7056</v>
      </c>
      <c r="I231" s="234" t="s">
        <v>25</v>
      </c>
      <c r="J231" s="234" t="s">
        <v>7057</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7058</v>
      </c>
      <c r="B232" s="234" t="s">
        <v>7059</v>
      </c>
      <c r="C232" s="234" t="s">
        <v>7060</v>
      </c>
      <c r="D232" s="234" t="s">
        <v>7061</v>
      </c>
      <c r="E232" s="234" t="s">
        <v>25</v>
      </c>
      <c r="F232" s="234" t="s">
        <v>25</v>
      </c>
      <c r="G232" s="234" t="s">
        <v>25</v>
      </c>
      <c r="H232" s="234" t="s">
        <v>7062</v>
      </c>
      <c r="I232" s="234" t="s">
        <v>25</v>
      </c>
      <c r="J232" s="234" t="s">
        <v>7063</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7064</v>
      </c>
      <c r="B233" s="234" t="s">
        <v>7065</v>
      </c>
      <c r="C233" s="234" t="s">
        <v>7066</v>
      </c>
      <c r="D233" s="234" t="s">
        <v>7067</v>
      </c>
      <c r="E233" s="234" t="s">
        <v>25</v>
      </c>
      <c r="F233" s="234" t="s">
        <v>25</v>
      </c>
      <c r="G233" s="234" t="s">
        <v>25</v>
      </c>
      <c r="H233" s="234" t="s">
        <v>7068</v>
      </c>
      <c r="I233" s="234" t="s">
        <v>25</v>
      </c>
      <c r="J233" s="234" t="s">
        <v>7069</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7070</v>
      </c>
      <c r="B234" s="234" t="s">
        <v>7071</v>
      </c>
      <c r="C234" s="234" t="s">
        <v>7072</v>
      </c>
      <c r="D234" s="234" t="s">
        <v>7073</v>
      </c>
      <c r="E234" s="234" t="s">
        <v>25</v>
      </c>
      <c r="F234" s="234" t="s">
        <v>25</v>
      </c>
      <c r="G234" s="234" t="s">
        <v>25</v>
      </c>
      <c r="H234" s="234" t="s">
        <v>7074</v>
      </c>
      <c r="I234" s="234" t="s">
        <v>25</v>
      </c>
      <c r="J234" s="234" t="s">
        <v>7075</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3478</v>
      </c>
      <c r="B235" s="233" t="s">
        <v>7076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7077</v>
      </c>
      <c r="B236" s="234" t="s">
        <v>7078</v>
      </c>
      <c r="C236" s="234" t="s">
        <v>7079</v>
      </c>
      <c r="D236" s="234" t="s">
        <v>7080</v>
      </c>
      <c r="E236" s="234" t="s">
        <v>25</v>
      </c>
      <c r="F236" s="234" t="s">
        <v>25</v>
      </c>
      <c r="G236" s="234" t="s">
        <v>25</v>
      </c>
      <c r="H236" s="234" t="s">
        <v>7081</v>
      </c>
      <c r="I236" s="234" t="s">
        <v>25</v>
      </c>
      <c r="J236" s="234" t="s">
        <v>7082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7083</v>
      </c>
      <c r="B237" s="234" t="s">
        <v>7084</v>
      </c>
      <c r="C237" s="234" t="s">
        <v>7085</v>
      </c>
      <c r="D237" s="234" t="s">
        <v>7086</v>
      </c>
      <c r="E237" s="234" t="s">
        <v>25</v>
      </c>
      <c r="F237" s="234" t="s">
        <v>25</v>
      </c>
      <c r="G237" s="234" t="s">
        <v>7087</v>
      </c>
      <c r="H237" s="234" t="s">
        <v>7088</v>
      </c>
      <c r="I237" s="234" t="s">
        <v>6328</v>
      </c>
      <c r="J237" s="234" t="s">
        <v>7089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7090</v>
      </c>
      <c r="B238" s="234" t="s">
        <v>7091</v>
      </c>
      <c r="C238" s="234" t="s">
        <v>7092</v>
      </c>
      <c r="D238" s="234" t="s">
        <v>25</v>
      </c>
      <c r="E238" s="234" t="s">
        <v>25</v>
      </c>
      <c r="F238" s="234" t="s">
        <v>25</v>
      </c>
      <c r="G238" s="234" t="s">
        <v>25</v>
      </c>
      <c r="H238" s="234" t="s">
        <v>7093</v>
      </c>
      <c r="I238" s="234" t="s">
        <v>7094</v>
      </c>
      <c r="J238" s="234" t="s">
        <v>7095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7096</v>
      </c>
      <c r="B239" s="234" t="s">
        <v>7097</v>
      </c>
      <c r="C239" s="234" t="s">
        <v>7098</v>
      </c>
      <c r="D239" s="234" t="s">
        <v>25</v>
      </c>
      <c r="E239" s="234" t="s">
        <v>25</v>
      </c>
      <c r="F239" s="234" t="s">
        <v>25</v>
      </c>
      <c r="G239" s="234" t="s">
        <v>25</v>
      </c>
      <c r="H239" s="234" t="s">
        <v>7099</v>
      </c>
      <c r="I239" s="234" t="s">
        <v>6328</v>
      </c>
      <c r="J239" s="234" t="s">
        <v>7100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7101</v>
      </c>
      <c r="B240" s="234" t="s">
        <v>7102</v>
      </c>
      <c r="C240" s="234" t="s">
        <v>7103</v>
      </c>
      <c r="D240" s="234" t="s">
        <v>7104</v>
      </c>
      <c r="E240" s="234" t="s">
        <v>25</v>
      </c>
      <c r="F240" s="234" t="s">
        <v>25</v>
      </c>
      <c r="G240" s="234" t="s">
        <v>25</v>
      </c>
      <c r="H240" s="234" t="s">
        <v>7105</v>
      </c>
      <c r="I240" s="234" t="s">
        <v>25</v>
      </c>
      <c r="J240" s="234" t="s">
        <v>7106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3482</v>
      </c>
      <c r="B241" s="233" t="s">
        <v>7107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7108</v>
      </c>
      <c r="B242" s="234" t="s">
        <v>7109</v>
      </c>
      <c r="C242" s="234" t="s">
        <v>7110</v>
      </c>
      <c r="D242" s="234" t="s">
        <v>25</v>
      </c>
      <c r="E242" s="234" t="s">
        <v>25</v>
      </c>
      <c r="F242" s="234" t="s">
        <v>7111</v>
      </c>
      <c r="G242" s="234" t="s">
        <v>25</v>
      </c>
      <c r="H242" s="234" t="s">
        <v>7112</v>
      </c>
      <c r="I242" s="234" t="s">
        <v>25</v>
      </c>
      <c r="J242" s="234" t="s">
        <v>7113</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3486</v>
      </c>
      <c r="B243" s="233" t="s">
        <v>7114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7115</v>
      </c>
      <c r="B244" s="234" t="s">
        <v>7116</v>
      </c>
      <c r="C244" s="234" t="s">
        <v>7117</v>
      </c>
      <c r="D244" s="234" t="s">
        <v>25</v>
      </c>
      <c r="E244" s="234" t="s">
        <v>25</v>
      </c>
      <c r="F244" s="234" t="s">
        <v>7118</v>
      </c>
      <c r="G244" s="234" t="s">
        <v>25</v>
      </c>
      <c r="H244" s="234" t="s">
        <v>7119</v>
      </c>
      <c r="I244" s="234" t="s">
        <v>7120</v>
      </c>
      <c r="J244" s="234" t="s">
        <v>7121</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7122</v>
      </c>
      <c r="B245" s="234" t="s">
        <v>7123</v>
      </c>
      <c r="C245" s="234" t="s">
        <v>7124</v>
      </c>
      <c r="D245" s="234" t="s">
        <v>7125</v>
      </c>
      <c r="E245" s="234" t="s">
        <v>25</v>
      </c>
      <c r="F245" s="234" t="s">
        <v>25</v>
      </c>
      <c r="G245" s="234" t="s">
        <v>25</v>
      </c>
      <c r="H245" s="234" t="s">
        <v>7126</v>
      </c>
      <c r="I245" s="234" t="s">
        <v>25</v>
      </c>
      <c r="J245" s="234" t="s">
        <v>7127</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7128</v>
      </c>
      <c r="B246" s="234" t="s">
        <v>7129</v>
      </c>
      <c r="C246" s="234" t="s">
        <v>7130</v>
      </c>
      <c r="D246" s="234" t="s">
        <v>25</v>
      </c>
      <c r="E246" s="234" t="s">
        <v>25</v>
      </c>
      <c r="F246" s="234" t="s">
        <v>25</v>
      </c>
      <c r="G246" s="234" t="s">
        <v>25</v>
      </c>
      <c r="H246" s="234" t="s">
        <v>7131</v>
      </c>
      <c r="I246" s="234" t="s">
        <v>25</v>
      </c>
      <c r="J246" s="234" t="s">
        <v>7132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3490</v>
      </c>
      <c r="B247" s="233" t="s">
        <v>7133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7134</v>
      </c>
      <c r="B248" s="234" t="s">
        <v>7135</v>
      </c>
      <c r="C248" s="234" t="s">
        <v>7136</v>
      </c>
      <c r="D248" s="234" t="s">
        <v>7137</v>
      </c>
      <c r="E248" s="234" t="s">
        <v>25</v>
      </c>
      <c r="F248" s="234" t="s">
        <v>25</v>
      </c>
      <c r="G248" s="234" t="s">
        <v>25</v>
      </c>
      <c r="H248" s="234" t="s">
        <v>7138</v>
      </c>
      <c r="I248" s="234" t="s">
        <v>7139</v>
      </c>
      <c r="J248" s="234" t="s">
        <v>7140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7141</v>
      </c>
      <c r="B249" s="234" t="s">
        <v>7142</v>
      </c>
      <c r="C249" s="234" t="s">
        <v>7136</v>
      </c>
      <c r="D249" s="234" t="s">
        <v>7143</v>
      </c>
      <c r="E249" s="234" t="s">
        <v>25</v>
      </c>
      <c r="F249" s="234" t="s">
        <v>25</v>
      </c>
      <c r="G249" s="234" t="s">
        <v>25</v>
      </c>
      <c r="H249" s="234" t="s">
        <v>7138</v>
      </c>
      <c r="I249" s="234" t="s">
        <v>7144</v>
      </c>
      <c r="J249" s="234" t="s">
        <v>7145</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7146</v>
      </c>
      <c r="B250" s="234" t="s">
        <v>7147</v>
      </c>
      <c r="C250" s="234" t="s">
        <v>7148</v>
      </c>
      <c r="D250" s="234" t="s">
        <v>7149</v>
      </c>
      <c r="E250" s="234" t="s">
        <v>25</v>
      </c>
      <c r="F250" s="234" t="s">
        <v>25</v>
      </c>
      <c r="G250" s="234" t="s">
        <v>25</v>
      </c>
      <c r="H250" s="234" t="s">
        <v>7150</v>
      </c>
      <c r="I250" s="234" t="s">
        <v>25</v>
      </c>
      <c r="J250" s="234" t="s">
        <v>7151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7152</v>
      </c>
      <c r="B251" s="232" t="s">
        <v>7153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3496</v>
      </c>
      <c r="B252" s="233" t="s">
        <v>7154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7155</v>
      </c>
      <c r="B253" s="234" t="s">
        <v>7156</v>
      </c>
      <c r="C253" s="234" t="s">
        <v>7157</v>
      </c>
      <c r="D253" s="234" t="s">
        <v>6100</v>
      </c>
      <c r="E253" s="234" t="s">
        <v>5898</v>
      </c>
      <c r="F253" s="234" t="s">
        <v>25</v>
      </c>
      <c r="G253" s="234" t="s">
        <v>25</v>
      </c>
      <c r="H253" s="234" t="s">
        <v>7158</v>
      </c>
      <c r="I253" s="234" t="s">
        <v>25</v>
      </c>
      <c r="J253" s="234" t="s">
        <v>7159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7160</v>
      </c>
      <c r="B254" s="234" t="s">
        <v>7161</v>
      </c>
      <c r="C254" s="234" t="s">
        <v>5902</v>
      </c>
      <c r="D254" s="234" t="s">
        <v>5903</v>
      </c>
      <c r="E254" s="234" t="s">
        <v>25</v>
      </c>
      <c r="F254" s="234" t="s">
        <v>5905</v>
      </c>
      <c r="G254" s="234" t="s">
        <v>25</v>
      </c>
      <c r="H254" s="234" t="s">
        <v>7162</v>
      </c>
      <c r="I254" s="234" t="s">
        <v>25</v>
      </c>
      <c r="J254" s="234" t="s">
        <v>7163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3500</v>
      </c>
      <c r="B255" s="233" t="s">
        <v>7164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7165</v>
      </c>
      <c r="B256" s="234" t="s">
        <v>7166</v>
      </c>
      <c r="C256" s="234" t="s">
        <v>7167</v>
      </c>
      <c r="D256" s="234" t="s">
        <v>7168</v>
      </c>
      <c r="E256" s="234" t="s">
        <v>7169</v>
      </c>
      <c r="F256" s="234" t="s">
        <v>7170</v>
      </c>
      <c r="G256" s="234" t="s">
        <v>25</v>
      </c>
      <c r="H256" s="234" t="s">
        <v>7171</v>
      </c>
      <c r="I256" s="234" t="s">
        <v>25</v>
      </c>
      <c r="J256" s="234" t="s">
        <v>7172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7173</v>
      </c>
      <c r="B257" s="234" t="s">
        <v>7174</v>
      </c>
      <c r="C257" s="234" t="s">
        <v>7175</v>
      </c>
      <c r="D257" s="234" t="s">
        <v>7176</v>
      </c>
      <c r="E257" s="234" t="s">
        <v>25</v>
      </c>
      <c r="F257" s="234" t="s">
        <v>25</v>
      </c>
      <c r="G257" s="234" t="s">
        <v>25</v>
      </c>
      <c r="H257" s="234" t="s">
        <v>7177</v>
      </c>
      <c r="I257" s="234" t="s">
        <v>25</v>
      </c>
      <c r="J257" s="234" t="s">
        <v>7178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3505</v>
      </c>
      <c r="B258" s="233" t="s">
        <v>7179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7180</v>
      </c>
      <c r="B259" s="234" t="s">
        <v>7181</v>
      </c>
      <c r="C259" s="234" t="s">
        <v>7182</v>
      </c>
      <c r="D259" s="234" t="s">
        <v>7183</v>
      </c>
      <c r="E259" s="234" t="s">
        <v>7184</v>
      </c>
      <c r="F259" s="234" t="s">
        <v>25</v>
      </c>
      <c r="G259" s="234" t="s">
        <v>25</v>
      </c>
      <c r="H259" s="234" t="s">
        <v>7185</v>
      </c>
      <c r="I259" s="234" t="s">
        <v>25</v>
      </c>
      <c r="J259" s="234" t="s">
        <v>7186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7187</v>
      </c>
      <c r="B260" s="234" t="s">
        <v>7188</v>
      </c>
      <c r="C260" s="234" t="s">
        <v>7189</v>
      </c>
      <c r="D260" s="234" t="s">
        <v>25</v>
      </c>
      <c r="E260" s="234" t="s">
        <v>25</v>
      </c>
      <c r="F260" s="234" t="s">
        <v>25</v>
      </c>
      <c r="G260" s="234" t="s">
        <v>25</v>
      </c>
      <c r="H260" s="234" t="s">
        <v>7190</v>
      </c>
      <c r="I260" s="234" t="s">
        <v>7191</v>
      </c>
      <c r="J260" s="234" t="s">
        <v>7192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7193</v>
      </c>
      <c r="B261" s="234" t="s">
        <v>7194</v>
      </c>
      <c r="C261" s="234" t="s">
        <v>7195</v>
      </c>
      <c r="D261" s="234" t="s">
        <v>7196</v>
      </c>
      <c r="E261" s="234" t="s">
        <v>25</v>
      </c>
      <c r="F261" s="234" t="s">
        <v>25</v>
      </c>
      <c r="G261" s="234" t="s">
        <v>25</v>
      </c>
      <c r="H261" s="234" t="s">
        <v>7197</v>
      </c>
      <c r="I261" s="234" t="s">
        <v>7198</v>
      </c>
      <c r="J261" s="234" t="s">
        <v>7199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7200</v>
      </c>
      <c r="B262" s="234" t="s">
        <v>7201</v>
      </c>
      <c r="C262" s="234" t="s">
        <v>7202</v>
      </c>
      <c r="D262" s="234" t="s">
        <v>7203</v>
      </c>
      <c r="E262" s="234" t="s">
        <v>25</v>
      </c>
      <c r="F262" s="234" t="s">
        <v>25</v>
      </c>
      <c r="G262" s="234" t="s">
        <v>25</v>
      </c>
      <c r="H262" s="234" t="s">
        <v>7204</v>
      </c>
      <c r="I262" s="234" t="s">
        <v>7205</v>
      </c>
      <c r="J262" s="234" t="s">
        <v>7206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7207</v>
      </c>
      <c r="B263" s="234" t="s">
        <v>7208</v>
      </c>
      <c r="C263" s="234" t="s">
        <v>7209</v>
      </c>
      <c r="D263" s="234" t="s">
        <v>7210</v>
      </c>
      <c r="E263" s="234" t="s">
        <v>25</v>
      </c>
      <c r="F263" s="234" t="s">
        <v>25</v>
      </c>
      <c r="G263" s="234" t="s">
        <v>7211</v>
      </c>
      <c r="H263" s="234" t="s">
        <v>6124</v>
      </c>
      <c r="I263" s="234" t="s">
        <v>7212</v>
      </c>
      <c r="J263" s="234" t="s">
        <v>7213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7214</v>
      </c>
      <c r="B264" s="234" t="s">
        <v>7215</v>
      </c>
      <c r="C264" s="234" t="s">
        <v>7202</v>
      </c>
      <c r="D264" s="234" t="s">
        <v>7216</v>
      </c>
      <c r="E264" s="234" t="s">
        <v>25</v>
      </c>
      <c r="F264" s="234" t="s">
        <v>25</v>
      </c>
      <c r="G264" s="234" t="s">
        <v>25</v>
      </c>
      <c r="H264" s="234" t="s">
        <v>7217</v>
      </c>
      <c r="I264" s="234" t="s">
        <v>25</v>
      </c>
      <c r="J264" s="234" t="s">
        <v>7218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3509</v>
      </c>
      <c r="B265" s="233" t="s">
        <v>7219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7220</v>
      </c>
      <c r="B266" s="234" t="s">
        <v>7221</v>
      </c>
      <c r="C266" s="234" t="s">
        <v>7222</v>
      </c>
      <c r="D266" s="234" t="s">
        <v>7223</v>
      </c>
      <c r="E266" s="234" t="s">
        <v>7224</v>
      </c>
      <c r="F266" s="234" t="s">
        <v>25</v>
      </c>
      <c r="G266" s="234" t="s">
        <v>7225</v>
      </c>
      <c r="H266" s="234" t="s">
        <v>7226</v>
      </c>
      <c r="I266" s="234" t="s">
        <v>7227</v>
      </c>
      <c r="J266" s="234" t="s">
        <v>7228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7229</v>
      </c>
      <c r="B267" s="234" t="s">
        <v>7230</v>
      </c>
      <c r="C267" s="234" t="s">
        <v>7231</v>
      </c>
      <c r="D267" s="234" t="s">
        <v>7232</v>
      </c>
      <c r="E267" s="234" t="s">
        <v>25</v>
      </c>
      <c r="F267" s="234" t="s">
        <v>25</v>
      </c>
      <c r="G267" s="234" t="s">
        <v>25</v>
      </c>
      <c r="H267" s="234" t="s">
        <v>7233</v>
      </c>
      <c r="I267" s="234" t="s">
        <v>25</v>
      </c>
      <c r="J267" s="234" t="s">
        <v>7234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7235</v>
      </c>
      <c r="B268" s="234" t="s">
        <v>7236</v>
      </c>
      <c r="C268" s="234" t="s">
        <v>7237</v>
      </c>
      <c r="D268" s="234" t="s">
        <v>7232</v>
      </c>
      <c r="E268" s="234" t="s">
        <v>25</v>
      </c>
      <c r="F268" s="234" t="s">
        <v>25</v>
      </c>
      <c r="G268" s="234" t="s">
        <v>7238</v>
      </c>
      <c r="H268" s="234" t="s">
        <v>7239</v>
      </c>
      <c r="I268" s="234" t="s">
        <v>25</v>
      </c>
      <c r="J268" s="234" t="s">
        <v>7240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7241</v>
      </c>
      <c r="B269" s="234" t="s">
        <v>7242</v>
      </c>
      <c r="C269" s="234" t="s">
        <v>7237</v>
      </c>
      <c r="D269" s="234" t="s">
        <v>7243</v>
      </c>
      <c r="E269" s="234" t="s">
        <v>25</v>
      </c>
      <c r="F269" s="234" t="s">
        <v>25</v>
      </c>
      <c r="G269" s="234" t="s">
        <v>25</v>
      </c>
      <c r="H269" s="234" t="s">
        <v>7244</v>
      </c>
      <c r="I269" s="234" t="s">
        <v>25</v>
      </c>
      <c r="J269" s="234" t="s">
        <v>7245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7246</v>
      </c>
      <c r="B270" s="234" t="s">
        <v>7247</v>
      </c>
      <c r="C270" s="234" t="s">
        <v>7248</v>
      </c>
      <c r="D270" s="234" t="s">
        <v>7249</v>
      </c>
      <c r="E270" s="234" t="s">
        <v>25</v>
      </c>
      <c r="F270" s="234" t="s">
        <v>25</v>
      </c>
      <c r="G270" s="234" t="s">
        <v>25</v>
      </c>
      <c r="H270" s="234" t="s">
        <v>7250</v>
      </c>
      <c r="I270" s="234" t="s">
        <v>25</v>
      </c>
      <c r="J270" s="234" t="s">
        <v>7251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7252</v>
      </c>
      <c r="B271" s="234" t="s">
        <v>7253</v>
      </c>
      <c r="C271" s="234" t="s">
        <v>7254</v>
      </c>
      <c r="D271" s="234" t="s">
        <v>7255</v>
      </c>
      <c r="E271" s="234" t="s">
        <v>25</v>
      </c>
      <c r="F271" s="234" t="s">
        <v>25</v>
      </c>
      <c r="G271" s="234" t="s">
        <v>25</v>
      </c>
      <c r="H271" s="234" t="s">
        <v>7256</v>
      </c>
      <c r="I271" s="234" t="s">
        <v>7257</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7258</v>
      </c>
      <c r="B272" s="234" t="s">
        <v>7259</v>
      </c>
      <c r="C272" s="234" t="s">
        <v>7260</v>
      </c>
      <c r="D272" s="234" t="s">
        <v>7261</v>
      </c>
      <c r="E272" s="234" t="s">
        <v>25</v>
      </c>
      <c r="F272" s="234" t="s">
        <v>25</v>
      </c>
      <c r="G272" s="234" t="s">
        <v>25</v>
      </c>
      <c r="H272" s="234" t="s">
        <v>7262</v>
      </c>
      <c r="I272" s="234" t="s">
        <v>7263</v>
      </c>
      <c r="J272" s="234" t="s">
        <v>7264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3513</v>
      </c>
      <c r="B273" s="233" t="s">
        <v>7265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7266</v>
      </c>
      <c r="B274" s="234" t="s">
        <v>7267</v>
      </c>
      <c r="C274" s="234" t="s">
        <v>7268</v>
      </c>
      <c r="D274" s="234" t="s">
        <v>7261</v>
      </c>
      <c r="E274" s="234" t="s">
        <v>7269</v>
      </c>
      <c r="F274" s="234" t="s">
        <v>25</v>
      </c>
      <c r="G274" s="234" t="s">
        <v>25</v>
      </c>
      <c r="H274" s="234" t="s">
        <v>7270</v>
      </c>
      <c r="I274" s="234" t="s">
        <v>25</v>
      </c>
      <c r="J274" s="234" t="s">
        <v>7271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7272</v>
      </c>
      <c r="B275" s="234" t="s">
        <v>7273</v>
      </c>
      <c r="C275" s="234" t="s">
        <v>7274</v>
      </c>
      <c r="D275" s="234" t="s">
        <v>7275</v>
      </c>
      <c r="E275" s="234" t="s">
        <v>25</v>
      </c>
      <c r="F275" s="234" t="s">
        <v>25</v>
      </c>
      <c r="G275" s="234" t="s">
        <v>25</v>
      </c>
      <c r="H275" s="234" t="s">
        <v>7276</v>
      </c>
      <c r="I275" s="234" t="s">
        <v>25</v>
      </c>
      <c r="J275" s="234" t="s">
        <v>7277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7278</v>
      </c>
      <c r="B276" s="234" t="s">
        <v>7279</v>
      </c>
      <c r="C276" s="234" t="s">
        <v>7280</v>
      </c>
      <c r="D276" s="234" t="s">
        <v>7281</v>
      </c>
      <c r="E276" s="234" t="s">
        <v>25</v>
      </c>
      <c r="F276" s="234" t="s">
        <v>7282</v>
      </c>
      <c r="G276" s="234" t="s">
        <v>25</v>
      </c>
      <c r="H276" s="234" t="s">
        <v>7283</v>
      </c>
      <c r="I276" s="234" t="s">
        <v>7284</v>
      </c>
      <c r="J276" s="234" t="s">
        <v>7285</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7286</v>
      </c>
      <c r="B277" s="233" t="s">
        <v>7287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7288</v>
      </c>
      <c r="B278" s="234" t="s">
        <v>7289</v>
      </c>
      <c r="C278" s="234" t="s">
        <v>7290</v>
      </c>
      <c r="D278" s="234" t="s">
        <v>7291</v>
      </c>
      <c r="E278" s="234" t="s">
        <v>25</v>
      </c>
      <c r="F278" s="234" t="s">
        <v>7292</v>
      </c>
      <c r="G278" s="234" t="s">
        <v>25</v>
      </c>
      <c r="H278" s="234" t="s">
        <v>7293</v>
      </c>
      <c r="I278" s="234" t="s">
        <v>25</v>
      </c>
      <c r="J278" s="234" t="s">
        <v>7294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7295</v>
      </c>
      <c r="B279" s="232" t="s">
        <v>7296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3519</v>
      </c>
      <c r="B280" s="233" t="s">
        <v>7297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7298</v>
      </c>
      <c r="B281" s="234" t="s">
        <v>7299</v>
      </c>
      <c r="C281" s="234" t="s">
        <v>7300</v>
      </c>
      <c r="D281" s="234" t="s">
        <v>7301</v>
      </c>
      <c r="E281" s="234" t="s">
        <v>7302</v>
      </c>
      <c r="F281" s="234" t="s">
        <v>25</v>
      </c>
      <c r="G281" s="234" t="s">
        <v>25</v>
      </c>
      <c r="H281" s="234" t="s">
        <v>7303</v>
      </c>
      <c r="I281" s="234" t="s">
        <v>25</v>
      </c>
      <c r="J281" s="234" t="s">
        <v>7304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7305</v>
      </c>
      <c r="B282" s="234" t="s">
        <v>7306</v>
      </c>
      <c r="C282" s="234" t="s">
        <v>7307</v>
      </c>
      <c r="D282" s="234" t="s">
        <v>25</v>
      </c>
      <c r="E282" s="234" t="s">
        <v>25</v>
      </c>
      <c r="F282" s="234" t="s">
        <v>25</v>
      </c>
      <c r="G282" s="234" t="s">
        <v>25</v>
      </c>
      <c r="H282" s="234" t="s">
        <v>7308</v>
      </c>
      <c r="I282" s="234" t="s">
        <v>25</v>
      </c>
      <c r="J282" s="234" t="s">
        <v>7309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7310</v>
      </c>
      <c r="B283" s="234" t="s">
        <v>7311</v>
      </c>
      <c r="C283" s="234" t="s">
        <v>7312</v>
      </c>
      <c r="D283" s="234" t="s">
        <v>25</v>
      </c>
      <c r="E283" s="234" t="s">
        <v>25</v>
      </c>
      <c r="F283" s="234" t="s">
        <v>25</v>
      </c>
      <c r="G283" s="234" t="s">
        <v>25</v>
      </c>
      <c r="H283" s="234" t="s">
        <v>7313</v>
      </c>
      <c r="I283" s="234" t="s">
        <v>25</v>
      </c>
      <c r="J283" s="234" t="s">
        <v>7314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7315</v>
      </c>
      <c r="B284" s="234" t="s">
        <v>7316</v>
      </c>
      <c r="C284" s="234" t="s">
        <v>7317</v>
      </c>
      <c r="D284" s="234" t="s">
        <v>7318</v>
      </c>
      <c r="E284" s="234" t="s">
        <v>25</v>
      </c>
      <c r="F284" s="234" t="s">
        <v>25</v>
      </c>
      <c r="G284" s="234" t="s">
        <v>25</v>
      </c>
      <c r="H284" s="234" t="s">
        <v>7319</v>
      </c>
      <c r="I284" s="234" t="s">
        <v>25</v>
      </c>
      <c r="J284" s="234" t="s">
        <v>7320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3523</v>
      </c>
      <c r="B285" s="233" t="s">
        <v>7321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7322</v>
      </c>
      <c r="B286" s="234" t="s">
        <v>7323</v>
      </c>
      <c r="C286" s="234" t="s">
        <v>7324</v>
      </c>
      <c r="D286" s="234" t="s">
        <v>7325</v>
      </c>
      <c r="E286" s="234" t="s">
        <v>25</v>
      </c>
      <c r="F286" s="234" t="s">
        <v>25</v>
      </c>
      <c r="G286" s="234" t="s">
        <v>25</v>
      </c>
      <c r="H286" s="234" t="s">
        <v>7326</v>
      </c>
      <c r="I286" s="234" t="s">
        <v>7327</v>
      </c>
      <c r="J286" s="234" t="s">
        <v>7328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3527</v>
      </c>
      <c r="B287" s="233" t="s">
        <v>7329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7330</v>
      </c>
      <c r="B288" s="234" t="s">
        <v>7331</v>
      </c>
      <c r="C288" s="234" t="s">
        <v>7332</v>
      </c>
      <c r="D288" s="234" t="s">
        <v>7333</v>
      </c>
      <c r="E288" s="234" t="s">
        <v>7334</v>
      </c>
      <c r="F288" s="234" t="s">
        <v>7335</v>
      </c>
      <c r="G288" s="234" t="s">
        <v>7336</v>
      </c>
      <c r="H288" s="234" t="s">
        <v>7337</v>
      </c>
      <c r="I288" s="234" t="s">
        <v>6328</v>
      </c>
      <c r="J288" s="234" t="s">
        <v>7338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7339</v>
      </c>
      <c r="B289" s="234" t="s">
        <v>7340</v>
      </c>
      <c r="C289" s="234" t="s">
        <v>7341</v>
      </c>
      <c r="D289" s="234" t="s">
        <v>25</v>
      </c>
      <c r="E289" s="234" t="s">
        <v>7334</v>
      </c>
      <c r="F289" s="234" t="s">
        <v>25</v>
      </c>
      <c r="G289" s="234" t="s">
        <v>7342</v>
      </c>
      <c r="H289" s="234" t="s">
        <v>7343</v>
      </c>
      <c r="I289" s="234" t="s">
        <v>7344</v>
      </c>
      <c r="J289" s="234" t="s">
        <v>7345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7346</v>
      </c>
      <c r="B290" s="234" t="s">
        <v>7347</v>
      </c>
      <c r="C290" s="234" t="s">
        <v>7348</v>
      </c>
      <c r="D290" s="234" t="s">
        <v>25</v>
      </c>
      <c r="E290" s="234" t="s">
        <v>7349</v>
      </c>
      <c r="F290" s="234" t="s">
        <v>25</v>
      </c>
      <c r="G290" s="234" t="s">
        <v>7350</v>
      </c>
      <c r="H290" s="234" t="s">
        <v>7351</v>
      </c>
      <c r="I290" s="234" t="s">
        <v>7352</v>
      </c>
      <c r="J290" s="234" t="s">
        <v>7353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7354</v>
      </c>
      <c r="B291" s="234" t="s">
        <v>7355</v>
      </c>
      <c r="C291" s="234" t="s">
        <v>7356</v>
      </c>
      <c r="D291" s="234" t="s">
        <v>25</v>
      </c>
      <c r="E291" s="234" t="s">
        <v>25</v>
      </c>
      <c r="F291" s="234" t="s">
        <v>25</v>
      </c>
      <c r="G291" s="234" t="s">
        <v>25</v>
      </c>
      <c r="H291" s="234" t="s">
        <v>7357</v>
      </c>
      <c r="I291" s="234" t="s">
        <v>6328</v>
      </c>
      <c r="J291" s="234" t="s">
        <v>7358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3531</v>
      </c>
      <c r="B292" s="233" t="s">
        <v>7359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7360</v>
      </c>
      <c r="B293" s="234" t="s">
        <v>7361</v>
      </c>
      <c r="C293" s="234" t="s">
        <v>7362</v>
      </c>
      <c r="D293" s="234" t="s">
        <v>7363</v>
      </c>
      <c r="E293" s="234" t="s">
        <v>25</v>
      </c>
      <c r="F293" s="234" t="s">
        <v>25</v>
      </c>
      <c r="G293" s="234" t="s">
        <v>25</v>
      </c>
      <c r="H293" s="234" t="s">
        <v>7364</v>
      </c>
      <c r="I293" s="234" t="s">
        <v>7365</v>
      </c>
      <c r="J293" s="234" t="s">
        <v>7366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7367</v>
      </c>
      <c r="B294" s="234" t="s">
        <v>7368</v>
      </c>
      <c r="C294" s="234" t="s">
        <v>7369</v>
      </c>
      <c r="D294" s="234" t="s">
        <v>7363</v>
      </c>
      <c r="E294" s="234" t="s">
        <v>25</v>
      </c>
      <c r="F294" s="234" t="s">
        <v>7370</v>
      </c>
      <c r="G294" s="234" t="s">
        <v>25</v>
      </c>
      <c r="H294" s="234" t="s">
        <v>7371</v>
      </c>
      <c r="I294" s="234" t="s">
        <v>6298</v>
      </c>
      <c r="J294" s="234" t="s">
        <v>7372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7373</v>
      </c>
      <c r="B295" s="234" t="s">
        <v>7374</v>
      </c>
      <c r="C295" s="234" t="s">
        <v>7375</v>
      </c>
      <c r="D295" s="234" t="s">
        <v>7376</v>
      </c>
      <c r="E295" s="234" t="s">
        <v>25</v>
      </c>
      <c r="F295" s="234" t="s">
        <v>25</v>
      </c>
      <c r="G295" s="234" t="s">
        <v>25</v>
      </c>
      <c r="H295" s="234" t="s">
        <v>7377</v>
      </c>
      <c r="I295" s="234" t="s">
        <v>6298</v>
      </c>
      <c r="J295" s="234" t="s">
        <v>7378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3535</v>
      </c>
      <c r="B296" s="233" t="s">
        <v>7379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7380</v>
      </c>
      <c r="B297" s="234" t="s">
        <v>7381</v>
      </c>
      <c r="C297" s="234" t="s">
        <v>7382</v>
      </c>
      <c r="D297" s="234" t="s">
        <v>7376</v>
      </c>
      <c r="E297" s="234" t="s">
        <v>25</v>
      </c>
      <c r="F297" s="234" t="s">
        <v>7383</v>
      </c>
      <c r="G297" s="234" t="s">
        <v>25</v>
      </c>
      <c r="H297" s="234" t="s">
        <v>7384</v>
      </c>
      <c r="I297" s="234" t="s">
        <v>25</v>
      </c>
      <c r="J297" s="234" t="s">
        <v>7385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7386</v>
      </c>
      <c r="B298" s="234" t="s">
        <v>7387</v>
      </c>
      <c r="C298" s="234" t="s">
        <v>7388</v>
      </c>
      <c r="D298" s="234" t="s">
        <v>7389</v>
      </c>
      <c r="E298" s="234" t="s">
        <v>25</v>
      </c>
      <c r="F298" s="234" t="s">
        <v>25</v>
      </c>
      <c r="G298" s="234" t="s">
        <v>7390</v>
      </c>
      <c r="H298" s="234" t="s">
        <v>7391</v>
      </c>
      <c r="I298" s="234" t="s">
        <v>7391</v>
      </c>
      <c r="J298" s="234" t="s">
        <v>7392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7393</v>
      </c>
      <c r="B299" s="234" t="s">
        <v>7394</v>
      </c>
      <c r="C299" s="234" t="s">
        <v>7395</v>
      </c>
      <c r="D299" s="234" t="s">
        <v>25</v>
      </c>
      <c r="E299" s="234" t="s">
        <v>25</v>
      </c>
      <c r="F299" s="234" t="s">
        <v>25</v>
      </c>
      <c r="G299" s="234" t="s">
        <v>25</v>
      </c>
      <c r="H299" s="234" t="s">
        <v>7396</v>
      </c>
      <c r="I299" s="234" t="s">
        <v>7397</v>
      </c>
      <c r="J299" s="234" t="s">
        <v>7398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7399</v>
      </c>
      <c r="B300" s="234" t="s">
        <v>7400</v>
      </c>
      <c r="C300" s="234" t="s">
        <v>7401</v>
      </c>
      <c r="D300" s="234" t="s">
        <v>25</v>
      </c>
      <c r="E300" s="234" t="s">
        <v>25</v>
      </c>
      <c r="F300" s="234" t="s">
        <v>7402</v>
      </c>
      <c r="G300" s="234" t="s">
        <v>25</v>
      </c>
      <c r="H300" s="234" t="s">
        <v>7403</v>
      </c>
      <c r="I300" s="234" t="s">
        <v>7397</v>
      </c>
      <c r="J300" s="234" t="s">
        <v>7404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3539</v>
      </c>
      <c r="B301" s="233" t="s">
        <v>7405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7406</v>
      </c>
      <c r="B302" s="234" t="s">
        <v>7407</v>
      </c>
      <c r="C302" s="234" t="s">
        <v>7408</v>
      </c>
      <c r="D302" s="234" t="s">
        <v>25</v>
      </c>
      <c r="E302" s="234" t="s">
        <v>25</v>
      </c>
      <c r="F302" s="234" t="s">
        <v>25</v>
      </c>
      <c r="G302" s="234" t="s">
        <v>25</v>
      </c>
      <c r="H302" s="234" t="s">
        <v>7409</v>
      </c>
      <c r="I302" s="234" t="s">
        <v>25</v>
      </c>
      <c r="J302" s="234" t="s">
        <v>7410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7411</v>
      </c>
      <c r="B303" s="234" t="s">
        <v>7412</v>
      </c>
      <c r="C303" s="234" t="s">
        <v>7413</v>
      </c>
      <c r="D303" s="234" t="s">
        <v>7414</v>
      </c>
      <c r="E303" s="234" t="s">
        <v>25</v>
      </c>
      <c r="F303" s="234" t="s">
        <v>25</v>
      </c>
      <c r="G303" s="234" t="s">
        <v>25</v>
      </c>
      <c r="H303" s="234" t="s">
        <v>7415</v>
      </c>
      <c r="I303" s="234" t="s">
        <v>6328</v>
      </c>
      <c r="J303" s="234" t="s">
        <v>7416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7417</v>
      </c>
      <c r="B304" s="234" t="s">
        <v>7418</v>
      </c>
      <c r="C304" s="234" t="s">
        <v>7419</v>
      </c>
      <c r="D304" s="234" t="s">
        <v>7414</v>
      </c>
      <c r="E304" s="234" t="s">
        <v>25</v>
      </c>
      <c r="F304" s="234" t="s">
        <v>7420</v>
      </c>
      <c r="G304" s="234" t="s">
        <v>25</v>
      </c>
      <c r="H304" s="234" t="s">
        <v>7421</v>
      </c>
      <c r="I304" s="234" t="s">
        <v>25</v>
      </c>
      <c r="J304" s="234" t="s">
        <v>7422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7423</v>
      </c>
      <c r="B305" s="234" t="s">
        <v>7424</v>
      </c>
      <c r="C305" s="234" t="s">
        <v>7425</v>
      </c>
      <c r="D305" s="234" t="s">
        <v>7426</v>
      </c>
      <c r="E305" s="234" t="s">
        <v>25</v>
      </c>
      <c r="F305" s="234" t="s">
        <v>25</v>
      </c>
      <c r="G305" s="234" t="s">
        <v>25</v>
      </c>
      <c r="H305" s="234" t="s">
        <v>7427</v>
      </c>
      <c r="I305" s="234" t="s">
        <v>7428</v>
      </c>
      <c r="J305" s="234" t="s">
        <v>7429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7430</v>
      </c>
      <c r="B306" s="234" t="s">
        <v>7431</v>
      </c>
      <c r="C306" s="234" t="s">
        <v>7432</v>
      </c>
      <c r="D306" s="234" t="s">
        <v>7433</v>
      </c>
      <c r="E306" s="234" t="s">
        <v>25</v>
      </c>
      <c r="F306" s="234" t="s">
        <v>25</v>
      </c>
      <c r="G306" s="234" t="s">
        <v>25</v>
      </c>
      <c r="H306" s="234" t="s">
        <v>7434</v>
      </c>
      <c r="I306" s="234" t="s">
        <v>6328</v>
      </c>
      <c r="J306" s="234" t="s">
        <v>7435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3543</v>
      </c>
      <c r="B307" s="233" t="s">
        <v>7436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7437</v>
      </c>
      <c r="B308" s="234" t="s">
        <v>7438</v>
      </c>
      <c r="C308" s="234" t="s">
        <v>7439</v>
      </c>
      <c r="D308" s="234" t="s">
        <v>7433</v>
      </c>
      <c r="E308" s="234" t="s">
        <v>25</v>
      </c>
      <c r="F308" s="234" t="s">
        <v>7440</v>
      </c>
      <c r="G308" s="234" t="s">
        <v>25</v>
      </c>
      <c r="H308" s="234" t="s">
        <v>7441</v>
      </c>
      <c r="I308" s="234" t="s">
        <v>7442</v>
      </c>
      <c r="J308" s="234" t="s">
        <v>7443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3547</v>
      </c>
      <c r="B309" s="233" t="s">
        <v>7444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7445</v>
      </c>
      <c r="B310" s="234" t="s">
        <v>7446</v>
      </c>
      <c r="C310" s="234" t="s">
        <v>7447</v>
      </c>
      <c r="D310" s="234" t="s">
        <v>25</v>
      </c>
      <c r="E310" s="234" t="s">
        <v>25</v>
      </c>
      <c r="F310" s="234" t="s">
        <v>7448</v>
      </c>
      <c r="G310" s="234" t="s">
        <v>25</v>
      </c>
      <c r="H310" s="234" t="s">
        <v>7449</v>
      </c>
      <c r="I310" s="234" t="s">
        <v>7450</v>
      </c>
      <c r="J310" s="234" t="s">
        <v>7451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7452</v>
      </c>
      <c r="B311" s="234" t="s">
        <v>7453</v>
      </c>
      <c r="C311" s="234" t="s">
        <v>7454</v>
      </c>
      <c r="D311" s="234" t="s">
        <v>7455</v>
      </c>
      <c r="E311" s="234" t="s">
        <v>25</v>
      </c>
      <c r="F311" s="234" t="s">
        <v>25</v>
      </c>
      <c r="G311" s="234" t="s">
        <v>7456</v>
      </c>
      <c r="H311" s="234" t="s">
        <v>7457</v>
      </c>
      <c r="I311" s="234" t="s">
        <v>25</v>
      </c>
      <c r="J311" s="234" t="s">
        <v>7458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7459</v>
      </c>
      <c r="B312" s="234" t="s">
        <v>7460</v>
      </c>
      <c r="C312" s="234" t="s">
        <v>7461</v>
      </c>
      <c r="D312" s="234" t="s">
        <v>7462</v>
      </c>
      <c r="E312" s="234" t="s">
        <v>25</v>
      </c>
      <c r="F312" s="234" t="s">
        <v>25</v>
      </c>
      <c r="G312" s="234" t="s">
        <v>25</v>
      </c>
      <c r="H312" s="234" t="s">
        <v>7463</v>
      </c>
      <c r="I312" s="234" t="s">
        <v>25</v>
      </c>
      <c r="J312" s="234" t="s">
        <v>7464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7465</v>
      </c>
      <c r="B313" s="234" t="s">
        <v>7466</v>
      </c>
      <c r="C313" s="234" t="s">
        <v>7467</v>
      </c>
      <c r="D313" s="234" t="s">
        <v>7468</v>
      </c>
      <c r="E313" s="234" t="s">
        <v>25</v>
      </c>
      <c r="F313" s="234" t="s">
        <v>25</v>
      </c>
      <c r="G313" s="234" t="s">
        <v>7469</v>
      </c>
      <c r="H313" s="234" t="s">
        <v>7470</v>
      </c>
      <c r="I313" s="234" t="s">
        <v>7471</v>
      </c>
      <c r="J313" s="234" t="s">
        <v>7472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7473</v>
      </c>
      <c r="B314" s="234" t="s">
        <v>7474</v>
      </c>
      <c r="C314" s="234" t="s">
        <v>7475</v>
      </c>
      <c r="D314" s="234" t="s">
        <v>7476</v>
      </c>
      <c r="E314" s="234" t="s">
        <v>25</v>
      </c>
      <c r="F314" s="234" t="s">
        <v>25</v>
      </c>
      <c r="G314" s="234" t="s">
        <v>7477</v>
      </c>
      <c r="H314" s="234" t="s">
        <v>7478</v>
      </c>
      <c r="I314" s="234" t="s">
        <v>7479</v>
      </c>
      <c r="J314" s="234" t="s">
        <v>7480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7481</v>
      </c>
      <c r="B315" s="233" t="s">
        <v>7482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7483</v>
      </c>
      <c r="B316" s="234" t="s">
        <v>7484</v>
      </c>
      <c r="C316" s="234" t="s">
        <v>7485</v>
      </c>
      <c r="D316" s="234" t="s">
        <v>25</v>
      </c>
      <c r="E316" s="234" t="s">
        <v>25</v>
      </c>
      <c r="F316" s="234" t="s">
        <v>25</v>
      </c>
      <c r="G316" s="234" t="s">
        <v>25</v>
      </c>
      <c r="H316" s="234" t="s">
        <v>7486</v>
      </c>
      <c r="I316" s="234" t="s">
        <v>7487</v>
      </c>
      <c r="J316" s="234" t="s">
        <v>7488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7489</v>
      </c>
      <c r="B317" s="234" t="s">
        <v>7490</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7491</v>
      </c>
      <c r="B318" s="233" t="s">
        <v>7492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7493</v>
      </c>
      <c r="B319" s="234" t="s">
        <v>7494</v>
      </c>
      <c r="C319" s="234" t="s">
        <v>7495</v>
      </c>
      <c r="D319" s="234" t="s">
        <v>7496</v>
      </c>
      <c r="E319" s="234" t="s">
        <v>25</v>
      </c>
      <c r="F319" s="234" t="s">
        <v>7497</v>
      </c>
      <c r="G319" s="234" t="s">
        <v>7498</v>
      </c>
      <c r="H319" s="234" t="s">
        <v>7499</v>
      </c>
      <c r="I319" s="234" t="s">
        <v>25</v>
      </c>
      <c r="J319" s="234" t="s">
        <v>7500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7501</v>
      </c>
      <c r="B320" s="234" t="s">
        <v>7502</v>
      </c>
      <c r="C320" s="234" t="s">
        <v>7503</v>
      </c>
      <c r="D320" s="234" t="s">
        <v>7504</v>
      </c>
      <c r="E320" s="234" t="s">
        <v>25</v>
      </c>
      <c r="F320" s="234" t="s">
        <v>25</v>
      </c>
      <c r="G320" s="234" t="s">
        <v>25</v>
      </c>
      <c r="H320" s="234" t="s">
        <v>7505</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7506</v>
      </c>
      <c r="B321" s="234" t="s">
        <v>7507</v>
      </c>
      <c r="C321" s="234" t="s">
        <v>7508</v>
      </c>
      <c r="D321" s="234" t="s">
        <v>7509</v>
      </c>
      <c r="E321" s="234" t="s">
        <v>25</v>
      </c>
      <c r="F321" s="234" t="s">
        <v>25</v>
      </c>
      <c r="G321" s="234" t="s">
        <v>25</v>
      </c>
      <c r="H321" s="234" t="s">
        <v>7510</v>
      </c>
      <c r="I321" s="234" t="s">
        <v>25</v>
      </c>
      <c r="J321" s="234" t="s">
        <v>7511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7512</v>
      </c>
      <c r="B322" s="234" t="s">
        <v>7513</v>
      </c>
      <c r="C322" s="234" t="s">
        <v>7514</v>
      </c>
      <c r="D322" s="234" t="s">
        <v>7515</v>
      </c>
      <c r="E322" s="234" t="s">
        <v>25</v>
      </c>
      <c r="F322" s="234" t="s">
        <v>25</v>
      </c>
      <c r="G322" s="234" t="s">
        <v>25</v>
      </c>
      <c r="H322" s="234" t="s">
        <v>7516</v>
      </c>
      <c r="I322" s="234" t="s">
        <v>25</v>
      </c>
      <c r="J322" s="234" t="s">
        <v>7517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7518</v>
      </c>
      <c r="B323" s="234" t="s">
        <v>7519</v>
      </c>
      <c r="C323" s="234" t="s">
        <v>7520</v>
      </c>
      <c r="D323" s="234" t="s">
        <v>25</v>
      </c>
      <c r="E323" s="234" t="s">
        <v>25</v>
      </c>
      <c r="F323" s="234" t="s">
        <v>25</v>
      </c>
      <c r="G323" s="234" t="s">
        <v>25</v>
      </c>
      <c r="H323" s="234" t="s">
        <v>7521</v>
      </c>
      <c r="I323" s="234" t="s">
        <v>6328</v>
      </c>
      <c r="J323" s="234" t="s">
        <v>7522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7523</v>
      </c>
      <c r="B324" s="234" t="s">
        <v>7524</v>
      </c>
      <c r="C324" s="234" t="s">
        <v>7525</v>
      </c>
      <c r="D324" s="234" t="s">
        <v>25</v>
      </c>
      <c r="E324" s="234" t="s">
        <v>25</v>
      </c>
      <c r="F324" s="234" t="s">
        <v>25</v>
      </c>
      <c r="G324" s="234" t="s">
        <v>25</v>
      </c>
      <c r="H324" s="234" t="s">
        <v>7526</v>
      </c>
      <c r="I324" s="234" t="s">
        <v>7527</v>
      </c>
      <c r="J324" s="234" t="s">
        <v>7528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7529</v>
      </c>
      <c r="B325" s="234" t="s">
        <v>7530</v>
      </c>
      <c r="C325" s="234" t="s">
        <v>7531</v>
      </c>
      <c r="D325" s="234" t="s">
        <v>7532</v>
      </c>
      <c r="E325" s="234" t="s">
        <v>25</v>
      </c>
      <c r="F325" s="234" t="s">
        <v>25</v>
      </c>
      <c r="G325" s="234" t="s">
        <v>25</v>
      </c>
      <c r="H325" s="234" t="s">
        <v>7533</v>
      </c>
      <c r="I325" s="234" t="s">
        <v>25</v>
      </c>
      <c r="J325" s="234" t="s">
        <v>7534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7535</v>
      </c>
      <c r="B326" s="241" t="s">
        <v>7536</v>
      </c>
      <c r="C326" s="241" t="s">
        <v>7537</v>
      </c>
      <c r="D326" s="241" t="s">
        <v>7538</v>
      </c>
      <c r="E326" s="241" t="s">
        <v>25</v>
      </c>
      <c r="F326" s="241" t="s">
        <v>25</v>
      </c>
      <c r="G326" s="241" t="s">
        <v>25</v>
      </c>
      <c r="H326" s="241" t="s">
        <v>7539</v>
      </c>
      <c r="I326" s="241" t="s">
        <v>6328</v>
      </c>
      <c r="J326" s="241" t="s">
        <v>7540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2834</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IFERROR(INDEX('Recommendations'!$I$2:$I$434, MATCH(L2,'Recommendations'!$B$2:$B$434,0))="Implemented", FALSE))</xm:f>
            <x14:dxf>
              <font>
                <color rgb="FF000000"/>
              </font>
              <fill>
                <patternFill>
                  <bgColor rgb="FF3C7D22"/>
                </patternFill>
              </fill>
            </x14:dxf>
          </x14:cfRule>
          <x14:cfRule type="expression" priority="2" id="{00000000-000E-0000-0A00-000002000000}">
            <xm:f>AND(L2&lt;&gt;"", IFERROR(INDEX('Recommendations'!$I$2:$I$434, MATCH(L2,'Recommendations'!$B$2:$B$434,0))="Compensated", FALSE))</xm:f>
            <x14:dxf>
              <font>
                <color rgb="FF000000"/>
              </font>
              <fill>
                <patternFill>
                  <bgColor rgb="FFC6E0B4"/>
                </patternFill>
              </fill>
            </x14:dxf>
          </x14:cfRule>
          <x14:cfRule type="expression" priority="3" id="{00000000-000E-0000-0A00-000003000000}">
            <xm:f>AND(L2&lt;&gt;"", IFERROR(INDEX('Recommendations'!$I$2:$I$434, MATCH(L2,'Recommendations'!$B$2:$B$434,0))="Testing", FALSE))</xm:f>
            <x14:dxf>
              <font>
                <color rgb="FF000000"/>
              </font>
              <fill>
                <patternFill>
                  <bgColor rgb="FFFFC000"/>
                </patternFill>
              </fill>
            </x14:dxf>
          </x14:cfRule>
          <x14:cfRule type="expression" priority="4" id="{00000000-000E-0000-0A00-000004000000}">
            <xm:f>AND(L2&lt;&gt;"", IFERROR(INDEX('Recommendations'!$I$2:$I$434, MATCH(L2,'Recommendations'!$B$2:$B$434,0))="Failed", FALSE))</xm:f>
            <x14:dxf>
              <font>
                <color rgb="FF000000"/>
              </font>
              <fill>
                <patternFill>
                  <bgColor rgb="FFD82891"/>
                </patternFill>
              </fill>
            </x14:dxf>
          </x14:cfRule>
          <x14:cfRule type="expression" priority="5" id="{00000000-000E-0000-0A00-000005000000}">
            <xm:f>AND(L2&lt;&gt;"", IFERROR(INDEX('Recommendations'!$I$2:$I$434, MATCH(L2,'Recommendations'!$B$2:$B$434,0))="Risk Accepted", FALSE))</xm:f>
            <x14:dxf>
              <font>
                <color rgb="FF000000"/>
              </font>
              <fill>
                <patternFill>
                  <bgColor rgb="FFD9D9D9"/>
                </patternFill>
              </fill>
            </x14:dxf>
          </x14:cfRule>
          <x14:cfRule type="expression" priority="6" id="{00000000-000E-0000-0A00-000006000000}">
            <xm:f>AND(L2&lt;&gt;"", IFERROR(INDEX('Recommendations'!$I$2:$I$434, MATCH(L2,'Recommendations'!$B$2:$B$434,0))="N/A",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4713</v>
      </c>
      <c r="B1" s="286" t="s">
        <v>5598</v>
      </c>
      <c r="C1" s="286" t="s">
        <v>1</v>
      </c>
      <c r="D1" s="286" t="s">
        <v>3081</v>
      </c>
      <c r="E1" s="286" t="s">
        <v>7541</v>
      </c>
      <c r="F1" s="286" t="s">
        <v>7542</v>
      </c>
      <c r="G1" s="286" t="s">
        <v>3086</v>
      </c>
      <c r="H1" s="286" t="s">
        <v>3087</v>
      </c>
      <c r="I1" s="286" t="s">
        <v>3088</v>
      </c>
      <c r="J1" s="286" t="s">
        <v>3089</v>
      </c>
      <c r="K1" s="286" t="s">
        <v>3090</v>
      </c>
      <c r="L1" s="286" t="s">
        <v>3091</v>
      </c>
      <c r="M1" s="286" t="s">
        <v>3092</v>
      </c>
      <c r="N1" s="286" t="s">
        <v>3093</v>
      </c>
      <c r="O1" s="286" t="s">
        <v>3094</v>
      </c>
      <c r="P1" s="286" t="s">
        <v>3095</v>
      </c>
      <c r="Q1" s="286" t="s">
        <v>3096</v>
      </c>
      <c r="R1" s="286" t="s">
        <v>3097</v>
      </c>
      <c r="S1" s="286" t="s">
        <v>3098</v>
      </c>
      <c r="T1" s="286" t="s">
        <v>3099</v>
      </c>
      <c r="U1" s="286" t="s">
        <v>3100</v>
      </c>
      <c r="V1" s="286" t="s">
        <v>3101</v>
      </c>
      <c r="W1" s="286" t="s">
        <v>3102</v>
      </c>
      <c r="X1" s="286" t="s">
        <v>3103</v>
      </c>
      <c r="Y1" s="286" t="s">
        <v>3104</v>
      </c>
      <c r="Z1" s="286" t="s">
        <v>3105</v>
      </c>
      <c r="AA1" s="286" t="s">
        <v>3106</v>
      </c>
      <c r="AB1" s="286" t="s">
        <v>3107</v>
      </c>
      <c r="AC1" s="286" t="s">
        <v>3108</v>
      </c>
      <c r="AD1" s="286" t="s">
        <v>3109</v>
      </c>
      <c r="AE1" s="286" t="s">
        <v>3110</v>
      </c>
      <c r="AF1" s="286" t="s">
        <v>3111</v>
      </c>
      <c r="AG1" s="286" t="s">
        <v>3112</v>
      </c>
      <c r="AH1" s="286" t="s">
        <v>3113</v>
      </c>
      <c r="AI1" s="286" t="s">
        <v>3114</v>
      </c>
      <c r="AJ1" s="286" t="s">
        <v>3115</v>
      </c>
      <c r="AK1" s="286" t="s">
        <v>3116</v>
      </c>
      <c r="AL1" s="286" t="s">
        <v>3117</v>
      </c>
      <c r="AM1" s="286" t="s">
        <v>3118</v>
      </c>
      <c r="AN1" s="286" t="s">
        <v>3119</v>
      </c>
      <c r="AO1" s="286" t="s">
        <v>3120</v>
      </c>
      <c r="AP1" s="286" t="s">
        <v>3121</v>
      </c>
      <c r="AQ1" s="286" t="s">
        <v>3122</v>
      </c>
      <c r="AR1" s="286" t="s">
        <v>3123</v>
      </c>
      <c r="AS1" s="286" t="s">
        <v>3124</v>
      </c>
      <c r="AT1" s="286" t="s">
        <v>3125</v>
      </c>
      <c r="AU1" s="287" t="s">
        <v>3126</v>
      </c>
    </row>
    <row r="2" spans="1:47" ht="60" customHeight="1" outlineLevel="1" x14ac:dyDescent="0.35">
      <c r="A2" s="277" t="s">
        <v>7543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7543</v>
      </c>
      <c r="B3" s="256" t="s">
        <v>7544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7543</v>
      </c>
      <c r="B4" s="257" t="s">
        <v>7544</v>
      </c>
      <c r="C4" s="258" t="s">
        <v>7545</v>
      </c>
      <c r="D4" s="261" t="s">
        <v>7546</v>
      </c>
      <c r="E4" s="262" t="s">
        <v>7547</v>
      </c>
      <c r="F4" s="265" t="s">
        <v>7548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7543</v>
      </c>
      <c r="B5" s="257" t="s">
        <v>7544</v>
      </c>
      <c r="C5" s="258" t="s">
        <v>7549</v>
      </c>
      <c r="D5" s="261" t="s">
        <v>7550</v>
      </c>
      <c r="E5" s="262" t="s">
        <v>7547</v>
      </c>
      <c r="F5" s="265" t="s">
        <v>7548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7543</v>
      </c>
      <c r="B6" s="257" t="s">
        <v>7544</v>
      </c>
      <c r="C6" s="258" t="s">
        <v>7551</v>
      </c>
      <c r="D6" s="261" t="s">
        <v>7552</v>
      </c>
      <c r="E6" s="262" t="s">
        <v>7547</v>
      </c>
      <c r="F6" s="265" t="s">
        <v>7548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7543</v>
      </c>
      <c r="B7" s="257" t="s">
        <v>7544</v>
      </c>
      <c r="C7" s="258" t="s">
        <v>7553</v>
      </c>
      <c r="D7" s="261" t="s">
        <v>7554</v>
      </c>
      <c r="E7" s="262" t="s">
        <v>7547</v>
      </c>
      <c r="F7" s="265" t="s">
        <v>7548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7543</v>
      </c>
      <c r="B8" s="257" t="s">
        <v>7544</v>
      </c>
      <c r="C8" s="258" t="s">
        <v>7555</v>
      </c>
      <c r="D8" s="261" t="s">
        <v>7556</v>
      </c>
      <c r="E8" s="262" t="s">
        <v>7547</v>
      </c>
      <c r="F8" s="265" t="s">
        <v>7548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7543</v>
      </c>
      <c r="B9" s="257" t="s">
        <v>7544</v>
      </c>
      <c r="C9" s="258" t="s">
        <v>7557</v>
      </c>
      <c r="D9" s="261" t="s">
        <v>7558</v>
      </c>
      <c r="E9" s="262" t="s">
        <v>7547</v>
      </c>
      <c r="F9" s="265" t="s">
        <v>7548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7543</v>
      </c>
      <c r="B10" s="257" t="s">
        <v>7544</v>
      </c>
      <c r="C10" s="258" t="s">
        <v>7559</v>
      </c>
      <c r="D10" s="261" t="s">
        <v>7560</v>
      </c>
      <c r="E10" s="262" t="s">
        <v>7547</v>
      </c>
      <c r="F10" s="265" t="s">
        <v>7548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7543</v>
      </c>
      <c r="B11" s="257" t="s">
        <v>7544</v>
      </c>
      <c r="C11" s="258" t="s">
        <v>7561</v>
      </c>
      <c r="D11" s="261" t="s">
        <v>7562</v>
      </c>
      <c r="E11" s="262" t="s">
        <v>7547</v>
      </c>
      <c r="F11" s="265" t="s">
        <v>7548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7543</v>
      </c>
      <c r="B12" s="257" t="s">
        <v>7544</v>
      </c>
      <c r="C12" s="258" t="s">
        <v>7563</v>
      </c>
      <c r="D12" s="261" t="s">
        <v>7564</v>
      </c>
      <c r="E12" s="262" t="s">
        <v>7547</v>
      </c>
      <c r="F12" s="265" t="s">
        <v>7548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7543</v>
      </c>
      <c r="B13" s="257" t="s">
        <v>7544</v>
      </c>
      <c r="C13" s="258" t="s">
        <v>7565</v>
      </c>
      <c r="D13" s="261" t="s">
        <v>7566</v>
      </c>
      <c r="E13" s="262" t="s">
        <v>7547</v>
      </c>
      <c r="F13" s="265" t="s">
        <v>7548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7543</v>
      </c>
      <c r="B14" s="257" t="s">
        <v>7544</v>
      </c>
      <c r="C14" s="258" t="s">
        <v>7567</v>
      </c>
      <c r="D14" s="261" t="s">
        <v>7568</v>
      </c>
      <c r="E14" s="262" t="s">
        <v>7547</v>
      </c>
      <c r="F14" s="265" t="s">
        <v>7548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7543</v>
      </c>
      <c r="B15" s="257" t="s">
        <v>7544</v>
      </c>
      <c r="C15" s="258" t="s">
        <v>7569</v>
      </c>
      <c r="D15" s="261" t="s">
        <v>7570</v>
      </c>
      <c r="E15" s="262" t="s">
        <v>7547</v>
      </c>
      <c r="F15" s="265" t="s">
        <v>7548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7543</v>
      </c>
      <c r="B16" s="257" t="s">
        <v>7544</v>
      </c>
      <c r="C16" s="258" t="s">
        <v>7571</v>
      </c>
      <c r="D16" s="261" t="s">
        <v>7572</v>
      </c>
      <c r="E16" s="262" t="s">
        <v>7547</v>
      </c>
      <c r="F16" s="265" t="s">
        <v>7548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7543</v>
      </c>
      <c r="B17" s="256" t="s">
        <v>7573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7543</v>
      </c>
      <c r="B18" s="257" t="s">
        <v>7573</v>
      </c>
      <c r="C18" s="258" t="s">
        <v>7574</v>
      </c>
      <c r="D18" s="261" t="s">
        <v>7575</v>
      </c>
      <c r="E18" s="262" t="s">
        <v>7576</v>
      </c>
      <c r="F18" s="265" t="s">
        <v>7577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7543</v>
      </c>
      <c r="B19" s="257" t="s">
        <v>7573</v>
      </c>
      <c r="C19" s="258" t="s">
        <v>7578</v>
      </c>
      <c r="D19" s="261" t="s">
        <v>7579</v>
      </c>
      <c r="E19" s="262" t="s">
        <v>7576</v>
      </c>
      <c r="F19" s="265" t="s">
        <v>7577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7543</v>
      </c>
      <c r="B20" s="257" t="s">
        <v>7573</v>
      </c>
      <c r="C20" s="258" t="s">
        <v>7580</v>
      </c>
      <c r="D20" s="261" t="s">
        <v>7581</v>
      </c>
      <c r="E20" s="262" t="s">
        <v>7576</v>
      </c>
      <c r="F20" s="265" t="s">
        <v>7577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7543</v>
      </c>
      <c r="B21" s="257" t="s">
        <v>7573</v>
      </c>
      <c r="C21" s="258" t="s">
        <v>7582</v>
      </c>
      <c r="D21" s="261" t="s">
        <v>7583</v>
      </c>
      <c r="E21" s="262" t="s">
        <v>7576</v>
      </c>
      <c r="F21" s="265" t="s">
        <v>7577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7543</v>
      </c>
      <c r="B22" s="257" t="s">
        <v>7573</v>
      </c>
      <c r="C22" s="258" t="s">
        <v>7584</v>
      </c>
      <c r="D22" s="261" t="s">
        <v>7585</v>
      </c>
      <c r="E22" s="262" t="s">
        <v>7576</v>
      </c>
      <c r="F22" s="265" t="s">
        <v>7577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7543</v>
      </c>
      <c r="B23" s="257" t="s">
        <v>7573</v>
      </c>
      <c r="C23" s="258" t="s">
        <v>7586</v>
      </c>
      <c r="D23" s="261" t="s">
        <v>7587</v>
      </c>
      <c r="E23" s="262" t="s">
        <v>7547</v>
      </c>
      <c r="F23" s="265" t="s">
        <v>7548</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7543</v>
      </c>
      <c r="B24" s="257" t="s">
        <v>7573</v>
      </c>
      <c r="C24" s="258" t="s">
        <v>7588</v>
      </c>
      <c r="D24" s="261" t="s">
        <v>7589</v>
      </c>
      <c r="E24" s="262" t="s">
        <v>7547</v>
      </c>
      <c r="F24" s="265" t="s">
        <v>7548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7543</v>
      </c>
      <c r="B25" s="257" t="s">
        <v>7573</v>
      </c>
      <c r="C25" s="258" t="s">
        <v>7590</v>
      </c>
      <c r="D25" s="261" t="s">
        <v>7591</v>
      </c>
      <c r="E25" s="262" t="s">
        <v>7547</v>
      </c>
      <c r="F25" s="265" t="s">
        <v>7592</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7543</v>
      </c>
      <c r="B26" s="257" t="s">
        <v>7573</v>
      </c>
      <c r="C26" s="258" t="s">
        <v>7593</v>
      </c>
      <c r="D26" s="261" t="s">
        <v>7594</v>
      </c>
      <c r="E26" s="262" t="s">
        <v>7547</v>
      </c>
      <c r="F26" s="265" t="s">
        <v>7592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7543</v>
      </c>
      <c r="B27" s="257" t="s">
        <v>7573</v>
      </c>
      <c r="C27" s="258" t="s">
        <v>7595</v>
      </c>
      <c r="D27" s="261" t="s">
        <v>7596</v>
      </c>
      <c r="E27" s="262" t="s">
        <v>7547</v>
      </c>
      <c r="F27" s="265" t="s">
        <v>7592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7543</v>
      </c>
      <c r="B28" s="257" t="s">
        <v>7573</v>
      </c>
      <c r="C28" s="258" t="s">
        <v>7597</v>
      </c>
      <c r="D28" s="261" t="s">
        <v>7598</v>
      </c>
      <c r="E28" s="262" t="s">
        <v>7547</v>
      </c>
      <c r="F28" s="265" t="s">
        <v>7592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7543</v>
      </c>
      <c r="B29" s="257" t="s">
        <v>7573</v>
      </c>
      <c r="C29" s="258" t="s">
        <v>7599</v>
      </c>
      <c r="D29" s="261" t="s">
        <v>7600</v>
      </c>
      <c r="E29" s="262" t="s">
        <v>7547</v>
      </c>
      <c r="F29" s="265" t="s">
        <v>7592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7543</v>
      </c>
      <c r="B30" s="257" t="s">
        <v>7573</v>
      </c>
      <c r="C30" s="258" t="s">
        <v>7601</v>
      </c>
      <c r="D30" s="261" t="s">
        <v>7602</v>
      </c>
      <c r="E30" s="262" t="s">
        <v>7547</v>
      </c>
      <c r="F30" s="265" t="s">
        <v>7592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7543</v>
      </c>
      <c r="B31" s="257" t="s">
        <v>7573</v>
      </c>
      <c r="C31" s="258" t="s">
        <v>7603</v>
      </c>
      <c r="D31" s="261" t="s">
        <v>7604</v>
      </c>
      <c r="E31" s="262" t="s">
        <v>7547</v>
      </c>
      <c r="F31" s="265" t="s">
        <v>7592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7543</v>
      </c>
      <c r="B32" s="257" t="s">
        <v>7573</v>
      </c>
      <c r="C32" s="258" t="s">
        <v>7605</v>
      </c>
      <c r="D32" s="261" t="s">
        <v>7606</v>
      </c>
      <c r="E32" s="262" t="s">
        <v>7547</v>
      </c>
      <c r="F32" s="265" t="s">
        <v>7592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7543</v>
      </c>
      <c r="B33" s="257" t="s">
        <v>7573</v>
      </c>
      <c r="C33" s="258" t="s">
        <v>7607</v>
      </c>
      <c r="D33" s="261" t="s">
        <v>7608</v>
      </c>
      <c r="E33" s="262" t="s">
        <v>7576</v>
      </c>
      <c r="F33" s="265" t="s">
        <v>7577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7543</v>
      </c>
      <c r="B34" s="257" t="s">
        <v>7573</v>
      </c>
      <c r="C34" s="258" t="s">
        <v>7609</v>
      </c>
      <c r="D34" s="261" t="s">
        <v>7610</v>
      </c>
      <c r="E34" s="262" t="s">
        <v>7547</v>
      </c>
      <c r="F34" s="265" t="s">
        <v>7592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7543</v>
      </c>
      <c r="B35" s="256" t="s">
        <v>7611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7543</v>
      </c>
      <c r="B36" s="257" t="s">
        <v>7611</v>
      </c>
      <c r="C36" s="258" t="s">
        <v>7612</v>
      </c>
      <c r="D36" s="261" t="s">
        <v>7613</v>
      </c>
      <c r="E36" s="262" t="s">
        <v>7547</v>
      </c>
      <c r="F36" s="265" t="s">
        <v>7592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7543</v>
      </c>
      <c r="B37" s="257" t="s">
        <v>7611</v>
      </c>
      <c r="C37" s="258" t="s">
        <v>7614</v>
      </c>
      <c r="D37" s="261" t="s">
        <v>7615</v>
      </c>
      <c r="E37" s="262" t="s">
        <v>7547</v>
      </c>
      <c r="F37" s="265" t="s">
        <v>7616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7543</v>
      </c>
      <c r="B38" s="257" t="s">
        <v>7611</v>
      </c>
      <c r="C38" s="258" t="s">
        <v>7617</v>
      </c>
      <c r="D38" s="261" t="s">
        <v>7618</v>
      </c>
      <c r="E38" s="262" t="s">
        <v>7547</v>
      </c>
      <c r="F38" s="265" t="s">
        <v>7616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7543</v>
      </c>
      <c r="B39" s="257" t="s">
        <v>7611</v>
      </c>
      <c r="C39" s="258" t="s">
        <v>7619</v>
      </c>
      <c r="D39" s="261" t="s">
        <v>7620</v>
      </c>
      <c r="E39" s="262" t="s">
        <v>7547</v>
      </c>
      <c r="F39" s="265" t="s">
        <v>7616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7543</v>
      </c>
      <c r="B40" s="257" t="s">
        <v>7611</v>
      </c>
      <c r="C40" s="258" t="s">
        <v>7621</v>
      </c>
      <c r="D40" s="261" t="s">
        <v>7622</v>
      </c>
      <c r="E40" s="262" t="s">
        <v>7547</v>
      </c>
      <c r="F40" s="265" t="s">
        <v>7616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7543</v>
      </c>
      <c r="B41" s="257" t="s">
        <v>7611</v>
      </c>
      <c r="C41" s="258" t="s">
        <v>7623</v>
      </c>
      <c r="D41" s="261" t="s">
        <v>7624</v>
      </c>
      <c r="E41" s="262" t="s">
        <v>7547</v>
      </c>
      <c r="F41" s="265" t="s">
        <v>7616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7543</v>
      </c>
      <c r="B42" s="257" t="s">
        <v>7611</v>
      </c>
      <c r="C42" s="258" t="s">
        <v>7625</v>
      </c>
      <c r="D42" s="261" t="s">
        <v>7626</v>
      </c>
      <c r="E42" s="262" t="s">
        <v>7547</v>
      </c>
      <c r="F42" s="265" t="s">
        <v>7616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7543</v>
      </c>
      <c r="B43" s="257" t="s">
        <v>7611</v>
      </c>
      <c r="C43" s="258" t="s">
        <v>7627</v>
      </c>
      <c r="D43" s="261" t="s">
        <v>7628</v>
      </c>
      <c r="E43" s="262" t="s">
        <v>7547</v>
      </c>
      <c r="F43" s="265" t="s">
        <v>7616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7543</v>
      </c>
      <c r="B44" s="257" t="s">
        <v>7611</v>
      </c>
      <c r="C44" s="258" t="s">
        <v>7629</v>
      </c>
      <c r="D44" s="261" t="s">
        <v>7630</v>
      </c>
      <c r="E44" s="262" t="s">
        <v>7547</v>
      </c>
      <c r="F44" s="265" t="s">
        <v>7616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7543</v>
      </c>
      <c r="B45" s="257" t="s">
        <v>7611</v>
      </c>
      <c r="C45" s="258" t="s">
        <v>7631</v>
      </c>
      <c r="D45" s="261" t="s">
        <v>7632</v>
      </c>
      <c r="E45" s="262" t="s">
        <v>7547</v>
      </c>
      <c r="F45" s="265" t="s">
        <v>7616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7543</v>
      </c>
      <c r="B46" s="257" t="s">
        <v>7611</v>
      </c>
      <c r="C46" s="258" t="s">
        <v>7633</v>
      </c>
      <c r="D46" s="261" t="s">
        <v>7634</v>
      </c>
      <c r="E46" s="262" t="s">
        <v>7547</v>
      </c>
      <c r="F46" s="265" t="s">
        <v>7616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7543</v>
      </c>
      <c r="B47" s="257" t="s">
        <v>7611</v>
      </c>
      <c r="C47" s="258" t="s">
        <v>7635</v>
      </c>
      <c r="D47" s="261" t="s">
        <v>7636</v>
      </c>
      <c r="E47" s="262" t="s">
        <v>7547</v>
      </c>
      <c r="F47" s="265" t="s">
        <v>7616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7543</v>
      </c>
      <c r="B48" s="257" t="s">
        <v>7611</v>
      </c>
      <c r="C48" s="258" t="s">
        <v>7637</v>
      </c>
      <c r="D48" s="261" t="s">
        <v>7638</v>
      </c>
      <c r="E48" s="262" t="s">
        <v>7547</v>
      </c>
      <c r="F48" s="265" t="s">
        <v>7616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7543</v>
      </c>
      <c r="B49" s="257" t="s">
        <v>7611</v>
      </c>
      <c r="C49" s="258" t="s">
        <v>7639</v>
      </c>
      <c r="D49" s="261" t="s">
        <v>7640</v>
      </c>
      <c r="E49" s="262" t="s">
        <v>7547</v>
      </c>
      <c r="F49" s="265" t="s">
        <v>7616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7543</v>
      </c>
      <c r="B50" s="256" t="s">
        <v>4837</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7543</v>
      </c>
      <c r="B51" s="257" t="s">
        <v>4837</v>
      </c>
      <c r="C51" s="258" t="s">
        <v>7641</v>
      </c>
      <c r="D51" s="261" t="s">
        <v>7642</v>
      </c>
      <c r="E51" s="262" t="s">
        <v>7643</v>
      </c>
      <c r="F51" s="265" t="s">
        <v>7644</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7543</v>
      </c>
      <c r="B52" s="257" t="s">
        <v>4837</v>
      </c>
      <c r="C52" s="258" t="s">
        <v>7645</v>
      </c>
      <c r="D52" s="261" t="s">
        <v>7646</v>
      </c>
      <c r="E52" s="262" t="s">
        <v>7643</v>
      </c>
      <c r="F52" s="265" t="s">
        <v>7644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7543</v>
      </c>
      <c r="B53" s="257" t="s">
        <v>4837</v>
      </c>
      <c r="C53" s="258" t="s">
        <v>7647</v>
      </c>
      <c r="D53" s="261" t="s">
        <v>7648</v>
      </c>
      <c r="E53" s="262" t="s">
        <v>7643</v>
      </c>
      <c r="F53" s="265" t="s">
        <v>7644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7543</v>
      </c>
      <c r="B54" s="257" t="s">
        <v>4837</v>
      </c>
      <c r="C54" s="258" t="s">
        <v>7649</v>
      </c>
      <c r="D54" s="261" t="s">
        <v>7650</v>
      </c>
      <c r="E54" s="262" t="s">
        <v>7643</v>
      </c>
      <c r="F54" s="265" t="s">
        <v>7644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7543</v>
      </c>
      <c r="B55" s="257" t="s">
        <v>4837</v>
      </c>
      <c r="C55" s="258" t="s">
        <v>7651</v>
      </c>
      <c r="D55" s="261" t="s">
        <v>7652</v>
      </c>
      <c r="E55" s="262" t="s">
        <v>7643</v>
      </c>
      <c r="F55" s="265" t="s">
        <v>7644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7543</v>
      </c>
      <c r="B56" s="257" t="s">
        <v>4837</v>
      </c>
      <c r="C56" s="258" t="s">
        <v>7653</v>
      </c>
      <c r="D56" s="261" t="s">
        <v>7654</v>
      </c>
      <c r="E56" s="262" t="s">
        <v>7643</v>
      </c>
      <c r="F56" s="265" t="s">
        <v>7644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7543</v>
      </c>
      <c r="B57" s="257" t="s">
        <v>4837</v>
      </c>
      <c r="C57" s="258" t="s">
        <v>7655</v>
      </c>
      <c r="D57" s="261" t="s">
        <v>7656</v>
      </c>
      <c r="E57" s="262" t="s">
        <v>7643</v>
      </c>
      <c r="F57" s="265" t="s">
        <v>7644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7543</v>
      </c>
      <c r="B58" s="257" t="s">
        <v>4837</v>
      </c>
      <c r="C58" s="258" t="s">
        <v>7657</v>
      </c>
      <c r="D58" s="261" t="s">
        <v>7658</v>
      </c>
      <c r="E58" s="262" t="s">
        <v>7547</v>
      </c>
      <c r="F58" s="265" t="s">
        <v>7644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7543</v>
      </c>
      <c r="B59" s="257" t="s">
        <v>4837</v>
      </c>
      <c r="C59" s="258" t="s">
        <v>7659</v>
      </c>
      <c r="D59" s="261" t="s">
        <v>7660</v>
      </c>
      <c r="E59" s="262" t="s">
        <v>7547</v>
      </c>
      <c r="F59" s="265" t="s">
        <v>7644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7543</v>
      </c>
      <c r="B60" s="256" t="s">
        <v>7661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7543</v>
      </c>
      <c r="B61" s="257" t="s">
        <v>7661</v>
      </c>
      <c r="C61" s="258" t="s">
        <v>7662</v>
      </c>
      <c r="D61" s="261" t="s">
        <v>7663</v>
      </c>
      <c r="E61" s="262" t="s">
        <v>7547</v>
      </c>
      <c r="F61" s="265" t="s">
        <v>7664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7543</v>
      </c>
      <c r="B62" s="257" t="s">
        <v>7661</v>
      </c>
      <c r="C62" s="258" t="s">
        <v>7665</v>
      </c>
      <c r="D62" s="261" t="s">
        <v>7666</v>
      </c>
      <c r="E62" s="262" t="s">
        <v>7547</v>
      </c>
      <c r="F62" s="265" t="s">
        <v>7664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7543</v>
      </c>
      <c r="B63" s="257" t="s">
        <v>7661</v>
      </c>
      <c r="C63" s="258" t="s">
        <v>7667</v>
      </c>
      <c r="D63" s="261" t="s">
        <v>7668</v>
      </c>
      <c r="E63" s="262" t="s">
        <v>7547</v>
      </c>
      <c r="F63" s="265" t="s">
        <v>7664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7543</v>
      </c>
      <c r="B64" s="257" t="s">
        <v>7661</v>
      </c>
      <c r="C64" s="258" t="s">
        <v>7669</v>
      </c>
      <c r="D64" s="261" t="s">
        <v>7670</v>
      </c>
      <c r="E64" s="262" t="s">
        <v>7547</v>
      </c>
      <c r="F64" s="265" t="s">
        <v>7664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7543</v>
      </c>
      <c r="B65" s="257" t="s">
        <v>7661</v>
      </c>
      <c r="C65" s="258" t="s">
        <v>7671</v>
      </c>
      <c r="D65" s="261" t="s">
        <v>7672</v>
      </c>
      <c r="E65" s="262" t="s">
        <v>7547</v>
      </c>
      <c r="F65" s="265" t="s">
        <v>7664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7543</v>
      </c>
      <c r="B66" s="257" t="s">
        <v>7661</v>
      </c>
      <c r="C66" s="258" t="s">
        <v>7673</v>
      </c>
      <c r="D66" s="261" t="s">
        <v>7674</v>
      </c>
      <c r="E66" s="262" t="s">
        <v>7547</v>
      </c>
      <c r="F66" s="265" t="s">
        <v>7664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7543</v>
      </c>
      <c r="B67" s="257" t="s">
        <v>7661</v>
      </c>
      <c r="C67" s="258" t="s">
        <v>7675</v>
      </c>
      <c r="D67" s="261" t="s">
        <v>7676</v>
      </c>
      <c r="E67" s="262" t="s">
        <v>7547</v>
      </c>
      <c r="F67" s="265" t="s">
        <v>7664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7543</v>
      </c>
      <c r="B68" s="257" t="s">
        <v>7661</v>
      </c>
      <c r="C68" s="258" t="s">
        <v>7677</v>
      </c>
      <c r="D68" s="261" t="s">
        <v>7678</v>
      </c>
      <c r="E68" s="262" t="s">
        <v>7547</v>
      </c>
      <c r="F68" s="265" t="s">
        <v>7679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7543</v>
      </c>
      <c r="B69" s="257" t="s">
        <v>7661</v>
      </c>
      <c r="C69" s="258" t="s">
        <v>7680</v>
      </c>
      <c r="D69" s="261" t="s">
        <v>7681</v>
      </c>
      <c r="E69" s="262" t="s">
        <v>7547</v>
      </c>
      <c r="F69" s="265" t="s">
        <v>7679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7543</v>
      </c>
      <c r="B70" s="257" t="s">
        <v>7661</v>
      </c>
      <c r="C70" s="258" t="s">
        <v>7682</v>
      </c>
      <c r="D70" s="261" t="s">
        <v>7683</v>
      </c>
      <c r="E70" s="262" t="s">
        <v>7547</v>
      </c>
      <c r="F70" s="265" t="s">
        <v>7679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7543</v>
      </c>
      <c r="B71" s="257" t="s">
        <v>7661</v>
      </c>
      <c r="C71" s="258" t="s">
        <v>7684</v>
      </c>
      <c r="D71" s="261" t="s">
        <v>7685</v>
      </c>
      <c r="E71" s="262" t="s">
        <v>7547</v>
      </c>
      <c r="F71" s="265" t="s">
        <v>7686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7543</v>
      </c>
      <c r="B72" s="257" t="s">
        <v>7661</v>
      </c>
      <c r="C72" s="258" t="s">
        <v>7687</v>
      </c>
      <c r="D72" s="261" t="s">
        <v>7688</v>
      </c>
      <c r="E72" s="262" t="s">
        <v>7547</v>
      </c>
      <c r="F72" s="265" t="s">
        <v>7664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7543</v>
      </c>
      <c r="B73" s="257" t="s">
        <v>7661</v>
      </c>
      <c r="C73" s="258" t="s">
        <v>7689</v>
      </c>
      <c r="D73" s="261" t="s">
        <v>7690</v>
      </c>
      <c r="E73" s="262" t="s">
        <v>7691</v>
      </c>
      <c r="F73" s="265" t="s">
        <v>7664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7543</v>
      </c>
      <c r="B74" s="256" t="s">
        <v>7692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7543</v>
      </c>
      <c r="B75" s="257" t="s">
        <v>7692</v>
      </c>
      <c r="C75" s="258" t="s">
        <v>7693</v>
      </c>
      <c r="D75" s="261" t="s">
        <v>7694</v>
      </c>
      <c r="E75" s="262" t="s">
        <v>7691</v>
      </c>
      <c r="F75" s="265" t="s">
        <v>7695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7543</v>
      </c>
      <c r="B76" s="257" t="s">
        <v>7692</v>
      </c>
      <c r="C76" s="258" t="s">
        <v>7696</v>
      </c>
      <c r="D76" s="261" t="s">
        <v>7697</v>
      </c>
      <c r="E76" s="262" t="s">
        <v>7691</v>
      </c>
      <c r="F76" s="265" t="s">
        <v>7695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7543</v>
      </c>
      <c r="B77" s="257" t="s">
        <v>7692</v>
      </c>
      <c r="C77" s="258" t="s">
        <v>7698</v>
      </c>
      <c r="D77" s="261" t="s">
        <v>7699</v>
      </c>
      <c r="E77" s="262" t="s">
        <v>7691</v>
      </c>
      <c r="F77" s="265" t="s">
        <v>7695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7543</v>
      </c>
      <c r="B78" s="257" t="s">
        <v>7692</v>
      </c>
      <c r="C78" s="258" t="s">
        <v>7700</v>
      </c>
      <c r="D78" s="261" t="s">
        <v>7701</v>
      </c>
      <c r="E78" s="262" t="s">
        <v>7691</v>
      </c>
      <c r="F78" s="265" t="s">
        <v>7695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7543</v>
      </c>
      <c r="B79" s="257" t="s">
        <v>7692</v>
      </c>
      <c r="C79" s="258" t="s">
        <v>7702</v>
      </c>
      <c r="D79" s="261" t="s">
        <v>7703</v>
      </c>
      <c r="E79" s="262" t="s">
        <v>7691</v>
      </c>
      <c r="F79" s="265" t="s">
        <v>7695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7543</v>
      </c>
      <c r="B80" s="257" t="s">
        <v>7692</v>
      </c>
      <c r="C80" s="258" t="s">
        <v>7704</v>
      </c>
      <c r="D80" s="261" t="s">
        <v>7705</v>
      </c>
      <c r="E80" s="262" t="s">
        <v>7691</v>
      </c>
      <c r="F80" s="265" t="s">
        <v>7695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7543</v>
      </c>
      <c r="B81" s="257" t="s">
        <v>7692</v>
      </c>
      <c r="C81" s="258" t="s">
        <v>7706</v>
      </c>
      <c r="D81" s="261" t="s">
        <v>7707</v>
      </c>
      <c r="E81" s="262" t="s">
        <v>7691</v>
      </c>
      <c r="F81" s="265" t="s">
        <v>7695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7543</v>
      </c>
      <c r="B82" s="257" t="s">
        <v>7692</v>
      </c>
      <c r="C82" s="258" t="s">
        <v>7708</v>
      </c>
      <c r="D82" s="261" t="s">
        <v>7709</v>
      </c>
      <c r="E82" s="262" t="s">
        <v>7691</v>
      </c>
      <c r="F82" s="265" t="s">
        <v>7695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7543</v>
      </c>
      <c r="B83" s="257" t="s">
        <v>7692</v>
      </c>
      <c r="C83" s="258" t="s">
        <v>7710</v>
      </c>
      <c r="D83" s="261" t="s">
        <v>7711</v>
      </c>
      <c r="E83" s="262" t="s">
        <v>7691</v>
      </c>
      <c r="F83" s="265" t="s">
        <v>7695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7543</v>
      </c>
      <c r="B84" s="257" t="s">
        <v>7692</v>
      </c>
      <c r="C84" s="258" t="s">
        <v>7712</v>
      </c>
      <c r="D84" s="261" t="s">
        <v>7713</v>
      </c>
      <c r="E84" s="262" t="s">
        <v>7691</v>
      </c>
      <c r="F84" s="265" t="s">
        <v>7695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7543</v>
      </c>
      <c r="B85" s="257" t="s">
        <v>7692</v>
      </c>
      <c r="C85" s="258" t="s">
        <v>7714</v>
      </c>
      <c r="D85" s="261" t="s">
        <v>7715</v>
      </c>
      <c r="E85" s="262" t="s">
        <v>7691</v>
      </c>
      <c r="F85" s="265" t="s">
        <v>7695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7543</v>
      </c>
      <c r="B86" s="257" t="s">
        <v>7692</v>
      </c>
      <c r="C86" s="258" t="s">
        <v>7716</v>
      </c>
      <c r="D86" s="261" t="s">
        <v>7717</v>
      </c>
      <c r="E86" s="262" t="s">
        <v>7691</v>
      </c>
      <c r="F86" s="265" t="s">
        <v>7695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7543</v>
      </c>
      <c r="B87" s="257" t="s">
        <v>7692</v>
      </c>
      <c r="C87" s="258" t="s">
        <v>7718</v>
      </c>
      <c r="D87" s="261" t="s">
        <v>7719</v>
      </c>
      <c r="E87" s="262" t="s">
        <v>7691</v>
      </c>
      <c r="F87" s="265" t="s">
        <v>7695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7543</v>
      </c>
      <c r="B88" s="257" t="s">
        <v>7692</v>
      </c>
      <c r="C88" s="258" t="s">
        <v>7720</v>
      </c>
      <c r="D88" s="261" t="s">
        <v>7721</v>
      </c>
      <c r="E88" s="262" t="s">
        <v>7691</v>
      </c>
      <c r="F88" s="265" t="s">
        <v>7679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7543</v>
      </c>
      <c r="B89" s="257" t="s">
        <v>7692</v>
      </c>
      <c r="C89" s="258" t="s">
        <v>7722</v>
      </c>
      <c r="D89" s="261" t="s">
        <v>7723</v>
      </c>
      <c r="E89" s="262" t="s">
        <v>7691</v>
      </c>
      <c r="F89" s="265" t="s">
        <v>7679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7543</v>
      </c>
      <c r="B90" s="257" t="s">
        <v>7692</v>
      </c>
      <c r="C90" s="258" t="s">
        <v>7724</v>
      </c>
      <c r="D90" s="261" t="s">
        <v>7725</v>
      </c>
      <c r="E90" s="262" t="s">
        <v>7691</v>
      </c>
      <c r="F90" s="265" t="s">
        <v>7679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7543</v>
      </c>
      <c r="B91" s="256" t="s">
        <v>7726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7543</v>
      </c>
      <c r="B92" s="257" t="s">
        <v>7726</v>
      </c>
      <c r="C92" s="258" t="s">
        <v>7727</v>
      </c>
      <c r="D92" s="261" t="s">
        <v>7728</v>
      </c>
      <c r="E92" s="262" t="s">
        <v>7547</v>
      </c>
      <c r="F92" s="265" t="s">
        <v>7679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7543</v>
      </c>
      <c r="B93" s="257" t="s">
        <v>7726</v>
      </c>
      <c r="C93" s="258" t="s">
        <v>7729</v>
      </c>
      <c r="D93" s="261" t="s">
        <v>7730</v>
      </c>
      <c r="E93" s="262" t="s">
        <v>7547</v>
      </c>
      <c r="F93" s="265" t="s">
        <v>7679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7543</v>
      </c>
      <c r="B94" s="257" t="s">
        <v>7726</v>
      </c>
      <c r="C94" s="258" t="s">
        <v>7731</v>
      </c>
      <c r="D94" s="261" t="s">
        <v>7732</v>
      </c>
      <c r="E94" s="262" t="s">
        <v>7547</v>
      </c>
      <c r="F94" s="265" t="s">
        <v>7679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7543</v>
      </c>
      <c r="B95" s="257" t="s">
        <v>7726</v>
      </c>
      <c r="C95" s="258" t="s">
        <v>7733</v>
      </c>
      <c r="D95" s="261" t="s">
        <v>7734</v>
      </c>
      <c r="E95" s="262" t="s">
        <v>7547</v>
      </c>
      <c r="F95" s="265" t="s">
        <v>7679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7543</v>
      </c>
      <c r="B96" s="257" t="s">
        <v>7726</v>
      </c>
      <c r="C96" s="258" t="s">
        <v>7735</v>
      </c>
      <c r="D96" s="261" t="s">
        <v>7736</v>
      </c>
      <c r="E96" s="262" t="s">
        <v>7547</v>
      </c>
      <c r="F96" s="265" t="s">
        <v>7679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7543</v>
      </c>
      <c r="B97" s="257" t="s">
        <v>7726</v>
      </c>
      <c r="C97" s="258" t="s">
        <v>7737</v>
      </c>
      <c r="D97" s="261" t="s">
        <v>7738</v>
      </c>
      <c r="E97" s="262" t="s">
        <v>7547</v>
      </c>
      <c r="F97" s="265" t="s">
        <v>7739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7543</v>
      </c>
      <c r="B98" s="257" t="s">
        <v>7726</v>
      </c>
      <c r="C98" s="258" t="s">
        <v>7740</v>
      </c>
      <c r="D98" s="261" t="s">
        <v>7741</v>
      </c>
      <c r="E98" s="262" t="s">
        <v>7547</v>
      </c>
      <c r="F98" s="265" t="s">
        <v>7739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7543</v>
      </c>
      <c r="B99" s="257" t="s">
        <v>7726</v>
      </c>
      <c r="C99" s="258" t="s">
        <v>7742</v>
      </c>
      <c r="D99" s="261" t="s">
        <v>7743</v>
      </c>
      <c r="E99" s="262" t="s">
        <v>7547</v>
      </c>
      <c r="F99" s="265" t="s">
        <v>7739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7543</v>
      </c>
      <c r="B100" s="257" t="s">
        <v>7726</v>
      </c>
      <c r="C100" s="258" t="s">
        <v>7744</v>
      </c>
      <c r="D100" s="261" t="s">
        <v>7745</v>
      </c>
      <c r="E100" s="262" t="s">
        <v>7547</v>
      </c>
      <c r="F100" s="265" t="s">
        <v>7739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7543</v>
      </c>
      <c r="B101" s="257" t="s">
        <v>7726</v>
      </c>
      <c r="C101" s="258" t="s">
        <v>7746</v>
      </c>
      <c r="D101" s="261" t="s">
        <v>7747</v>
      </c>
      <c r="E101" s="262" t="s">
        <v>7547</v>
      </c>
      <c r="F101" s="265" t="s">
        <v>7679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7543</v>
      </c>
      <c r="B102" s="257" t="s">
        <v>7726</v>
      </c>
      <c r="C102" s="258" t="s">
        <v>7748</v>
      </c>
      <c r="D102" s="261" t="s">
        <v>7749</v>
      </c>
      <c r="E102" s="262" t="s">
        <v>7691</v>
      </c>
      <c r="F102" s="265" t="s">
        <v>7679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7543</v>
      </c>
      <c r="B103" s="257" t="s">
        <v>7726</v>
      </c>
      <c r="C103" s="258" t="s">
        <v>7750</v>
      </c>
      <c r="D103" s="261" t="s">
        <v>7751</v>
      </c>
      <c r="E103" s="262" t="s">
        <v>7691</v>
      </c>
      <c r="F103" s="265" t="s">
        <v>7679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7543</v>
      </c>
      <c r="B104" s="257" t="s">
        <v>7726</v>
      </c>
      <c r="C104" s="258" t="s">
        <v>7752</v>
      </c>
      <c r="D104" s="261" t="s">
        <v>7753</v>
      </c>
      <c r="E104" s="262" t="s">
        <v>7691</v>
      </c>
      <c r="F104" s="265" t="s">
        <v>7679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7543</v>
      </c>
      <c r="B105" s="257" t="s">
        <v>7726</v>
      </c>
      <c r="C105" s="258" t="s">
        <v>7754</v>
      </c>
      <c r="D105" s="261" t="s">
        <v>7755</v>
      </c>
      <c r="E105" s="262" t="s">
        <v>7576</v>
      </c>
      <c r="F105" s="265" t="s">
        <v>7679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7543</v>
      </c>
      <c r="B106" s="256" t="s">
        <v>7756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7543</v>
      </c>
      <c r="B107" s="257" t="s">
        <v>7756</v>
      </c>
      <c r="C107" s="258" t="s">
        <v>7757</v>
      </c>
      <c r="D107" s="261" t="s">
        <v>7758</v>
      </c>
      <c r="E107" s="262" t="s">
        <v>7691</v>
      </c>
      <c r="F107" s="265" t="s">
        <v>7679</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7543</v>
      </c>
      <c r="B108" s="257" t="s">
        <v>7756</v>
      </c>
      <c r="C108" s="258" t="s">
        <v>7759</v>
      </c>
      <c r="D108" s="261" t="s">
        <v>7760</v>
      </c>
      <c r="E108" s="262" t="s">
        <v>7691</v>
      </c>
      <c r="F108" s="265" t="s">
        <v>7679</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7543</v>
      </c>
      <c r="B109" s="257" t="s">
        <v>7756</v>
      </c>
      <c r="C109" s="258" t="s">
        <v>7761</v>
      </c>
      <c r="D109" s="261" t="s">
        <v>7762</v>
      </c>
      <c r="E109" s="262" t="s">
        <v>7691</v>
      </c>
      <c r="F109" s="265" t="s">
        <v>7679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7543</v>
      </c>
      <c r="B110" s="257" t="s">
        <v>7756</v>
      </c>
      <c r="C110" s="258" t="s">
        <v>7763</v>
      </c>
      <c r="D110" s="261" t="s">
        <v>7764</v>
      </c>
      <c r="E110" s="262" t="s">
        <v>7691</v>
      </c>
      <c r="F110" s="265" t="s">
        <v>7679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7543</v>
      </c>
      <c r="B111" s="257" t="s">
        <v>7756</v>
      </c>
      <c r="C111" s="258" t="s">
        <v>7765</v>
      </c>
      <c r="D111" s="261" t="s">
        <v>7766</v>
      </c>
      <c r="E111" s="262" t="s">
        <v>7691</v>
      </c>
      <c r="F111" s="265" t="s">
        <v>7679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7543</v>
      </c>
      <c r="B112" s="257" t="s">
        <v>7756</v>
      </c>
      <c r="C112" s="258" t="s">
        <v>7767</v>
      </c>
      <c r="D112" s="261" t="s">
        <v>7768</v>
      </c>
      <c r="E112" s="262" t="s">
        <v>7691</v>
      </c>
      <c r="F112" s="265" t="s">
        <v>7679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7543</v>
      </c>
      <c r="B113" s="257" t="s">
        <v>7756</v>
      </c>
      <c r="C113" s="258" t="s">
        <v>7769</v>
      </c>
      <c r="D113" s="261" t="s">
        <v>7770</v>
      </c>
      <c r="E113" s="262" t="s">
        <v>7691</v>
      </c>
      <c r="F113" s="265" t="s">
        <v>7679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7543</v>
      </c>
      <c r="B114" s="257" t="s">
        <v>7756</v>
      </c>
      <c r="C114" s="258" t="s">
        <v>7771</v>
      </c>
      <c r="D114" s="261" t="s">
        <v>7772</v>
      </c>
      <c r="E114" s="262" t="s">
        <v>7691</v>
      </c>
      <c r="F114" s="265" t="s">
        <v>7679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7543</v>
      </c>
      <c r="B115" s="257" t="s">
        <v>7756</v>
      </c>
      <c r="C115" s="258" t="s">
        <v>7773</v>
      </c>
      <c r="D115" s="261" t="s">
        <v>7774</v>
      </c>
      <c r="E115" s="262" t="s">
        <v>7691</v>
      </c>
      <c r="F115" s="265" t="s">
        <v>7679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7543</v>
      </c>
      <c r="B116" s="257" t="s">
        <v>7756</v>
      </c>
      <c r="C116" s="258" t="s">
        <v>7775</v>
      </c>
      <c r="D116" s="261" t="s">
        <v>7776</v>
      </c>
      <c r="E116" s="262" t="s">
        <v>7691</v>
      </c>
      <c r="F116" s="265" t="s">
        <v>7679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7543</v>
      </c>
      <c r="B117" s="257" t="s">
        <v>7756</v>
      </c>
      <c r="C117" s="258" t="s">
        <v>7777</v>
      </c>
      <c r="D117" s="261" t="s">
        <v>7778</v>
      </c>
      <c r="E117" s="262" t="s">
        <v>7691</v>
      </c>
      <c r="F117" s="265" t="s">
        <v>7679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7779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7779</v>
      </c>
      <c r="B119" s="256" t="s">
        <v>7780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7779</v>
      </c>
      <c r="B120" s="257" t="s">
        <v>7780</v>
      </c>
      <c r="C120" s="258" t="s">
        <v>7781</v>
      </c>
      <c r="D120" s="261" t="s">
        <v>7782</v>
      </c>
      <c r="E120" s="262" t="s">
        <v>7547</v>
      </c>
      <c r="F120" s="265" t="s">
        <v>7783</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7779</v>
      </c>
      <c r="B121" s="257" t="s">
        <v>7780</v>
      </c>
      <c r="C121" s="258" t="s">
        <v>7784</v>
      </c>
      <c r="D121" s="261" t="s">
        <v>7785</v>
      </c>
      <c r="E121" s="262" t="s">
        <v>7547</v>
      </c>
      <c r="F121" s="265" t="s">
        <v>7783</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7779</v>
      </c>
      <c r="B122" s="257" t="s">
        <v>7780</v>
      </c>
      <c r="C122" s="258" t="s">
        <v>7786</v>
      </c>
      <c r="D122" s="261" t="s">
        <v>7787</v>
      </c>
      <c r="E122" s="262" t="s">
        <v>7547</v>
      </c>
      <c r="F122" s="265" t="s">
        <v>7783</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7779</v>
      </c>
      <c r="B123" s="257" t="s">
        <v>7780</v>
      </c>
      <c r="C123" s="258" t="s">
        <v>7788</v>
      </c>
      <c r="D123" s="261" t="s">
        <v>7789</v>
      </c>
      <c r="E123" s="262" t="s">
        <v>7547</v>
      </c>
      <c r="F123" s="265" t="s">
        <v>7783</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7779</v>
      </c>
      <c r="B124" s="257" t="s">
        <v>7780</v>
      </c>
      <c r="C124" s="258" t="s">
        <v>7790</v>
      </c>
      <c r="D124" s="261" t="s">
        <v>7791</v>
      </c>
      <c r="E124" s="262" t="s">
        <v>7547</v>
      </c>
      <c r="F124" s="265" t="s">
        <v>7783</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7779</v>
      </c>
      <c r="B125" s="257" t="s">
        <v>7780</v>
      </c>
      <c r="C125" s="258" t="s">
        <v>7792</v>
      </c>
      <c r="D125" s="261" t="s">
        <v>7793</v>
      </c>
      <c r="E125" s="262" t="s">
        <v>7547</v>
      </c>
      <c r="F125" s="265" t="s">
        <v>7783</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7779</v>
      </c>
      <c r="B126" s="257" t="s">
        <v>7780</v>
      </c>
      <c r="C126" s="258" t="s">
        <v>7794</v>
      </c>
      <c r="D126" s="261" t="s">
        <v>7795</v>
      </c>
      <c r="E126" s="262" t="s">
        <v>7547</v>
      </c>
      <c r="F126" s="265" t="s">
        <v>7783</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7779</v>
      </c>
      <c r="B127" s="257" t="s">
        <v>7780</v>
      </c>
      <c r="C127" s="258" t="s">
        <v>7796</v>
      </c>
      <c r="D127" s="261" t="s">
        <v>7797</v>
      </c>
      <c r="E127" s="262" t="s">
        <v>7547</v>
      </c>
      <c r="F127" s="265" t="s">
        <v>7783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7779</v>
      </c>
      <c r="B128" s="257" t="s">
        <v>7780</v>
      </c>
      <c r="C128" s="258" t="s">
        <v>7798</v>
      </c>
      <c r="D128" s="261" t="s">
        <v>7799</v>
      </c>
      <c r="E128" s="262" t="s">
        <v>7547</v>
      </c>
      <c r="F128" s="265" t="s">
        <v>7783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7779</v>
      </c>
      <c r="B129" s="257" t="s">
        <v>7780</v>
      </c>
      <c r="C129" s="258" t="s">
        <v>7800</v>
      </c>
      <c r="D129" s="261" t="s">
        <v>7801</v>
      </c>
      <c r="E129" s="262" t="s">
        <v>7547</v>
      </c>
      <c r="F129" s="265" t="s">
        <v>7783</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7779</v>
      </c>
      <c r="B130" s="257" t="s">
        <v>7780</v>
      </c>
      <c r="C130" s="258" t="s">
        <v>7802</v>
      </c>
      <c r="D130" s="261" t="s">
        <v>7803</v>
      </c>
      <c r="E130" s="262" t="s">
        <v>7547</v>
      </c>
      <c r="F130" s="265" t="s">
        <v>7783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7779</v>
      </c>
      <c r="B131" s="257" t="s">
        <v>7780</v>
      </c>
      <c r="C131" s="258" t="s">
        <v>7804</v>
      </c>
      <c r="D131" s="261" t="s">
        <v>7805</v>
      </c>
      <c r="E131" s="262" t="s">
        <v>7547</v>
      </c>
      <c r="F131" s="265" t="s">
        <v>7783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7779</v>
      </c>
      <c r="B132" s="257" t="s">
        <v>7780</v>
      </c>
      <c r="C132" s="258" t="s">
        <v>7806</v>
      </c>
      <c r="D132" s="261" t="s">
        <v>7807</v>
      </c>
      <c r="E132" s="262" t="s">
        <v>7547</v>
      </c>
      <c r="F132" s="265" t="s">
        <v>7783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7779</v>
      </c>
      <c r="B133" s="257" t="s">
        <v>7780</v>
      </c>
      <c r="C133" s="258" t="s">
        <v>7808</v>
      </c>
      <c r="D133" s="261" t="s">
        <v>7809</v>
      </c>
      <c r="E133" s="262" t="s">
        <v>7576</v>
      </c>
      <c r="F133" s="265" t="s">
        <v>7783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7779</v>
      </c>
      <c r="B134" s="257" t="s">
        <v>7780</v>
      </c>
      <c r="C134" s="258" t="s">
        <v>7810</v>
      </c>
      <c r="D134" s="261" t="s">
        <v>7811</v>
      </c>
      <c r="E134" s="262" t="s">
        <v>7576</v>
      </c>
      <c r="F134" s="265" t="s">
        <v>7783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7779</v>
      </c>
      <c r="B135" s="257" t="s">
        <v>7780</v>
      </c>
      <c r="C135" s="258" t="s">
        <v>7812</v>
      </c>
      <c r="D135" s="261" t="s">
        <v>7813</v>
      </c>
      <c r="E135" s="262" t="s">
        <v>7691</v>
      </c>
      <c r="F135" s="265" t="s">
        <v>7783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7779</v>
      </c>
      <c r="B136" s="257" t="s">
        <v>7780</v>
      </c>
      <c r="C136" s="258" t="s">
        <v>7814</v>
      </c>
      <c r="D136" s="261" t="s">
        <v>7815</v>
      </c>
      <c r="E136" s="262" t="s">
        <v>7576</v>
      </c>
      <c r="F136" s="265" t="s">
        <v>7783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7779</v>
      </c>
      <c r="B137" s="257" t="s">
        <v>7780</v>
      </c>
      <c r="C137" s="258" t="s">
        <v>7816</v>
      </c>
      <c r="D137" s="261" t="s">
        <v>7817</v>
      </c>
      <c r="E137" s="262" t="s">
        <v>7576</v>
      </c>
      <c r="F137" s="265" t="s">
        <v>7783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7779</v>
      </c>
      <c r="B138" s="257" t="s">
        <v>7780</v>
      </c>
      <c r="C138" s="258" t="s">
        <v>7818</v>
      </c>
      <c r="D138" s="261" t="s">
        <v>7819</v>
      </c>
      <c r="E138" s="262" t="s">
        <v>7691</v>
      </c>
      <c r="F138" s="265" t="s">
        <v>7783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7779</v>
      </c>
      <c r="B139" s="257" t="s">
        <v>7780</v>
      </c>
      <c r="C139" s="258" t="s">
        <v>7820</v>
      </c>
      <c r="D139" s="261" t="s">
        <v>7821</v>
      </c>
      <c r="E139" s="262" t="s">
        <v>7691</v>
      </c>
      <c r="F139" s="265" t="s">
        <v>7783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7779</v>
      </c>
      <c r="B140" s="257" t="s">
        <v>7780</v>
      </c>
      <c r="C140" s="258" t="s">
        <v>7822</v>
      </c>
      <c r="D140" s="261" t="s">
        <v>7823</v>
      </c>
      <c r="E140" s="262" t="s">
        <v>7547</v>
      </c>
      <c r="F140" s="265" t="s">
        <v>7783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7779</v>
      </c>
      <c r="B141" s="257" t="s">
        <v>7780</v>
      </c>
      <c r="C141" s="258" t="s">
        <v>7824</v>
      </c>
      <c r="D141" s="261" t="s">
        <v>7825</v>
      </c>
      <c r="E141" s="262" t="s">
        <v>7826</v>
      </c>
      <c r="F141" s="265" t="s">
        <v>7827</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7779</v>
      </c>
      <c r="B142" s="257" t="s">
        <v>7780</v>
      </c>
      <c r="C142" s="258" t="s">
        <v>7828</v>
      </c>
      <c r="D142" s="261" t="s">
        <v>7829</v>
      </c>
      <c r="E142" s="262" t="s">
        <v>7826</v>
      </c>
      <c r="F142" s="265" t="s">
        <v>7827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7779</v>
      </c>
      <c r="B143" s="257" t="s">
        <v>7780</v>
      </c>
      <c r="C143" s="258" t="s">
        <v>7830</v>
      </c>
      <c r="D143" s="261" t="s">
        <v>7831</v>
      </c>
      <c r="E143" s="262" t="s">
        <v>7826</v>
      </c>
      <c r="F143" s="265" t="s">
        <v>7827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7779</v>
      </c>
      <c r="B144" s="257" t="s">
        <v>7780</v>
      </c>
      <c r="C144" s="258" t="s">
        <v>7832</v>
      </c>
      <c r="D144" s="261" t="s">
        <v>7833</v>
      </c>
      <c r="E144" s="262" t="s">
        <v>7643</v>
      </c>
      <c r="F144" s="265" t="s">
        <v>7827</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7779</v>
      </c>
      <c r="B145" s="257" t="s">
        <v>7780</v>
      </c>
      <c r="C145" s="258" t="s">
        <v>7834</v>
      </c>
      <c r="D145" s="261" t="s">
        <v>7835</v>
      </c>
      <c r="E145" s="262" t="s">
        <v>7643</v>
      </c>
      <c r="F145" s="265" t="s">
        <v>7827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7779</v>
      </c>
      <c r="B146" s="257" t="s">
        <v>7780</v>
      </c>
      <c r="C146" s="258" t="s">
        <v>7836</v>
      </c>
      <c r="D146" s="261" t="s">
        <v>7837</v>
      </c>
      <c r="E146" s="262" t="s">
        <v>7643</v>
      </c>
      <c r="F146" s="265" t="s">
        <v>7827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7779</v>
      </c>
      <c r="B147" s="256" t="s">
        <v>7838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7779</v>
      </c>
      <c r="B148" s="257" t="s">
        <v>7838</v>
      </c>
      <c r="C148" s="258" t="s">
        <v>7839</v>
      </c>
      <c r="D148" s="261" t="s">
        <v>7840</v>
      </c>
      <c r="E148" s="262" t="s">
        <v>7576</v>
      </c>
      <c r="F148" s="265" t="s">
        <v>7841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7779</v>
      </c>
      <c r="B149" s="257" t="s">
        <v>7838</v>
      </c>
      <c r="C149" s="258" t="s">
        <v>7842</v>
      </c>
      <c r="D149" s="261" t="s">
        <v>7843</v>
      </c>
      <c r="E149" s="262" t="s">
        <v>7576</v>
      </c>
      <c r="F149" s="265" t="s">
        <v>7841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7779</v>
      </c>
      <c r="B150" s="257" t="s">
        <v>7838</v>
      </c>
      <c r="C150" s="258" t="s">
        <v>7844</v>
      </c>
      <c r="D150" s="261" t="s">
        <v>7845</v>
      </c>
      <c r="E150" s="262" t="s">
        <v>7576</v>
      </c>
      <c r="F150" s="265" t="s">
        <v>7841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7779</v>
      </c>
      <c r="B151" s="257" t="s">
        <v>7838</v>
      </c>
      <c r="C151" s="258" t="s">
        <v>7846</v>
      </c>
      <c r="D151" s="261" t="s">
        <v>7847</v>
      </c>
      <c r="E151" s="262" t="s">
        <v>7576</v>
      </c>
      <c r="F151" s="265" t="s">
        <v>7841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7779</v>
      </c>
      <c r="B152" s="257" t="s">
        <v>7838</v>
      </c>
      <c r="C152" s="258" t="s">
        <v>7848</v>
      </c>
      <c r="D152" s="261" t="s">
        <v>7849</v>
      </c>
      <c r="E152" s="262" t="s">
        <v>7576</v>
      </c>
      <c r="F152" s="265" t="s">
        <v>7841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7779</v>
      </c>
      <c r="B153" s="257" t="s">
        <v>7838</v>
      </c>
      <c r="C153" s="258" t="s">
        <v>7850</v>
      </c>
      <c r="D153" s="261" t="s">
        <v>7851</v>
      </c>
      <c r="E153" s="262" t="s">
        <v>7576</v>
      </c>
      <c r="F153" s="265" t="s">
        <v>7841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7779</v>
      </c>
      <c r="B154" s="257" t="s">
        <v>7838</v>
      </c>
      <c r="C154" s="258" t="s">
        <v>7852</v>
      </c>
      <c r="D154" s="261" t="s">
        <v>7853</v>
      </c>
      <c r="E154" s="262" t="s">
        <v>7576</v>
      </c>
      <c r="F154" s="265" t="s">
        <v>7841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7779</v>
      </c>
      <c r="B155" s="257" t="s">
        <v>7838</v>
      </c>
      <c r="C155" s="258" t="s">
        <v>7854</v>
      </c>
      <c r="D155" s="261" t="s">
        <v>7855</v>
      </c>
      <c r="E155" s="262" t="s">
        <v>7576</v>
      </c>
      <c r="F155" s="265" t="s">
        <v>7841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7779</v>
      </c>
      <c r="B156" s="257" t="s">
        <v>7838</v>
      </c>
      <c r="C156" s="258" t="s">
        <v>7856</v>
      </c>
      <c r="D156" s="261" t="s">
        <v>7857</v>
      </c>
      <c r="E156" s="262" t="s">
        <v>7576</v>
      </c>
      <c r="F156" s="265" t="s">
        <v>7841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7779</v>
      </c>
      <c r="B157" s="257" t="s">
        <v>7838</v>
      </c>
      <c r="C157" s="258" t="s">
        <v>7858</v>
      </c>
      <c r="D157" s="261" t="s">
        <v>7859</v>
      </c>
      <c r="E157" s="262" t="s">
        <v>7576</v>
      </c>
      <c r="F157" s="265" t="s">
        <v>7841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7779</v>
      </c>
      <c r="B158" s="257" t="s">
        <v>7838</v>
      </c>
      <c r="C158" s="258" t="s">
        <v>7860</v>
      </c>
      <c r="D158" s="261" t="s">
        <v>7861</v>
      </c>
      <c r="E158" s="262" t="s">
        <v>7576</v>
      </c>
      <c r="F158" s="265" t="s">
        <v>7841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7779</v>
      </c>
      <c r="B159" s="257" t="s">
        <v>7838</v>
      </c>
      <c r="C159" s="258" t="s">
        <v>7862</v>
      </c>
      <c r="D159" s="261" t="s">
        <v>7863</v>
      </c>
      <c r="E159" s="262" t="s">
        <v>7576</v>
      </c>
      <c r="F159" s="265" t="s">
        <v>7841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7779</v>
      </c>
      <c r="B160" s="257" t="s">
        <v>7838</v>
      </c>
      <c r="C160" s="258" t="s">
        <v>7864</v>
      </c>
      <c r="D160" s="261" t="s">
        <v>7865</v>
      </c>
      <c r="E160" s="262" t="s">
        <v>7576</v>
      </c>
      <c r="F160" s="265" t="s">
        <v>7866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7779</v>
      </c>
      <c r="B161" s="257" t="s">
        <v>7838</v>
      </c>
      <c r="C161" s="258" t="s">
        <v>7867</v>
      </c>
      <c r="D161" s="261" t="s">
        <v>7868</v>
      </c>
      <c r="E161" s="262" t="s">
        <v>7576</v>
      </c>
      <c r="F161" s="265" t="s">
        <v>7866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7779</v>
      </c>
      <c r="B162" s="257" t="s">
        <v>7838</v>
      </c>
      <c r="C162" s="258" t="s">
        <v>7869</v>
      </c>
      <c r="D162" s="261" t="s">
        <v>7870</v>
      </c>
      <c r="E162" s="262" t="s">
        <v>7576</v>
      </c>
      <c r="F162" s="265" t="s">
        <v>7866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7779</v>
      </c>
      <c r="B163" s="257" t="s">
        <v>7838</v>
      </c>
      <c r="C163" s="258" t="s">
        <v>7871</v>
      </c>
      <c r="D163" s="261" t="s">
        <v>7872</v>
      </c>
      <c r="E163" s="262" t="s">
        <v>7576</v>
      </c>
      <c r="F163" s="265" t="s">
        <v>7866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7779</v>
      </c>
      <c r="B164" s="257" t="s">
        <v>7838</v>
      </c>
      <c r="C164" s="258" t="s">
        <v>7873</v>
      </c>
      <c r="D164" s="261" t="s">
        <v>7874</v>
      </c>
      <c r="E164" s="262" t="s">
        <v>7576</v>
      </c>
      <c r="F164" s="265" t="s">
        <v>7866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7779</v>
      </c>
      <c r="B165" s="256" t="s">
        <v>7875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7779</v>
      </c>
      <c r="B166" s="257" t="s">
        <v>7875</v>
      </c>
      <c r="C166" s="258" t="s">
        <v>7876</v>
      </c>
      <c r="D166" s="261" t="s">
        <v>7877</v>
      </c>
      <c r="E166" s="262" t="s">
        <v>7547</v>
      </c>
      <c r="F166" s="265" t="s">
        <v>7878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7779</v>
      </c>
      <c r="B167" s="257" t="s">
        <v>7875</v>
      </c>
      <c r="C167" s="258" t="s">
        <v>7879</v>
      </c>
      <c r="D167" s="261" t="s">
        <v>7880</v>
      </c>
      <c r="E167" s="262" t="s">
        <v>7691</v>
      </c>
      <c r="F167" s="265" t="s">
        <v>7878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7779</v>
      </c>
      <c r="B168" s="257" t="s">
        <v>7875</v>
      </c>
      <c r="C168" s="258" t="s">
        <v>7881</v>
      </c>
      <c r="D168" s="261" t="s">
        <v>7882</v>
      </c>
      <c r="E168" s="262" t="s">
        <v>7643</v>
      </c>
      <c r="F168" s="265" t="s">
        <v>7878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7779</v>
      </c>
      <c r="B169" s="257" t="s">
        <v>7875</v>
      </c>
      <c r="C169" s="258" t="s">
        <v>7883</v>
      </c>
      <c r="D169" s="261" t="s">
        <v>7884</v>
      </c>
      <c r="E169" s="262" t="s">
        <v>7643</v>
      </c>
      <c r="F169" s="265" t="s">
        <v>7878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7779</v>
      </c>
      <c r="B170" s="257" t="s">
        <v>7875</v>
      </c>
      <c r="C170" s="258" t="s">
        <v>7885</v>
      </c>
      <c r="D170" s="261" t="s">
        <v>7886</v>
      </c>
      <c r="E170" s="262" t="s">
        <v>7691</v>
      </c>
      <c r="F170" s="265" t="s">
        <v>7878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7779</v>
      </c>
      <c r="B171" s="257" t="s">
        <v>7875</v>
      </c>
      <c r="C171" s="258" t="s">
        <v>7887</v>
      </c>
      <c r="D171" s="261" t="s">
        <v>7888</v>
      </c>
      <c r="E171" s="262" t="s">
        <v>7576</v>
      </c>
      <c r="F171" s="265" t="s">
        <v>7878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7779</v>
      </c>
      <c r="B172" s="257" t="s">
        <v>7875</v>
      </c>
      <c r="C172" s="258" t="s">
        <v>7889</v>
      </c>
      <c r="D172" s="261" t="s">
        <v>7890</v>
      </c>
      <c r="E172" s="262" t="s">
        <v>7643</v>
      </c>
      <c r="F172" s="265" t="s">
        <v>7878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7779</v>
      </c>
      <c r="B173" s="257" t="s">
        <v>7875</v>
      </c>
      <c r="C173" s="258" t="s">
        <v>7891</v>
      </c>
      <c r="D173" s="261" t="s">
        <v>7892</v>
      </c>
      <c r="E173" s="262" t="s">
        <v>7576</v>
      </c>
      <c r="F173" s="265" t="s">
        <v>7878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7779</v>
      </c>
      <c r="B174" s="257" t="s">
        <v>7875</v>
      </c>
      <c r="C174" s="258" t="s">
        <v>7893</v>
      </c>
      <c r="D174" s="261" t="s">
        <v>7894</v>
      </c>
      <c r="E174" s="262" t="s">
        <v>7643</v>
      </c>
      <c r="F174" s="265" t="s">
        <v>7878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7779</v>
      </c>
      <c r="B175" s="257" t="s">
        <v>7875</v>
      </c>
      <c r="C175" s="258" t="s">
        <v>7895</v>
      </c>
      <c r="D175" s="261" t="s">
        <v>7896</v>
      </c>
      <c r="E175" s="262" t="s">
        <v>7576</v>
      </c>
      <c r="F175" s="265" t="s">
        <v>7878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7779</v>
      </c>
      <c r="B176" s="257" t="s">
        <v>7875</v>
      </c>
      <c r="C176" s="258" t="s">
        <v>7897</v>
      </c>
      <c r="D176" s="261" t="s">
        <v>7898</v>
      </c>
      <c r="E176" s="262" t="s">
        <v>7547</v>
      </c>
      <c r="F176" s="265" t="s">
        <v>7878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7779</v>
      </c>
      <c r="B177" s="257" t="s">
        <v>7875</v>
      </c>
      <c r="C177" s="258" t="s">
        <v>7899</v>
      </c>
      <c r="D177" s="261" t="s">
        <v>7900</v>
      </c>
      <c r="E177" s="262" t="s">
        <v>7547</v>
      </c>
      <c r="F177" s="265" t="s">
        <v>7878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7779</v>
      </c>
      <c r="B178" s="257" t="s">
        <v>7875</v>
      </c>
      <c r="C178" s="258" t="s">
        <v>7901</v>
      </c>
      <c r="D178" s="261" t="s">
        <v>7902</v>
      </c>
      <c r="E178" s="262" t="s">
        <v>7576</v>
      </c>
      <c r="F178" s="265" t="s">
        <v>7878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7779</v>
      </c>
      <c r="B179" s="257" t="s">
        <v>7875</v>
      </c>
      <c r="C179" s="258" t="s">
        <v>7903</v>
      </c>
      <c r="D179" s="261" t="s">
        <v>7904</v>
      </c>
      <c r="E179" s="262" t="s">
        <v>7691</v>
      </c>
      <c r="F179" s="265" t="s">
        <v>7878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7779</v>
      </c>
      <c r="B180" s="257" t="s">
        <v>7875</v>
      </c>
      <c r="C180" s="258" t="s">
        <v>7905</v>
      </c>
      <c r="D180" s="261" t="s">
        <v>7906</v>
      </c>
      <c r="E180" s="262" t="s">
        <v>7691</v>
      </c>
      <c r="F180" s="265" t="s">
        <v>7878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7779</v>
      </c>
      <c r="B181" s="256" t="s">
        <v>7907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7779</v>
      </c>
      <c r="B182" s="257" t="s">
        <v>7907</v>
      </c>
      <c r="C182" s="258" t="s">
        <v>7908</v>
      </c>
      <c r="D182" s="261" t="s">
        <v>7909</v>
      </c>
      <c r="E182" s="262" t="s">
        <v>7547</v>
      </c>
      <c r="F182" s="265" t="s">
        <v>7910</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7779</v>
      </c>
      <c r="B183" s="257" t="s">
        <v>7907</v>
      </c>
      <c r="C183" s="258" t="s">
        <v>7911</v>
      </c>
      <c r="D183" s="261" t="s">
        <v>7912</v>
      </c>
      <c r="E183" s="262" t="s">
        <v>7547</v>
      </c>
      <c r="F183" s="265" t="s">
        <v>7910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7779</v>
      </c>
      <c r="B184" s="257" t="s">
        <v>7907</v>
      </c>
      <c r="C184" s="258" t="s">
        <v>7913</v>
      </c>
      <c r="D184" s="261" t="s">
        <v>7914</v>
      </c>
      <c r="E184" s="262" t="s">
        <v>7547</v>
      </c>
      <c r="F184" s="265" t="s">
        <v>7910</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7779</v>
      </c>
      <c r="B185" s="257" t="s">
        <v>7907</v>
      </c>
      <c r="C185" s="258" t="s">
        <v>7915</v>
      </c>
      <c r="D185" s="261" t="s">
        <v>7916</v>
      </c>
      <c r="E185" s="262" t="s">
        <v>7547</v>
      </c>
      <c r="F185" s="265" t="s">
        <v>7910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7779</v>
      </c>
      <c r="B186" s="257" t="s">
        <v>7907</v>
      </c>
      <c r="C186" s="258" t="s">
        <v>7917</v>
      </c>
      <c r="D186" s="261" t="s">
        <v>7918</v>
      </c>
      <c r="E186" s="262" t="s">
        <v>7547</v>
      </c>
      <c r="F186" s="265" t="s">
        <v>7910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7779</v>
      </c>
      <c r="B187" s="257" t="s">
        <v>7907</v>
      </c>
      <c r="C187" s="258" t="s">
        <v>7919</v>
      </c>
      <c r="D187" s="261" t="s">
        <v>7920</v>
      </c>
      <c r="E187" s="262" t="s">
        <v>7576</v>
      </c>
      <c r="F187" s="265" t="s">
        <v>7910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7779</v>
      </c>
      <c r="B188" s="257" t="s">
        <v>7907</v>
      </c>
      <c r="C188" s="258" t="s">
        <v>7921</v>
      </c>
      <c r="D188" s="261" t="s">
        <v>7922</v>
      </c>
      <c r="E188" s="262" t="s">
        <v>7576</v>
      </c>
      <c r="F188" s="265" t="s">
        <v>7910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7779</v>
      </c>
      <c r="B189" s="257" t="s">
        <v>7907</v>
      </c>
      <c r="C189" s="258" t="s">
        <v>7923</v>
      </c>
      <c r="D189" s="261" t="s">
        <v>7924</v>
      </c>
      <c r="E189" s="262" t="s">
        <v>7576</v>
      </c>
      <c r="F189" s="265" t="s">
        <v>7910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7779</v>
      </c>
      <c r="B190" s="257" t="s">
        <v>7907</v>
      </c>
      <c r="C190" s="258" t="s">
        <v>7925</v>
      </c>
      <c r="D190" s="261" t="s">
        <v>7926</v>
      </c>
      <c r="E190" s="262" t="s">
        <v>7576</v>
      </c>
      <c r="F190" s="265" t="s">
        <v>7910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7779</v>
      </c>
      <c r="B191" s="257" t="s">
        <v>7907</v>
      </c>
      <c r="C191" s="258" t="s">
        <v>7927</v>
      </c>
      <c r="D191" s="261" t="s">
        <v>7928</v>
      </c>
      <c r="E191" s="262" t="s">
        <v>7547</v>
      </c>
      <c r="F191" s="265" t="s">
        <v>7910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7779</v>
      </c>
      <c r="B192" s="257" t="s">
        <v>7907</v>
      </c>
      <c r="C192" s="258" t="s">
        <v>7929</v>
      </c>
      <c r="D192" s="261" t="s">
        <v>7930</v>
      </c>
      <c r="E192" s="262" t="s">
        <v>7547</v>
      </c>
      <c r="F192" s="265" t="s">
        <v>7910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7779</v>
      </c>
      <c r="B193" s="257" t="s">
        <v>7907</v>
      </c>
      <c r="C193" s="258" t="s">
        <v>7931</v>
      </c>
      <c r="D193" s="261" t="s">
        <v>7932</v>
      </c>
      <c r="E193" s="262" t="s">
        <v>7547</v>
      </c>
      <c r="F193" s="265" t="s">
        <v>7910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7779</v>
      </c>
      <c r="B194" s="257" t="s">
        <v>7907</v>
      </c>
      <c r="C194" s="258" t="s">
        <v>7933</v>
      </c>
      <c r="D194" s="261" t="s">
        <v>7934</v>
      </c>
      <c r="E194" s="262" t="s">
        <v>7547</v>
      </c>
      <c r="F194" s="265" t="s">
        <v>7910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7779</v>
      </c>
      <c r="B195" s="257" t="s">
        <v>7907</v>
      </c>
      <c r="C195" s="258" t="s">
        <v>7935</v>
      </c>
      <c r="D195" s="261" t="s">
        <v>7936</v>
      </c>
      <c r="E195" s="262" t="s">
        <v>7547</v>
      </c>
      <c r="F195" s="265" t="s">
        <v>7910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7779</v>
      </c>
      <c r="B196" s="257" t="s">
        <v>7907</v>
      </c>
      <c r="C196" s="258" t="s">
        <v>7937</v>
      </c>
      <c r="D196" s="261" t="s">
        <v>7938</v>
      </c>
      <c r="E196" s="262" t="s">
        <v>7547</v>
      </c>
      <c r="F196" s="265" t="s">
        <v>7939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7779</v>
      </c>
      <c r="B197" s="257" t="s">
        <v>7907</v>
      </c>
      <c r="C197" s="258" t="s">
        <v>7940</v>
      </c>
      <c r="D197" s="261" t="s">
        <v>7941</v>
      </c>
      <c r="E197" s="262" t="s">
        <v>7547</v>
      </c>
      <c r="F197" s="265" t="s">
        <v>7939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7779</v>
      </c>
      <c r="B198" s="257" t="s">
        <v>7907</v>
      </c>
      <c r="C198" s="258" t="s">
        <v>7942</v>
      </c>
      <c r="D198" s="261" t="s">
        <v>7943</v>
      </c>
      <c r="E198" s="262" t="s">
        <v>7547</v>
      </c>
      <c r="F198" s="265" t="s">
        <v>7939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7779</v>
      </c>
      <c r="B199" s="257" t="s">
        <v>7907</v>
      </c>
      <c r="C199" s="258" t="s">
        <v>7944</v>
      </c>
      <c r="D199" s="261" t="s">
        <v>7945</v>
      </c>
      <c r="E199" s="262" t="s">
        <v>7547</v>
      </c>
      <c r="F199" s="265" t="s">
        <v>7939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7946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7946</v>
      </c>
      <c r="B201" s="256" t="s">
        <v>7947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7946</v>
      </c>
      <c r="B202" s="257" t="s">
        <v>7947</v>
      </c>
      <c r="C202" s="258" t="s">
        <v>7948</v>
      </c>
      <c r="D202" s="261" t="s">
        <v>7949</v>
      </c>
      <c r="E202" s="262" t="s">
        <v>7826</v>
      </c>
      <c r="F202" s="265" t="s">
        <v>7950</v>
      </c>
      <c r="G202" s="268">
        <f>IF(COUNTIF(H202:AU202,"&lt;&gt;")=0,"",SUMPRODUCT(((Recommendations[ImplStatus]="Implemented")+(Recommendations[ImplStatus]="Compensated"))*ISNUMBER(MATCH(Recommendations[Id],H202:AU202,0)))/COUNTIF(H202:AU202,"&lt;&gt;"))</f>
        <v>0</v>
      </c>
      <c r="H202" s="269" t="s">
        <v>2224</v>
      </c>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7946</v>
      </c>
      <c r="B203" s="257" t="s">
        <v>7947</v>
      </c>
      <c r="C203" s="258" t="s">
        <v>7951</v>
      </c>
      <c r="D203" s="261" t="s">
        <v>7952</v>
      </c>
      <c r="E203" s="262" t="s">
        <v>7826</v>
      </c>
      <c r="F203" s="265" t="s">
        <v>7950</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7946</v>
      </c>
      <c r="B204" s="257" t="s">
        <v>7947</v>
      </c>
      <c r="C204" s="258" t="s">
        <v>7953</v>
      </c>
      <c r="D204" s="261" t="s">
        <v>7954</v>
      </c>
      <c r="E204" s="262" t="s">
        <v>7826</v>
      </c>
      <c r="F204" s="265" t="s">
        <v>7950</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7946</v>
      </c>
      <c r="B205" s="257" t="s">
        <v>7947</v>
      </c>
      <c r="C205" s="258" t="s">
        <v>7955</v>
      </c>
      <c r="D205" s="261" t="s">
        <v>7956</v>
      </c>
      <c r="E205" s="262" t="s">
        <v>7826</v>
      </c>
      <c r="F205" s="265" t="s">
        <v>7950</v>
      </c>
      <c r="G205" s="268">
        <f>IF(COUNTIF(H205:AU205,"&lt;&gt;")=0,"",SUMPRODUCT(((Recommendations[ImplStatus]="Implemented")+(Recommendations[ImplStatus]="Compensated"))*ISNUMBER(MATCH(Recommendations[Id],H205:AU205,0)))/COUNTIF(H205:AU205,"&lt;&gt;"))</f>
        <v>0</v>
      </c>
      <c r="H205" s="269" t="s">
        <v>2283</v>
      </c>
      <c r="I205" s="269" t="s">
        <v>2289</v>
      </c>
      <c r="J205" s="269" t="s">
        <v>2295</v>
      </c>
      <c r="K205" s="269" t="s">
        <v>2308</v>
      </c>
      <c r="L205" s="269" t="s">
        <v>2345</v>
      </c>
      <c r="M205" s="269" t="s">
        <v>2352</v>
      </c>
      <c r="N205" s="269" t="s">
        <v>2366</v>
      </c>
      <c r="O205" s="269" t="s">
        <v>2373</v>
      </c>
      <c r="P205" s="269" t="s">
        <v>2381</v>
      </c>
      <c r="Q205" s="269" t="s">
        <v>2574</v>
      </c>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7946</v>
      </c>
      <c r="B206" s="257" t="s">
        <v>7947</v>
      </c>
      <c r="C206" s="258" t="s">
        <v>7957</v>
      </c>
      <c r="D206" s="261" t="s">
        <v>7958</v>
      </c>
      <c r="E206" s="262" t="s">
        <v>7826</v>
      </c>
      <c r="F206" s="265" t="s">
        <v>7950</v>
      </c>
      <c r="G206" s="268">
        <f>IF(COUNTIF(H206:AU206,"&lt;&gt;")=0,"",SUMPRODUCT(((Recommendations[ImplStatus]="Implemented")+(Recommendations[ImplStatus]="Compensated"))*ISNUMBER(MATCH(Recommendations[Id],H206:AU206,0)))/COUNTIF(H206:AU206,"&lt;&gt;"))</f>
        <v>0</v>
      </c>
      <c r="H206" s="269" t="s">
        <v>2359</v>
      </c>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7946</v>
      </c>
      <c r="B207" s="257" t="s">
        <v>7947</v>
      </c>
      <c r="C207" s="258" t="s">
        <v>7959</v>
      </c>
      <c r="D207" s="261" t="s">
        <v>7960</v>
      </c>
      <c r="E207" s="262" t="s">
        <v>7691</v>
      </c>
      <c r="F207" s="265" t="s">
        <v>7950</v>
      </c>
      <c r="G207" s="268">
        <f>IF(COUNTIF(H207:AU207,"&lt;&gt;")=0,"",SUMPRODUCT(((Recommendations[ImplStatus]="Implemented")+(Recommendations[ImplStatus]="Compensated"))*ISNUMBER(MATCH(Recommendations[Id],H207:AU207,0)))/COUNTIF(H207:AU207,"&lt;&gt;"))</f>
        <v>0</v>
      </c>
      <c r="H207" s="269" t="s">
        <v>2301</v>
      </c>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7946</v>
      </c>
      <c r="B208" s="257" t="s">
        <v>7947</v>
      </c>
      <c r="C208" s="258" t="s">
        <v>7961</v>
      </c>
      <c r="D208" s="261" t="s">
        <v>7962</v>
      </c>
      <c r="E208" s="262" t="s">
        <v>7691</v>
      </c>
      <c r="F208" s="265" t="s">
        <v>7950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7946</v>
      </c>
      <c r="B209" s="257" t="s">
        <v>7947</v>
      </c>
      <c r="C209" s="258" t="s">
        <v>7963</v>
      </c>
      <c r="D209" s="261" t="s">
        <v>7964</v>
      </c>
      <c r="E209" s="262" t="s">
        <v>7826</v>
      </c>
      <c r="F209" s="265" t="s">
        <v>7950</v>
      </c>
      <c r="G209" s="268">
        <f>IF(COUNTIF(H209:AU209,"&lt;&gt;")=0,"",SUMPRODUCT(((Recommendations[ImplStatus]="Implemented")+(Recommendations[ImplStatus]="Compensated"))*ISNUMBER(MATCH(Recommendations[Id],H209:AU209,0)))/COUNTIF(H209:AU209,"&lt;&gt;"))</f>
        <v>0</v>
      </c>
      <c r="H209" s="269" t="s">
        <v>1178</v>
      </c>
      <c r="I209" s="269" t="s">
        <v>1185</v>
      </c>
      <c r="J209" s="269" t="s">
        <v>1514</v>
      </c>
      <c r="K209" s="269" t="s">
        <v>1521</v>
      </c>
      <c r="L209" s="269" t="s">
        <v>1527</v>
      </c>
      <c r="M209" s="269" t="s">
        <v>1533</v>
      </c>
      <c r="N209" s="269" t="s">
        <v>1539</v>
      </c>
      <c r="O209" s="269" t="s">
        <v>1552</v>
      </c>
      <c r="P209" s="269" t="s">
        <v>1780</v>
      </c>
      <c r="Q209" s="269" t="s">
        <v>2246</v>
      </c>
      <c r="R209" s="269" t="s">
        <v>2253</v>
      </c>
      <c r="S209" s="269" t="s">
        <v>2315</v>
      </c>
      <c r="T209" s="269" t="s">
        <v>2322</v>
      </c>
      <c r="U209" s="269" t="s">
        <v>2330</v>
      </c>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7946</v>
      </c>
      <c r="B210" s="257" t="s">
        <v>7947</v>
      </c>
      <c r="C210" s="258" t="s">
        <v>7965</v>
      </c>
      <c r="D210" s="261" t="s">
        <v>7966</v>
      </c>
      <c r="E210" s="262" t="s">
        <v>7576</v>
      </c>
      <c r="F210" s="265" t="s">
        <v>7967</v>
      </c>
      <c r="G210" s="268">
        <f>IF(COUNTIF(H210:AU210,"&lt;&gt;")=0,"",SUMPRODUCT(((Recommendations[ImplStatus]="Implemented")+(Recommendations[ImplStatus]="Compensated"))*ISNUMBER(MATCH(Recommendations[Id],H210:AU210,0)))/COUNTIF(H210:AU210,"&lt;&gt;"))</f>
        <v>0</v>
      </c>
      <c r="H210" s="269" t="s">
        <v>811</v>
      </c>
      <c r="I210" s="269" t="s">
        <v>823</v>
      </c>
      <c r="J210" s="269" t="s">
        <v>859</v>
      </c>
      <c r="K210" s="269" t="s">
        <v>868</v>
      </c>
      <c r="L210" s="269" t="s">
        <v>891</v>
      </c>
      <c r="M210" s="269" t="s">
        <v>901</v>
      </c>
      <c r="N210" s="269" t="s">
        <v>906</v>
      </c>
      <c r="O210" s="269" t="s">
        <v>913</v>
      </c>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7946</v>
      </c>
      <c r="B211" s="257" t="s">
        <v>7947</v>
      </c>
      <c r="C211" s="258" t="s">
        <v>7968</v>
      </c>
      <c r="D211" s="261" t="s">
        <v>7969</v>
      </c>
      <c r="E211" s="262" t="s">
        <v>7576</v>
      </c>
      <c r="F211" s="265" t="s">
        <v>7967</v>
      </c>
      <c r="G211" s="268">
        <f>IF(COUNTIF(H211:AU211,"&lt;&gt;")=0,"",SUMPRODUCT(((Recommendations[ImplStatus]="Implemented")+(Recommendations[ImplStatus]="Compensated"))*ISNUMBER(MATCH(Recommendations[Id],H211:AU211,0)))/COUNTIF(H211:AU211,"&lt;&gt;"))</f>
        <v>0</v>
      </c>
      <c r="H211" s="269" t="s">
        <v>817</v>
      </c>
      <c r="I211" s="269" t="s">
        <v>864</v>
      </c>
      <c r="J211" s="269" t="s">
        <v>896</v>
      </c>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7946</v>
      </c>
      <c r="B212" s="257" t="s">
        <v>7947</v>
      </c>
      <c r="C212" s="258" t="s">
        <v>7970</v>
      </c>
      <c r="D212" s="261" t="s">
        <v>7971</v>
      </c>
      <c r="E212" s="262" t="s">
        <v>7643</v>
      </c>
      <c r="F212" s="265" t="s">
        <v>7972</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7946</v>
      </c>
      <c r="B213" s="257" t="s">
        <v>7947</v>
      </c>
      <c r="C213" s="258" t="s">
        <v>7973</v>
      </c>
      <c r="D213" s="261" t="s">
        <v>7974</v>
      </c>
      <c r="E213" s="262" t="s">
        <v>7576</v>
      </c>
      <c r="F213" s="265" t="s">
        <v>7975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7946</v>
      </c>
      <c r="B214" s="257" t="s">
        <v>7947</v>
      </c>
      <c r="C214" s="258" t="s">
        <v>7976</v>
      </c>
      <c r="D214" s="261" t="s">
        <v>7977</v>
      </c>
      <c r="E214" s="262" t="s">
        <v>7643</v>
      </c>
      <c r="F214" s="265" t="s">
        <v>7978</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7946</v>
      </c>
      <c r="B215" s="257" t="s">
        <v>7947</v>
      </c>
      <c r="C215" s="258" t="s">
        <v>7979</v>
      </c>
      <c r="D215" s="261" t="s">
        <v>7980</v>
      </c>
      <c r="E215" s="262" t="s">
        <v>7547</v>
      </c>
      <c r="F215" s="265" t="s">
        <v>7978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7946</v>
      </c>
      <c r="B216" s="257" t="s">
        <v>7947</v>
      </c>
      <c r="C216" s="258" t="s">
        <v>7981</v>
      </c>
      <c r="D216" s="261" t="s">
        <v>7982</v>
      </c>
      <c r="E216" s="262" t="s">
        <v>7547</v>
      </c>
      <c r="F216" s="265" t="s">
        <v>7978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7946</v>
      </c>
      <c r="B217" s="257" t="s">
        <v>7947</v>
      </c>
      <c r="C217" s="258" t="s">
        <v>7983</v>
      </c>
      <c r="D217" s="261" t="s">
        <v>7984</v>
      </c>
      <c r="E217" s="262" t="s">
        <v>7576</v>
      </c>
      <c r="F217" s="265" t="s">
        <v>7978</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7946</v>
      </c>
      <c r="B218" s="257" t="s">
        <v>7947</v>
      </c>
      <c r="C218" s="258" t="s">
        <v>7985</v>
      </c>
      <c r="D218" s="261" t="s">
        <v>7986</v>
      </c>
      <c r="E218" s="262" t="s">
        <v>7576</v>
      </c>
      <c r="F218" s="265" t="s">
        <v>7978</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7946</v>
      </c>
      <c r="B219" s="257" t="s">
        <v>7947</v>
      </c>
      <c r="C219" s="258" t="s">
        <v>7987</v>
      </c>
      <c r="D219" s="261" t="s">
        <v>7988</v>
      </c>
      <c r="E219" s="262" t="s">
        <v>7576</v>
      </c>
      <c r="F219" s="265" t="s">
        <v>7978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7946</v>
      </c>
      <c r="B220" s="257" t="s">
        <v>7947</v>
      </c>
      <c r="C220" s="258" t="s">
        <v>7989</v>
      </c>
      <c r="D220" s="261" t="s">
        <v>7990</v>
      </c>
      <c r="E220" s="262" t="s">
        <v>7576</v>
      </c>
      <c r="F220" s="265" t="s">
        <v>7978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7946</v>
      </c>
      <c r="B221" s="256" t="s">
        <v>7991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7946</v>
      </c>
      <c r="B222" s="257" t="s">
        <v>7991</v>
      </c>
      <c r="C222" s="258" t="s">
        <v>7992</v>
      </c>
      <c r="D222" s="261" t="s">
        <v>7993</v>
      </c>
      <c r="E222" s="262" t="s">
        <v>7643</v>
      </c>
      <c r="F222" s="265" t="s">
        <v>7994</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7946</v>
      </c>
      <c r="B223" s="257" t="s">
        <v>7991</v>
      </c>
      <c r="C223" s="258" t="s">
        <v>7995</v>
      </c>
      <c r="D223" s="261" t="s">
        <v>7996</v>
      </c>
      <c r="E223" s="262" t="s">
        <v>7643</v>
      </c>
      <c r="F223" s="265" t="s">
        <v>7994</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7946</v>
      </c>
      <c r="B224" s="257" t="s">
        <v>7991</v>
      </c>
      <c r="C224" s="258" t="s">
        <v>7997</v>
      </c>
      <c r="D224" s="261" t="s">
        <v>7998</v>
      </c>
      <c r="E224" s="262" t="s">
        <v>7643</v>
      </c>
      <c r="F224" s="265" t="s">
        <v>7994</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7946</v>
      </c>
      <c r="B225" s="257" t="s">
        <v>7991</v>
      </c>
      <c r="C225" s="258" t="s">
        <v>7999</v>
      </c>
      <c r="D225" s="261" t="s">
        <v>8000</v>
      </c>
      <c r="E225" s="262" t="s">
        <v>7643</v>
      </c>
      <c r="F225" s="265" t="s">
        <v>7994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7946</v>
      </c>
      <c r="B226" s="257" t="s">
        <v>7991</v>
      </c>
      <c r="C226" s="258" t="s">
        <v>8001</v>
      </c>
      <c r="D226" s="261" t="s">
        <v>8002</v>
      </c>
      <c r="E226" s="262" t="s">
        <v>7643</v>
      </c>
      <c r="F226" s="265" t="s">
        <v>7994</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7946</v>
      </c>
      <c r="B227" s="257" t="s">
        <v>7991</v>
      </c>
      <c r="C227" s="258" t="s">
        <v>8003</v>
      </c>
      <c r="D227" s="261" t="s">
        <v>8004</v>
      </c>
      <c r="E227" s="262" t="s">
        <v>7643</v>
      </c>
      <c r="F227" s="265" t="s">
        <v>7994</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7946</v>
      </c>
      <c r="B228" s="257" t="s">
        <v>7991</v>
      </c>
      <c r="C228" s="258" t="s">
        <v>8005</v>
      </c>
      <c r="D228" s="261" t="s">
        <v>8006</v>
      </c>
      <c r="E228" s="262" t="s">
        <v>7643</v>
      </c>
      <c r="F228" s="265" t="s">
        <v>7994</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7946</v>
      </c>
      <c r="B229" s="257" t="s">
        <v>7991</v>
      </c>
      <c r="C229" s="258" t="s">
        <v>8007</v>
      </c>
      <c r="D229" s="261" t="s">
        <v>8008</v>
      </c>
      <c r="E229" s="262" t="s">
        <v>7547</v>
      </c>
      <c r="F229" s="265" t="s">
        <v>7994</v>
      </c>
      <c r="G229" s="268">
        <f>IF(COUNTIF(H229:AU229,"&lt;&gt;")=0,"",SUMPRODUCT(((Recommendations[ImplStatus]="Implemented")+(Recommendations[ImplStatus]="Compensated"))*ISNUMBER(MATCH(Recommendations[Id],H229:AU229,0)))/COUNTIF(H229:AU229,"&lt;&gt;"))</f>
        <v>0</v>
      </c>
      <c r="H229" s="269" t="s">
        <v>2699</v>
      </c>
      <c r="I229" s="269" t="s">
        <v>2707</v>
      </c>
      <c r="J229" s="269" t="s">
        <v>2714</v>
      </c>
      <c r="K229" s="269" t="s">
        <v>2721</v>
      </c>
      <c r="L229" s="269" t="s">
        <v>2736</v>
      </c>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7946</v>
      </c>
      <c r="B230" s="257" t="s">
        <v>7991</v>
      </c>
      <c r="C230" s="258" t="s">
        <v>8009</v>
      </c>
      <c r="D230" s="261" t="s">
        <v>8010</v>
      </c>
      <c r="E230" s="262" t="s">
        <v>7547</v>
      </c>
      <c r="F230" s="265" t="s">
        <v>7994</v>
      </c>
      <c r="G230" s="268">
        <f>IF(COUNTIF(H230:AU230,"&lt;&gt;")=0,"",SUMPRODUCT(((Recommendations[ImplStatus]="Implemented")+(Recommendations[ImplStatus]="Compensated"))*ISNUMBER(MATCH(Recommendations[Id],H230:AU230,0)))/COUNTIF(H230:AU230,"&lt;&gt;"))</f>
        <v>0</v>
      </c>
      <c r="H230" s="269" t="s">
        <v>2084</v>
      </c>
      <c r="I230" s="269" t="s">
        <v>2112</v>
      </c>
      <c r="J230" s="269" t="s">
        <v>2126</v>
      </c>
      <c r="K230" s="269" t="s">
        <v>2582</v>
      </c>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7946</v>
      </c>
      <c r="B231" s="257" t="s">
        <v>7991</v>
      </c>
      <c r="C231" s="258" t="s">
        <v>8011</v>
      </c>
      <c r="D231" s="261" t="s">
        <v>8012</v>
      </c>
      <c r="E231" s="262" t="s">
        <v>7643</v>
      </c>
      <c r="F231" s="265" t="s">
        <v>8013</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7946</v>
      </c>
      <c r="B232" s="257" t="s">
        <v>7991</v>
      </c>
      <c r="C232" s="258" t="s">
        <v>8014</v>
      </c>
      <c r="D232" s="261" t="s">
        <v>8015</v>
      </c>
      <c r="E232" s="262" t="s">
        <v>7643</v>
      </c>
      <c r="F232" s="265" t="s">
        <v>8013</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7946</v>
      </c>
      <c r="B233" s="257" t="s">
        <v>7991</v>
      </c>
      <c r="C233" s="258" t="s">
        <v>8016</v>
      </c>
      <c r="D233" s="261" t="s">
        <v>8017</v>
      </c>
      <c r="E233" s="262" t="s">
        <v>7576</v>
      </c>
      <c r="F233" s="265" t="s">
        <v>8013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7946</v>
      </c>
      <c r="B234" s="257" t="s">
        <v>7991</v>
      </c>
      <c r="C234" s="258" t="s">
        <v>8018</v>
      </c>
      <c r="D234" s="261" t="s">
        <v>8019</v>
      </c>
      <c r="E234" s="262" t="s">
        <v>7576</v>
      </c>
      <c r="F234" s="265" t="s">
        <v>8013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7946</v>
      </c>
      <c r="B235" s="257" t="s">
        <v>7991</v>
      </c>
      <c r="C235" s="258" t="s">
        <v>8020</v>
      </c>
      <c r="D235" s="261" t="s">
        <v>8021</v>
      </c>
      <c r="E235" s="262" t="s">
        <v>7643</v>
      </c>
      <c r="F235" s="265" t="s">
        <v>8013</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7946</v>
      </c>
      <c r="B236" s="257" t="s">
        <v>7991</v>
      </c>
      <c r="C236" s="258" t="s">
        <v>8022</v>
      </c>
      <c r="D236" s="261" t="s">
        <v>8023</v>
      </c>
      <c r="E236" s="262" t="s">
        <v>7576</v>
      </c>
      <c r="F236" s="265" t="s">
        <v>8013</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7946</v>
      </c>
      <c r="B237" s="256" t="s">
        <v>4204</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7946</v>
      </c>
      <c r="B238" s="257" t="s">
        <v>4204</v>
      </c>
      <c r="C238" s="258" t="s">
        <v>8024</v>
      </c>
      <c r="D238" s="261" t="s">
        <v>8025</v>
      </c>
      <c r="E238" s="262" t="s">
        <v>7547</v>
      </c>
      <c r="F238" s="265" t="s">
        <v>8026</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7946</v>
      </c>
      <c r="B239" s="257" t="s">
        <v>4204</v>
      </c>
      <c r="C239" s="258" t="s">
        <v>8027</v>
      </c>
      <c r="D239" s="261" t="s">
        <v>8028</v>
      </c>
      <c r="E239" s="262" t="s">
        <v>7547</v>
      </c>
      <c r="F239" s="265" t="s">
        <v>8026</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7946</v>
      </c>
      <c r="B240" s="257" t="s">
        <v>4204</v>
      </c>
      <c r="C240" s="258" t="s">
        <v>8029</v>
      </c>
      <c r="D240" s="261" t="s">
        <v>8030</v>
      </c>
      <c r="E240" s="262" t="s">
        <v>7547</v>
      </c>
      <c r="F240" s="265" t="s">
        <v>8026</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7946</v>
      </c>
      <c r="B241" s="257" t="s">
        <v>4204</v>
      </c>
      <c r="C241" s="258" t="s">
        <v>8031</v>
      </c>
      <c r="D241" s="261" t="s">
        <v>8032</v>
      </c>
      <c r="E241" s="262" t="s">
        <v>7547</v>
      </c>
      <c r="F241" s="265" t="s">
        <v>8026</v>
      </c>
      <c r="G241" s="268">
        <f>IF(COUNTIF(H241:AU241,"&lt;&gt;")=0,"",SUMPRODUCT(((Recommendations[ImplStatus]="Implemented")+(Recommendations[ImplStatus]="Compensated"))*ISNUMBER(MATCH(Recommendations[Id],H241:AU241,0)))/COUNTIF(H241:AU241,"&lt;&gt;"))</f>
        <v>0</v>
      </c>
      <c r="H241" s="269" t="s">
        <v>800</v>
      </c>
      <c r="I241" s="269" t="s">
        <v>807</v>
      </c>
      <c r="J241" s="269" t="s">
        <v>1158</v>
      </c>
      <c r="K241" s="269" t="s">
        <v>1165</v>
      </c>
      <c r="L241" s="269" t="s">
        <v>1296</v>
      </c>
      <c r="M241" s="269" t="s">
        <v>1409</v>
      </c>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7946</v>
      </c>
      <c r="B242" s="257" t="s">
        <v>4204</v>
      </c>
      <c r="C242" s="258" t="s">
        <v>8033</v>
      </c>
      <c r="D242" s="261" t="s">
        <v>8034</v>
      </c>
      <c r="E242" s="262" t="s">
        <v>7547</v>
      </c>
      <c r="F242" s="265" t="s">
        <v>8026</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7946</v>
      </c>
      <c r="B243" s="257" t="s">
        <v>4204</v>
      </c>
      <c r="C243" s="258" t="s">
        <v>8035</v>
      </c>
      <c r="D243" s="261" t="s">
        <v>8036</v>
      </c>
      <c r="E243" s="262" t="s">
        <v>7547</v>
      </c>
      <c r="F243" s="265" t="s">
        <v>8026</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7946</v>
      </c>
      <c r="B244" s="257" t="s">
        <v>4204</v>
      </c>
      <c r="C244" s="258" t="s">
        <v>8037</v>
      </c>
      <c r="D244" s="261" t="s">
        <v>8038</v>
      </c>
      <c r="E244" s="262" t="s">
        <v>7547</v>
      </c>
      <c r="F244" s="265" t="s">
        <v>8026</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7946</v>
      </c>
      <c r="B245" s="257" t="s">
        <v>4204</v>
      </c>
      <c r="C245" s="258" t="s">
        <v>8039</v>
      </c>
      <c r="D245" s="261" t="s">
        <v>8040</v>
      </c>
      <c r="E245" s="262" t="s">
        <v>7547</v>
      </c>
      <c r="F245" s="265" t="s">
        <v>8026</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7946</v>
      </c>
      <c r="B246" s="257" t="s">
        <v>4204</v>
      </c>
      <c r="C246" s="258" t="s">
        <v>8041</v>
      </c>
      <c r="D246" s="261" t="s">
        <v>8042</v>
      </c>
      <c r="E246" s="262" t="s">
        <v>7547</v>
      </c>
      <c r="F246" s="265" t="s">
        <v>8026</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7946</v>
      </c>
      <c r="B247" s="257" t="s">
        <v>4204</v>
      </c>
      <c r="C247" s="258" t="s">
        <v>8043</v>
      </c>
      <c r="D247" s="261" t="s">
        <v>8044</v>
      </c>
      <c r="E247" s="262" t="s">
        <v>7547</v>
      </c>
      <c r="F247" s="265" t="s">
        <v>8026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7946</v>
      </c>
      <c r="B248" s="257" t="s">
        <v>4204</v>
      </c>
      <c r="C248" s="258" t="s">
        <v>8045</v>
      </c>
      <c r="D248" s="261" t="s">
        <v>8046</v>
      </c>
      <c r="E248" s="262" t="s">
        <v>7576</v>
      </c>
      <c r="F248" s="265" t="s">
        <v>8026</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7946</v>
      </c>
      <c r="B249" s="257" t="s">
        <v>4204</v>
      </c>
      <c r="C249" s="258" t="s">
        <v>8047</v>
      </c>
      <c r="D249" s="261" t="s">
        <v>8048</v>
      </c>
      <c r="E249" s="262" t="s">
        <v>7576</v>
      </c>
      <c r="F249" s="265" t="s">
        <v>8049</v>
      </c>
      <c r="G249" s="268">
        <f>IF(COUNTIF(H249:AU249,"&lt;&gt;")=0,"",SUMPRODUCT(((Recommendations[ImplStatus]="Implemented")+(Recommendations[ImplStatus]="Compensated"))*ISNUMBER(MATCH(Recommendations[Id],H249:AU249,0)))/COUNTIF(H249:AU249,"&lt;&gt;"))</f>
        <v>0</v>
      </c>
      <c r="H249" s="269" t="s">
        <v>1583</v>
      </c>
      <c r="I249" s="269" t="s">
        <v>1590</v>
      </c>
      <c r="J249" s="269" t="s">
        <v>1597</v>
      </c>
      <c r="K249" s="269" t="s">
        <v>1604</v>
      </c>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7946</v>
      </c>
      <c r="B250" s="257" t="s">
        <v>4204</v>
      </c>
      <c r="C250" s="258" t="s">
        <v>8050</v>
      </c>
      <c r="D250" s="261" t="s">
        <v>8051</v>
      </c>
      <c r="E250" s="262" t="s">
        <v>7576</v>
      </c>
      <c r="F250" s="265" t="s">
        <v>8049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7946</v>
      </c>
      <c r="B251" s="256" t="s">
        <v>8052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7946</v>
      </c>
      <c r="B252" s="257" t="s">
        <v>8052</v>
      </c>
      <c r="C252" s="258" t="s">
        <v>8053</v>
      </c>
      <c r="D252" s="261" t="s">
        <v>8054</v>
      </c>
      <c r="E252" s="262" t="s">
        <v>7643</v>
      </c>
      <c r="F252" s="265" t="s">
        <v>8055</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7946</v>
      </c>
      <c r="B253" s="257" t="s">
        <v>8052</v>
      </c>
      <c r="C253" s="258" t="s">
        <v>8056</v>
      </c>
      <c r="D253" s="261" t="s">
        <v>8057</v>
      </c>
      <c r="E253" s="262" t="s">
        <v>7643</v>
      </c>
      <c r="F253" s="265" t="s">
        <v>8055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7946</v>
      </c>
      <c r="B254" s="257" t="s">
        <v>8052</v>
      </c>
      <c r="C254" s="258" t="s">
        <v>8058</v>
      </c>
      <c r="D254" s="261" t="s">
        <v>8059</v>
      </c>
      <c r="E254" s="262" t="s">
        <v>7643</v>
      </c>
      <c r="F254" s="265" t="s">
        <v>8055</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7946</v>
      </c>
      <c r="B255" s="257" t="s">
        <v>8052</v>
      </c>
      <c r="C255" s="258" t="s">
        <v>8060</v>
      </c>
      <c r="D255" s="261" t="s">
        <v>8061</v>
      </c>
      <c r="E255" s="262" t="s">
        <v>7643</v>
      </c>
      <c r="F255" s="265" t="s">
        <v>8055</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7946</v>
      </c>
      <c r="B256" s="257" t="s">
        <v>8052</v>
      </c>
      <c r="C256" s="258" t="s">
        <v>8062</v>
      </c>
      <c r="D256" s="261" t="s">
        <v>8063</v>
      </c>
      <c r="E256" s="262" t="s">
        <v>7643</v>
      </c>
      <c r="F256" s="265" t="s">
        <v>8055</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7946</v>
      </c>
      <c r="B257" s="257" t="s">
        <v>8052</v>
      </c>
      <c r="C257" s="258" t="s">
        <v>8064</v>
      </c>
      <c r="D257" s="261" t="s">
        <v>8065</v>
      </c>
      <c r="E257" s="262" t="s">
        <v>7547</v>
      </c>
      <c r="F257" s="265" t="s">
        <v>8055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7946</v>
      </c>
      <c r="B258" s="257" t="s">
        <v>8052</v>
      </c>
      <c r="C258" s="258" t="s">
        <v>8066</v>
      </c>
      <c r="D258" s="261" t="s">
        <v>8067</v>
      </c>
      <c r="E258" s="262" t="s">
        <v>7547</v>
      </c>
      <c r="F258" s="265" t="s">
        <v>8055</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7946</v>
      </c>
      <c r="B259" s="257" t="s">
        <v>8052</v>
      </c>
      <c r="C259" s="258" t="s">
        <v>8068</v>
      </c>
      <c r="D259" s="261" t="s">
        <v>8069</v>
      </c>
      <c r="E259" s="262" t="s">
        <v>7547</v>
      </c>
      <c r="F259" s="265" t="s">
        <v>8055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7946</v>
      </c>
      <c r="B260" s="257" t="s">
        <v>8052</v>
      </c>
      <c r="C260" s="258" t="s">
        <v>8070</v>
      </c>
      <c r="D260" s="261" t="s">
        <v>8071</v>
      </c>
      <c r="E260" s="262" t="s">
        <v>7547</v>
      </c>
      <c r="F260" s="265" t="s">
        <v>8055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7946</v>
      </c>
      <c r="B261" s="257" t="s">
        <v>8052</v>
      </c>
      <c r="C261" s="258" t="s">
        <v>8072</v>
      </c>
      <c r="D261" s="261" t="s">
        <v>8073</v>
      </c>
      <c r="E261" s="262" t="s">
        <v>7691</v>
      </c>
      <c r="F261" s="265" t="s">
        <v>8055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7946</v>
      </c>
      <c r="B262" s="257" t="s">
        <v>8052</v>
      </c>
      <c r="C262" s="258" t="s">
        <v>8074</v>
      </c>
      <c r="D262" s="261" t="s">
        <v>8075</v>
      </c>
      <c r="E262" s="262" t="s">
        <v>7691</v>
      </c>
      <c r="F262" s="265" t="s">
        <v>8055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7946</v>
      </c>
      <c r="B263" s="257" t="s">
        <v>8052</v>
      </c>
      <c r="C263" s="258" t="s">
        <v>8076</v>
      </c>
      <c r="D263" s="261" t="s">
        <v>8077</v>
      </c>
      <c r="E263" s="262" t="s">
        <v>7691</v>
      </c>
      <c r="F263" s="265" t="s">
        <v>8055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7946</v>
      </c>
      <c r="B264" s="256" t="s">
        <v>8078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7946</v>
      </c>
      <c r="B265" s="257" t="s">
        <v>8078</v>
      </c>
      <c r="C265" s="258" t="s">
        <v>8079</v>
      </c>
      <c r="D265" s="261" t="s">
        <v>8080</v>
      </c>
      <c r="E265" s="262" t="s">
        <v>7576</v>
      </c>
      <c r="F265" s="265" t="s">
        <v>8081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7946</v>
      </c>
      <c r="B266" s="257" t="s">
        <v>8078</v>
      </c>
      <c r="C266" s="258" t="s">
        <v>8082</v>
      </c>
      <c r="D266" s="261" t="s">
        <v>8083</v>
      </c>
      <c r="E266" s="262" t="s">
        <v>7576</v>
      </c>
      <c r="F266" s="265" t="s">
        <v>8081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7946</v>
      </c>
      <c r="B267" s="257" t="s">
        <v>8078</v>
      </c>
      <c r="C267" s="258" t="s">
        <v>8084</v>
      </c>
      <c r="D267" s="261" t="s">
        <v>8085</v>
      </c>
      <c r="E267" s="262" t="s">
        <v>7576</v>
      </c>
      <c r="F267" s="265" t="s">
        <v>8081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7946</v>
      </c>
      <c r="B268" s="257" t="s">
        <v>8078</v>
      </c>
      <c r="C268" s="258" t="s">
        <v>8086</v>
      </c>
      <c r="D268" s="261" t="s">
        <v>8087</v>
      </c>
      <c r="E268" s="262" t="s">
        <v>7576</v>
      </c>
      <c r="F268" s="265" t="s">
        <v>8081</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7946</v>
      </c>
      <c r="B269" s="257" t="s">
        <v>8078</v>
      </c>
      <c r="C269" s="258" t="s">
        <v>8088</v>
      </c>
      <c r="D269" s="261" t="s">
        <v>8089</v>
      </c>
      <c r="E269" s="262" t="s">
        <v>7576</v>
      </c>
      <c r="F269" s="265" t="s">
        <v>8081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7946</v>
      </c>
      <c r="B270" s="257" t="s">
        <v>8078</v>
      </c>
      <c r="C270" s="258" t="s">
        <v>8090</v>
      </c>
      <c r="D270" s="261" t="s">
        <v>8091</v>
      </c>
      <c r="E270" s="262" t="s">
        <v>7576</v>
      </c>
      <c r="F270" s="265" t="s">
        <v>8081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7946</v>
      </c>
      <c r="B271" s="257" t="s">
        <v>8078</v>
      </c>
      <c r="C271" s="258" t="s">
        <v>8092</v>
      </c>
      <c r="D271" s="261" t="s">
        <v>8093</v>
      </c>
      <c r="E271" s="262" t="s">
        <v>7576</v>
      </c>
      <c r="F271" s="265" t="s">
        <v>8081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7946</v>
      </c>
      <c r="B272" s="257" t="s">
        <v>8078</v>
      </c>
      <c r="C272" s="258" t="s">
        <v>8094</v>
      </c>
      <c r="D272" s="261" t="s">
        <v>8095</v>
      </c>
      <c r="E272" s="262" t="s">
        <v>7576</v>
      </c>
      <c r="F272" s="265" t="s">
        <v>8081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7946</v>
      </c>
      <c r="B273" s="257" t="s">
        <v>8078</v>
      </c>
      <c r="C273" s="258" t="s">
        <v>8096</v>
      </c>
      <c r="D273" s="261" t="s">
        <v>8097</v>
      </c>
      <c r="E273" s="262" t="s">
        <v>7576</v>
      </c>
      <c r="F273" s="265" t="s">
        <v>8081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8098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8098</v>
      </c>
      <c r="B275" s="256" t="s">
        <v>8099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8098</v>
      </c>
      <c r="B276" s="257" t="s">
        <v>8099</v>
      </c>
      <c r="C276" s="258" t="s">
        <v>8100</v>
      </c>
      <c r="D276" s="261" t="s">
        <v>8101</v>
      </c>
      <c r="E276" s="262" t="s">
        <v>7547</v>
      </c>
      <c r="F276" s="265" t="s">
        <v>8102</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8098</v>
      </c>
      <c r="B277" s="257" t="s">
        <v>8099</v>
      </c>
      <c r="C277" s="258" t="s">
        <v>8103</v>
      </c>
      <c r="D277" s="261" t="s">
        <v>8104</v>
      </c>
      <c r="E277" s="262" t="s">
        <v>7547</v>
      </c>
      <c r="F277" s="265" t="s">
        <v>8102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8098</v>
      </c>
      <c r="B278" s="257" t="s">
        <v>8099</v>
      </c>
      <c r="C278" s="258" t="s">
        <v>8105</v>
      </c>
      <c r="D278" s="261" t="s">
        <v>8106</v>
      </c>
      <c r="E278" s="262" t="s">
        <v>7547</v>
      </c>
      <c r="F278" s="265" t="s">
        <v>8102</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8098</v>
      </c>
      <c r="B279" s="257" t="s">
        <v>8099</v>
      </c>
      <c r="C279" s="258" t="s">
        <v>8107</v>
      </c>
      <c r="D279" s="261" t="s">
        <v>8108</v>
      </c>
      <c r="E279" s="262" t="s">
        <v>7547</v>
      </c>
      <c r="F279" s="265" t="s">
        <v>8102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8098</v>
      </c>
      <c r="B280" s="257" t="s">
        <v>8099</v>
      </c>
      <c r="C280" s="258" t="s">
        <v>8109</v>
      </c>
      <c r="D280" s="261" t="s">
        <v>8110</v>
      </c>
      <c r="E280" s="262" t="s">
        <v>7547</v>
      </c>
      <c r="F280" s="265" t="s">
        <v>8102</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8098</v>
      </c>
      <c r="B281" s="257" t="s">
        <v>8099</v>
      </c>
      <c r="C281" s="258" t="s">
        <v>8111</v>
      </c>
      <c r="D281" s="261" t="s">
        <v>8112</v>
      </c>
      <c r="E281" s="262" t="s">
        <v>7547</v>
      </c>
      <c r="F281" s="265" t="s">
        <v>8102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8098</v>
      </c>
      <c r="B282" s="257" t="s">
        <v>8099</v>
      </c>
      <c r="C282" s="258" t="s">
        <v>8113</v>
      </c>
      <c r="D282" s="261" t="s">
        <v>8114</v>
      </c>
      <c r="E282" s="262" t="s">
        <v>7547</v>
      </c>
      <c r="F282" s="265" t="s">
        <v>8102</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8098</v>
      </c>
      <c r="B283" s="257" t="s">
        <v>8099</v>
      </c>
      <c r="C283" s="258" t="s">
        <v>8115</v>
      </c>
      <c r="D283" s="261" t="s">
        <v>8116</v>
      </c>
      <c r="E283" s="262" t="s">
        <v>7643</v>
      </c>
      <c r="F283" s="265" t="s">
        <v>8117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8098</v>
      </c>
      <c r="B284" s="257" t="s">
        <v>8099</v>
      </c>
      <c r="C284" s="258" t="s">
        <v>8118</v>
      </c>
      <c r="D284" s="261" t="s">
        <v>8119</v>
      </c>
      <c r="E284" s="262" t="s">
        <v>7643</v>
      </c>
      <c r="F284" s="265" t="s">
        <v>8117</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8098</v>
      </c>
      <c r="B285" s="257" t="s">
        <v>8099</v>
      </c>
      <c r="C285" s="258" t="s">
        <v>8120</v>
      </c>
      <c r="D285" s="261" t="s">
        <v>8121</v>
      </c>
      <c r="E285" s="262" t="s">
        <v>7547</v>
      </c>
      <c r="F285" s="265" t="s">
        <v>8117</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8098</v>
      </c>
      <c r="B286" s="257" t="s">
        <v>8099</v>
      </c>
      <c r="C286" s="258" t="s">
        <v>8122</v>
      </c>
      <c r="D286" s="261" t="s">
        <v>8123</v>
      </c>
      <c r="E286" s="262" t="s">
        <v>7576</v>
      </c>
      <c r="F286" s="265" t="s">
        <v>8117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8098</v>
      </c>
      <c r="B287" s="257" t="s">
        <v>8099</v>
      </c>
      <c r="C287" s="258" t="s">
        <v>8124</v>
      </c>
      <c r="D287" s="261" t="s">
        <v>8125</v>
      </c>
      <c r="E287" s="262" t="s">
        <v>7576</v>
      </c>
      <c r="F287" s="265" t="s">
        <v>8117</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8098</v>
      </c>
      <c r="B288" s="257" t="s">
        <v>8099</v>
      </c>
      <c r="C288" s="258" t="s">
        <v>8126</v>
      </c>
      <c r="D288" s="261" t="s">
        <v>8127</v>
      </c>
      <c r="E288" s="262" t="s">
        <v>7576</v>
      </c>
      <c r="F288" s="265" t="s">
        <v>8117</v>
      </c>
      <c r="G288" s="268">
        <f>IF(COUNTIF(H288:AU288,"&lt;&gt;")=0,"",SUMPRODUCT(((Recommendations[ImplStatus]="Implemented")+(Recommendations[ImplStatus]="Compensated"))*ISNUMBER(MATCH(Recommendations[Id],H288:AU288,0)))/COUNTIF(H288:AU288,"&lt;&gt;"))</f>
        <v>0</v>
      </c>
      <c r="H288" s="269" t="s">
        <v>332</v>
      </c>
      <c r="I288" s="269" t="s">
        <v>449</v>
      </c>
      <c r="J288" s="269" t="s">
        <v>1788</v>
      </c>
      <c r="K288" s="269" t="s">
        <v>1796</v>
      </c>
      <c r="L288" s="269" t="s">
        <v>1958</v>
      </c>
      <c r="M288" s="269" t="s">
        <v>2034</v>
      </c>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8098</v>
      </c>
      <c r="B289" s="257" t="s">
        <v>8099</v>
      </c>
      <c r="C289" s="258" t="s">
        <v>8128</v>
      </c>
      <c r="D289" s="261" t="s">
        <v>8129</v>
      </c>
      <c r="E289" s="262" t="s">
        <v>7576</v>
      </c>
      <c r="F289" s="265" t="s">
        <v>8117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8098</v>
      </c>
      <c r="B290" s="257" t="s">
        <v>8099</v>
      </c>
      <c r="C290" s="258" t="s">
        <v>8130</v>
      </c>
      <c r="D290" s="261" t="s">
        <v>8131</v>
      </c>
      <c r="E290" s="262" t="s">
        <v>7547</v>
      </c>
      <c r="F290" s="265" t="s">
        <v>8117</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8098</v>
      </c>
      <c r="B291" s="257" t="s">
        <v>8099</v>
      </c>
      <c r="C291" s="258" t="s">
        <v>8132</v>
      </c>
      <c r="D291" s="261" t="s">
        <v>8133</v>
      </c>
      <c r="E291" s="262" t="s">
        <v>7576</v>
      </c>
      <c r="F291" s="265" t="s">
        <v>8134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8098</v>
      </c>
      <c r="B292" s="257" t="s">
        <v>8099</v>
      </c>
      <c r="C292" s="258" t="s">
        <v>8135</v>
      </c>
      <c r="D292" s="261" t="s">
        <v>8136</v>
      </c>
      <c r="E292" s="262" t="s">
        <v>7576</v>
      </c>
      <c r="F292" s="265" t="s">
        <v>8134</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8098</v>
      </c>
      <c r="B293" s="257" t="s">
        <v>8099</v>
      </c>
      <c r="C293" s="258" t="s">
        <v>8137</v>
      </c>
      <c r="D293" s="261" t="s">
        <v>8138</v>
      </c>
      <c r="E293" s="262" t="s">
        <v>7826</v>
      </c>
      <c r="F293" s="265" t="s">
        <v>8117</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8098</v>
      </c>
      <c r="B294" s="257" t="s">
        <v>8099</v>
      </c>
      <c r="C294" s="258" t="s">
        <v>8139</v>
      </c>
      <c r="D294" s="261" t="s">
        <v>8140</v>
      </c>
      <c r="E294" s="262" t="s">
        <v>7826</v>
      </c>
      <c r="F294" s="265" t="s">
        <v>8117</v>
      </c>
      <c r="G294" s="268">
        <f>IF(COUNTIF(H294:AU294,"&lt;&gt;")=0,"",SUMPRODUCT(((Recommendations[ImplStatus]="Implemented")+(Recommendations[ImplStatus]="Compensated"))*ISNUMBER(MATCH(Recommendations[Id],H294:AU294,0)))/COUNTIF(H294:AU294,"&lt;&gt;"))</f>
        <v>0</v>
      </c>
      <c r="H294" s="269" t="s">
        <v>2489</v>
      </c>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8098</v>
      </c>
      <c r="B295" s="257" t="s">
        <v>8099</v>
      </c>
      <c r="C295" s="258" t="s">
        <v>8141</v>
      </c>
      <c r="D295" s="261" t="s">
        <v>8142</v>
      </c>
      <c r="E295" s="262" t="s">
        <v>7643</v>
      </c>
      <c r="F295" s="265" t="s">
        <v>8117</v>
      </c>
      <c r="G295" s="268">
        <f>IF(COUNTIF(H295:AU295,"&lt;&gt;")=0,"",SUMPRODUCT(((Recommendations[ImplStatus]="Implemented")+(Recommendations[ImplStatus]="Compensated"))*ISNUMBER(MATCH(Recommendations[Id],H295:AU295,0)))/COUNTIF(H295:AU295,"&lt;&gt;"))</f>
        <v>0</v>
      </c>
      <c r="H295" s="269" t="s">
        <v>18</v>
      </c>
      <c r="I295" s="269" t="s">
        <v>31</v>
      </c>
      <c r="J295" s="269" t="s">
        <v>37</v>
      </c>
      <c r="K295" s="269" t="s">
        <v>43</v>
      </c>
      <c r="L295" s="269" t="s">
        <v>49</v>
      </c>
      <c r="M295" s="269" t="s">
        <v>55</v>
      </c>
      <c r="N295" s="269" t="s">
        <v>62</v>
      </c>
      <c r="O295" s="269" t="s">
        <v>343</v>
      </c>
      <c r="P295" s="269" t="s">
        <v>435</v>
      </c>
      <c r="Q295" s="269" t="s">
        <v>490</v>
      </c>
      <c r="R295" s="269" t="s">
        <v>574</v>
      </c>
      <c r="S295" s="269" t="s">
        <v>665</v>
      </c>
      <c r="T295" s="269" t="s">
        <v>2404</v>
      </c>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8098</v>
      </c>
      <c r="B296" s="257" t="s">
        <v>8099</v>
      </c>
      <c r="C296" s="258" t="s">
        <v>8143</v>
      </c>
      <c r="D296" s="261" t="s">
        <v>8144</v>
      </c>
      <c r="E296" s="262" t="s">
        <v>7643</v>
      </c>
      <c r="F296" s="265" t="s">
        <v>8117</v>
      </c>
      <c r="G296" s="268">
        <f>IF(COUNTIF(H296:AU296,"&lt;&gt;")=0,"",SUMPRODUCT(((Recommendations[ImplStatus]="Implemented")+(Recommendations[ImplStatus]="Compensated"))*ISNUMBER(MATCH(Recommendations[Id],H296:AU296,0)))/COUNTIF(H296:AU296,"&lt;&gt;"))</f>
        <v>0</v>
      </c>
      <c r="H296" s="269" t="s">
        <v>69</v>
      </c>
      <c r="I296" s="269" t="s">
        <v>75</v>
      </c>
      <c r="J296" s="269" t="s">
        <v>81</v>
      </c>
      <c r="K296" s="269" t="s">
        <v>88</v>
      </c>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8098</v>
      </c>
      <c r="B297" s="257" t="s">
        <v>8099</v>
      </c>
      <c r="C297" s="258" t="s">
        <v>8145</v>
      </c>
      <c r="D297" s="261" t="s">
        <v>8146</v>
      </c>
      <c r="E297" s="262" t="s">
        <v>7547</v>
      </c>
      <c r="F297" s="265" t="s">
        <v>8117</v>
      </c>
      <c r="G297" s="268">
        <f>IF(COUNTIF(H297:AU297,"&lt;&gt;")=0,"",SUMPRODUCT(((Recommendations[ImplStatus]="Implemented")+(Recommendations[ImplStatus]="Compensated"))*ISNUMBER(MATCH(Recommendations[Id],H297:AU297,0)))/COUNTIF(H297:AU297,"&lt;&gt;"))</f>
        <v>0</v>
      </c>
      <c r="H297" s="269" t="s">
        <v>463</v>
      </c>
      <c r="I297" s="269" t="s">
        <v>497</v>
      </c>
      <c r="J297" s="269" t="s">
        <v>504</v>
      </c>
      <c r="K297" s="269" t="s">
        <v>1864</v>
      </c>
      <c r="L297" s="269" t="s">
        <v>1870</v>
      </c>
      <c r="M297" s="269" t="s">
        <v>2503</v>
      </c>
      <c r="N297" s="269" t="s">
        <v>2510</v>
      </c>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8098</v>
      </c>
      <c r="B298" s="257" t="s">
        <v>8099</v>
      </c>
      <c r="C298" s="258" t="s">
        <v>8147</v>
      </c>
      <c r="D298" s="261" t="s">
        <v>8148</v>
      </c>
      <c r="E298" s="262" t="s">
        <v>7643</v>
      </c>
      <c r="F298" s="265" t="s">
        <v>8117</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8098</v>
      </c>
      <c r="B299" s="257" t="s">
        <v>8099</v>
      </c>
      <c r="C299" s="258" t="s">
        <v>8149</v>
      </c>
      <c r="D299" s="261" t="s">
        <v>8150</v>
      </c>
      <c r="E299" s="262" t="s">
        <v>7576</v>
      </c>
      <c r="F299" s="265" t="s">
        <v>8117</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8098</v>
      </c>
      <c r="B300" s="257" t="s">
        <v>8099</v>
      </c>
      <c r="C300" s="258" t="s">
        <v>8151</v>
      </c>
      <c r="D300" s="261" t="s">
        <v>8152</v>
      </c>
      <c r="E300" s="262" t="s">
        <v>7643</v>
      </c>
      <c r="F300" s="265" t="s">
        <v>8117</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8098</v>
      </c>
      <c r="B301" s="257" t="s">
        <v>8099</v>
      </c>
      <c r="C301" s="258" t="s">
        <v>8153</v>
      </c>
      <c r="D301" s="261" t="s">
        <v>8154</v>
      </c>
      <c r="E301" s="262" t="s">
        <v>7691</v>
      </c>
      <c r="F301" s="265" t="s">
        <v>8117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8098</v>
      </c>
      <c r="B302" s="257" t="s">
        <v>8099</v>
      </c>
      <c r="C302" s="258" t="s">
        <v>8155</v>
      </c>
      <c r="D302" s="261" t="s">
        <v>8156</v>
      </c>
      <c r="E302" s="262" t="s">
        <v>7691</v>
      </c>
      <c r="F302" s="265" t="s">
        <v>8117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8098</v>
      </c>
      <c r="B303" s="256" t="s">
        <v>3938</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8098</v>
      </c>
      <c r="B304" s="257" t="s">
        <v>3938</v>
      </c>
      <c r="C304" s="258" t="s">
        <v>8157</v>
      </c>
      <c r="D304" s="261" t="s">
        <v>8158</v>
      </c>
      <c r="E304" s="262" t="s">
        <v>7547</v>
      </c>
      <c r="F304" s="265" t="s">
        <v>8159</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8098</v>
      </c>
      <c r="B305" s="257" t="s">
        <v>3938</v>
      </c>
      <c r="C305" s="258" t="s">
        <v>8160</v>
      </c>
      <c r="D305" s="261" t="s">
        <v>8161</v>
      </c>
      <c r="E305" s="262" t="s">
        <v>7547</v>
      </c>
      <c r="F305" s="265" t="s">
        <v>8159</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8098</v>
      </c>
      <c r="B306" s="257" t="s">
        <v>3938</v>
      </c>
      <c r="C306" s="258" t="s">
        <v>8162</v>
      </c>
      <c r="D306" s="261" t="s">
        <v>8163</v>
      </c>
      <c r="E306" s="262" t="s">
        <v>7547</v>
      </c>
      <c r="F306" s="265" t="s">
        <v>8159</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8098</v>
      </c>
      <c r="B307" s="257" t="s">
        <v>3938</v>
      </c>
      <c r="C307" s="258" t="s">
        <v>8164</v>
      </c>
      <c r="D307" s="261" t="s">
        <v>8165</v>
      </c>
      <c r="E307" s="262" t="s">
        <v>7547</v>
      </c>
      <c r="F307" s="265" t="s">
        <v>8159</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8098</v>
      </c>
      <c r="B308" s="257" t="s">
        <v>3938</v>
      </c>
      <c r="C308" s="258" t="s">
        <v>8166</v>
      </c>
      <c r="D308" s="261" t="s">
        <v>8167</v>
      </c>
      <c r="E308" s="262" t="s">
        <v>7643</v>
      </c>
      <c r="F308" s="265" t="s">
        <v>8159</v>
      </c>
      <c r="G308" s="268">
        <f>IF(COUNTIF(H308:AU308,"&lt;&gt;")=0,"",SUMPRODUCT(((Recommendations[ImplStatus]="Implemented")+(Recommendations[ImplStatus]="Compensated"))*ISNUMBER(MATCH(Recommendations[Id],H308:AU308,0)))/COUNTIF(H308:AU308,"&lt;&gt;"))</f>
        <v>0</v>
      </c>
      <c r="H308" s="269" t="s">
        <v>746</v>
      </c>
      <c r="I308" s="269" t="s">
        <v>753</v>
      </c>
      <c r="J308" s="269" t="s">
        <v>760</v>
      </c>
      <c r="K308" s="269" t="s">
        <v>767</v>
      </c>
      <c r="L308" s="269" t="s">
        <v>774</v>
      </c>
      <c r="M308" s="269" t="s">
        <v>780</v>
      </c>
      <c r="N308" s="269" t="s">
        <v>787</v>
      </c>
      <c r="O308" s="269" t="s">
        <v>793</v>
      </c>
      <c r="P308" s="269" t="s">
        <v>1152</v>
      </c>
      <c r="Q308" s="269" t="s">
        <v>2589</v>
      </c>
      <c r="R308" s="269" t="s">
        <v>2603</v>
      </c>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8098</v>
      </c>
      <c r="B309" s="257" t="s">
        <v>3938</v>
      </c>
      <c r="C309" s="258" t="s">
        <v>8168</v>
      </c>
      <c r="D309" s="261" t="s">
        <v>8169</v>
      </c>
      <c r="E309" s="262" t="s">
        <v>7643</v>
      </c>
      <c r="F309" s="265" t="s">
        <v>8159</v>
      </c>
      <c r="G309" s="268">
        <f>IF(COUNTIF(H309:AU309,"&lt;&gt;")=0,"",SUMPRODUCT(((Recommendations[ImplStatus]="Implemented")+(Recommendations[ImplStatus]="Compensated"))*ISNUMBER(MATCH(Recommendations[Id],H309:AU309,0)))/COUNTIF(H309:AU309,"&lt;&gt;"))</f>
        <v>0</v>
      </c>
      <c r="H309" s="269" t="s">
        <v>94</v>
      </c>
      <c r="I309" s="269" t="s">
        <v>111</v>
      </c>
      <c r="J309" s="269" t="s">
        <v>116</v>
      </c>
      <c r="K309" s="269" t="s">
        <v>150</v>
      </c>
      <c r="L309" s="269" t="s">
        <v>170</v>
      </c>
      <c r="M309" s="269" t="s">
        <v>184</v>
      </c>
      <c r="N309" s="269" t="s">
        <v>188</v>
      </c>
      <c r="O309" s="269" t="s">
        <v>193</v>
      </c>
      <c r="P309" s="269" t="s">
        <v>232</v>
      </c>
      <c r="Q309" s="269" t="s">
        <v>236</v>
      </c>
      <c r="R309" s="269" t="s">
        <v>253</v>
      </c>
      <c r="S309" s="269" t="s">
        <v>257</v>
      </c>
      <c r="T309" s="269" t="s">
        <v>268</v>
      </c>
      <c r="U309" s="269" t="s">
        <v>279</v>
      </c>
      <c r="V309" s="269" t="s">
        <v>294</v>
      </c>
      <c r="W309" s="269" t="s">
        <v>317</v>
      </c>
      <c r="X309" s="269" t="s">
        <v>327</v>
      </c>
      <c r="Y309" s="269" t="s">
        <v>366</v>
      </c>
      <c r="Z309" s="269" t="s">
        <v>373</v>
      </c>
      <c r="AA309" s="269" t="s">
        <v>618</v>
      </c>
      <c r="AB309" s="269" t="s">
        <v>1459</v>
      </c>
      <c r="AC309" s="269" t="s">
        <v>1471</v>
      </c>
      <c r="AD309" s="269" t="s">
        <v>1477</v>
      </c>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8098</v>
      </c>
      <c r="B310" s="257" t="s">
        <v>3938</v>
      </c>
      <c r="C310" s="258" t="s">
        <v>8170</v>
      </c>
      <c r="D310" s="261" t="s">
        <v>8171</v>
      </c>
      <c r="E310" s="262" t="s">
        <v>7643</v>
      </c>
      <c r="F310" s="265" t="s">
        <v>8159</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8098</v>
      </c>
      <c r="B311" s="257" t="s">
        <v>3938</v>
      </c>
      <c r="C311" s="258" t="s">
        <v>8172</v>
      </c>
      <c r="D311" s="261" t="s">
        <v>8173</v>
      </c>
      <c r="E311" s="262" t="s">
        <v>7643</v>
      </c>
      <c r="F311" s="265" t="s">
        <v>8159</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8098</v>
      </c>
      <c r="B312" s="257" t="s">
        <v>3938</v>
      </c>
      <c r="C312" s="258" t="s">
        <v>8174</v>
      </c>
      <c r="D312" s="261" t="s">
        <v>8175</v>
      </c>
      <c r="E312" s="262" t="s">
        <v>7643</v>
      </c>
      <c r="F312" s="265" t="s">
        <v>8159</v>
      </c>
      <c r="G312" s="268">
        <f>IF(COUNTIF(H312:AU312,"&lt;&gt;")=0,"",SUMPRODUCT(((Recommendations[ImplStatus]="Implemented")+(Recommendations[ImplStatus]="Compensated"))*ISNUMBER(MATCH(Recommendations[Id],H312:AU312,0)))/COUNTIF(H312:AU312,"&lt;&gt;"))</f>
        <v>0</v>
      </c>
      <c r="H312" s="269" t="s">
        <v>337</v>
      </c>
      <c r="I312" s="269" t="s">
        <v>349</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8098</v>
      </c>
      <c r="B313" s="257" t="s">
        <v>3938</v>
      </c>
      <c r="C313" s="258" t="s">
        <v>8176</v>
      </c>
      <c r="D313" s="261" t="s">
        <v>8177</v>
      </c>
      <c r="E313" s="262" t="s">
        <v>7576</v>
      </c>
      <c r="F313" s="265" t="s">
        <v>8159</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8098</v>
      </c>
      <c r="B314" s="257" t="s">
        <v>3938</v>
      </c>
      <c r="C314" s="258" t="s">
        <v>8178</v>
      </c>
      <c r="D314" s="261" t="s">
        <v>8179</v>
      </c>
      <c r="E314" s="262" t="s">
        <v>7576</v>
      </c>
      <c r="F314" s="265" t="s">
        <v>8159</v>
      </c>
      <c r="G314" s="268">
        <f>IF(COUNTIF(H314:AU314,"&lt;&gt;")=0,"",SUMPRODUCT(((Recommendations[ImplStatus]="Implemented")+(Recommendations[ImplStatus]="Compensated"))*ISNUMBER(MATCH(Recommendations[Id],H314:AU314,0)))/COUNTIF(H314:AU314,"&lt;&gt;"))</f>
        <v>0</v>
      </c>
      <c r="H314" s="269" t="s">
        <v>2683</v>
      </c>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8098</v>
      </c>
      <c r="B315" s="257" t="s">
        <v>3938</v>
      </c>
      <c r="C315" s="258" t="s">
        <v>8180</v>
      </c>
      <c r="D315" s="261" t="s">
        <v>8181</v>
      </c>
      <c r="E315" s="262" t="s">
        <v>7576</v>
      </c>
      <c r="F315" s="265" t="s">
        <v>8159</v>
      </c>
      <c r="G315" s="268">
        <f>IF(COUNTIF(H315:AU315,"&lt;&gt;")=0,"",SUMPRODUCT(((Recommendations[ImplStatus]="Implemented")+(Recommendations[ImplStatus]="Compensated"))*ISNUMBER(MATCH(Recommendations[Id],H315:AU315,0)))/COUNTIF(H315:AU315,"&lt;&gt;"))</f>
        <v>0</v>
      </c>
      <c r="H315" s="269" t="s">
        <v>1718</v>
      </c>
      <c r="I315" s="269" t="s">
        <v>1725</v>
      </c>
      <c r="J315" s="269" t="s">
        <v>1732</v>
      </c>
      <c r="K315" s="269" t="s">
        <v>1739</v>
      </c>
      <c r="L315" s="269" t="s">
        <v>1745</v>
      </c>
      <c r="M315" s="269" t="s">
        <v>1752</v>
      </c>
      <c r="N315" s="269" t="s">
        <v>1758</v>
      </c>
      <c r="O315" s="269" t="s">
        <v>1765</v>
      </c>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8098</v>
      </c>
      <c r="B316" s="257" t="s">
        <v>3938</v>
      </c>
      <c r="C316" s="258" t="s">
        <v>8182</v>
      </c>
      <c r="D316" s="261" t="s">
        <v>8183</v>
      </c>
      <c r="E316" s="262" t="s">
        <v>7576</v>
      </c>
      <c r="F316" s="265" t="s">
        <v>8159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8098</v>
      </c>
      <c r="B317" s="257" t="s">
        <v>3938</v>
      </c>
      <c r="C317" s="258" t="s">
        <v>8184</v>
      </c>
      <c r="D317" s="261" t="s">
        <v>8185</v>
      </c>
      <c r="E317" s="262" t="s">
        <v>7643</v>
      </c>
      <c r="F317" s="265" t="s">
        <v>8117</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8098</v>
      </c>
      <c r="B318" s="257" t="s">
        <v>3938</v>
      </c>
      <c r="C318" s="258" t="s">
        <v>8186</v>
      </c>
      <c r="D318" s="261" t="s">
        <v>8187</v>
      </c>
      <c r="E318" s="262" t="s">
        <v>7691</v>
      </c>
      <c r="F318" s="265" t="s">
        <v>8117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8098</v>
      </c>
      <c r="B319" s="257" t="s">
        <v>3938</v>
      </c>
      <c r="C319" s="258" t="s">
        <v>8188</v>
      </c>
      <c r="D319" s="261" t="s">
        <v>8189</v>
      </c>
      <c r="E319" s="262" t="s">
        <v>7691</v>
      </c>
      <c r="F319" s="265" t="s">
        <v>8117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8098</v>
      </c>
      <c r="B320" s="256" t="s">
        <v>8190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8098</v>
      </c>
      <c r="B321" s="257" t="s">
        <v>8190</v>
      </c>
      <c r="C321" s="258" t="s">
        <v>8191</v>
      </c>
      <c r="D321" s="261" t="s">
        <v>8192</v>
      </c>
      <c r="E321" s="262" t="s">
        <v>7576</v>
      </c>
      <c r="F321" s="265" t="s">
        <v>8193</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8098</v>
      </c>
      <c r="B322" s="257" t="s">
        <v>8190</v>
      </c>
      <c r="C322" s="258" t="s">
        <v>8194</v>
      </c>
      <c r="D322" s="261" t="s">
        <v>8195</v>
      </c>
      <c r="E322" s="262" t="s">
        <v>7576</v>
      </c>
      <c r="F322" s="265" t="s">
        <v>8193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8098</v>
      </c>
      <c r="B323" s="257" t="s">
        <v>8190</v>
      </c>
      <c r="C323" s="258" t="s">
        <v>8196</v>
      </c>
      <c r="D323" s="261" t="s">
        <v>8197</v>
      </c>
      <c r="E323" s="262" t="s">
        <v>7576</v>
      </c>
      <c r="F323" s="265" t="s">
        <v>8193</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8098</v>
      </c>
      <c r="B324" s="257" t="s">
        <v>8190</v>
      </c>
      <c r="C324" s="258" t="s">
        <v>8198</v>
      </c>
      <c r="D324" s="261" t="s">
        <v>8199</v>
      </c>
      <c r="E324" s="262" t="s">
        <v>7576</v>
      </c>
      <c r="F324" s="265" t="s">
        <v>8193</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8098</v>
      </c>
      <c r="B325" s="257" t="s">
        <v>8190</v>
      </c>
      <c r="C325" s="258" t="s">
        <v>8200</v>
      </c>
      <c r="D325" s="261" t="s">
        <v>8201</v>
      </c>
      <c r="E325" s="262" t="s">
        <v>7576</v>
      </c>
      <c r="F325" s="265" t="s">
        <v>8193</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8098</v>
      </c>
      <c r="B326" s="257" t="s">
        <v>8190</v>
      </c>
      <c r="C326" s="258" t="s">
        <v>8202</v>
      </c>
      <c r="D326" s="261" t="s">
        <v>8203</v>
      </c>
      <c r="E326" s="262" t="s">
        <v>7576</v>
      </c>
      <c r="F326" s="265" t="s">
        <v>8193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8098</v>
      </c>
      <c r="B327" s="257" t="s">
        <v>8190</v>
      </c>
      <c r="C327" s="258" t="s">
        <v>8204</v>
      </c>
      <c r="D327" s="261" t="s">
        <v>8205</v>
      </c>
      <c r="E327" s="262" t="s">
        <v>7576</v>
      </c>
      <c r="F327" s="265" t="s">
        <v>8193</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8098</v>
      </c>
      <c r="B328" s="257" t="s">
        <v>8190</v>
      </c>
      <c r="C328" s="258" t="s">
        <v>8206</v>
      </c>
      <c r="D328" s="261" t="s">
        <v>8207</v>
      </c>
      <c r="E328" s="262" t="s">
        <v>7576</v>
      </c>
      <c r="F328" s="265" t="s">
        <v>8193</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8098</v>
      </c>
      <c r="B329" s="257" t="s">
        <v>8190</v>
      </c>
      <c r="C329" s="258" t="s">
        <v>8208</v>
      </c>
      <c r="D329" s="261" t="s">
        <v>8209</v>
      </c>
      <c r="E329" s="262" t="s">
        <v>7576</v>
      </c>
      <c r="F329" s="265" t="s">
        <v>8193</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8098</v>
      </c>
      <c r="B330" s="257" t="s">
        <v>8190</v>
      </c>
      <c r="C330" s="258" t="s">
        <v>8210</v>
      </c>
      <c r="D330" s="261" t="s">
        <v>8211</v>
      </c>
      <c r="E330" s="262" t="s">
        <v>7576</v>
      </c>
      <c r="F330" s="265" t="s">
        <v>8193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8098</v>
      </c>
      <c r="B331" s="257" t="s">
        <v>8190</v>
      </c>
      <c r="C331" s="258" t="s">
        <v>8212</v>
      </c>
      <c r="D331" s="261" t="s">
        <v>8213</v>
      </c>
      <c r="E331" s="262" t="s">
        <v>7576</v>
      </c>
      <c r="F331" s="265" t="s">
        <v>8193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8098</v>
      </c>
      <c r="B332" s="257" t="s">
        <v>8190</v>
      </c>
      <c r="C332" s="258" t="s">
        <v>8214</v>
      </c>
      <c r="D332" s="261" t="s">
        <v>8215</v>
      </c>
      <c r="E332" s="262" t="s">
        <v>7576</v>
      </c>
      <c r="F332" s="265" t="s">
        <v>8193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8098</v>
      </c>
      <c r="B333" s="257" t="s">
        <v>8190</v>
      </c>
      <c r="C333" s="258" t="s">
        <v>8216</v>
      </c>
      <c r="D333" s="261" t="s">
        <v>8217</v>
      </c>
      <c r="E333" s="262" t="s">
        <v>7576</v>
      </c>
      <c r="F333" s="265" t="s">
        <v>8193</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8098</v>
      </c>
      <c r="B334" s="257" t="s">
        <v>8190</v>
      </c>
      <c r="C334" s="258" t="s">
        <v>8218</v>
      </c>
      <c r="D334" s="261" t="s">
        <v>8219</v>
      </c>
      <c r="E334" s="262" t="s">
        <v>7576</v>
      </c>
      <c r="F334" s="265" t="s">
        <v>8193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8098</v>
      </c>
      <c r="B335" s="257" t="s">
        <v>8190</v>
      </c>
      <c r="C335" s="258" t="s">
        <v>8220</v>
      </c>
      <c r="D335" s="261" t="s">
        <v>8221</v>
      </c>
      <c r="E335" s="262" t="s">
        <v>7576</v>
      </c>
      <c r="F335" s="265" t="s">
        <v>8193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8098</v>
      </c>
      <c r="B336" s="257" t="s">
        <v>8190</v>
      </c>
      <c r="C336" s="258" t="s">
        <v>8222</v>
      </c>
      <c r="D336" s="261" t="s">
        <v>8223</v>
      </c>
      <c r="E336" s="262" t="s">
        <v>7691</v>
      </c>
      <c r="F336" s="265" t="s">
        <v>8193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8098</v>
      </c>
      <c r="B337" s="257" t="s">
        <v>8190</v>
      </c>
      <c r="C337" s="258" t="s">
        <v>8224</v>
      </c>
      <c r="D337" s="261" t="s">
        <v>8225</v>
      </c>
      <c r="E337" s="262" t="s">
        <v>7691</v>
      </c>
      <c r="F337" s="265" t="s">
        <v>8193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8098</v>
      </c>
      <c r="B338" s="257" t="s">
        <v>8190</v>
      </c>
      <c r="C338" s="258" t="s">
        <v>8226</v>
      </c>
      <c r="D338" s="261" t="s">
        <v>8227</v>
      </c>
      <c r="E338" s="262" t="s">
        <v>7576</v>
      </c>
      <c r="F338" s="265" t="s">
        <v>8193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8098</v>
      </c>
      <c r="B339" s="257" t="s">
        <v>8190</v>
      </c>
      <c r="C339" s="258" t="s">
        <v>8228</v>
      </c>
      <c r="D339" s="261" t="s">
        <v>8229</v>
      </c>
      <c r="E339" s="262" t="s">
        <v>7576</v>
      </c>
      <c r="F339" s="265" t="s">
        <v>8193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8098</v>
      </c>
      <c r="B340" s="256" t="s">
        <v>8230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8098</v>
      </c>
      <c r="B341" s="257" t="s">
        <v>8230</v>
      </c>
      <c r="C341" s="258" t="s">
        <v>8231</v>
      </c>
      <c r="D341" s="261" t="s">
        <v>8232</v>
      </c>
      <c r="E341" s="262" t="s">
        <v>7547</v>
      </c>
      <c r="F341" s="265" t="s">
        <v>8117</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8098</v>
      </c>
      <c r="B342" s="257" t="s">
        <v>8230</v>
      </c>
      <c r="C342" s="258" t="s">
        <v>8233</v>
      </c>
      <c r="D342" s="261" t="s">
        <v>8234</v>
      </c>
      <c r="E342" s="262" t="s">
        <v>7547</v>
      </c>
      <c r="F342" s="265" t="s">
        <v>8117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8098</v>
      </c>
      <c r="B343" s="257" t="s">
        <v>8230</v>
      </c>
      <c r="C343" s="258" t="s">
        <v>8235</v>
      </c>
      <c r="D343" s="261" t="s">
        <v>8236</v>
      </c>
      <c r="E343" s="262" t="s">
        <v>7643</v>
      </c>
      <c r="F343" s="265" t="s">
        <v>8237</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8098</v>
      </c>
      <c r="B344" s="257" t="s">
        <v>8230</v>
      </c>
      <c r="C344" s="258" t="s">
        <v>8238</v>
      </c>
      <c r="D344" s="261" t="s">
        <v>8239</v>
      </c>
      <c r="E344" s="262" t="s">
        <v>7576</v>
      </c>
      <c r="F344" s="265" t="s">
        <v>8237</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8098</v>
      </c>
      <c r="B345" s="257" t="s">
        <v>8230</v>
      </c>
      <c r="C345" s="258" t="s">
        <v>8240</v>
      </c>
      <c r="D345" s="261" t="s">
        <v>8241</v>
      </c>
      <c r="E345" s="262" t="s">
        <v>7576</v>
      </c>
      <c r="F345" s="265" t="s">
        <v>8237</v>
      </c>
      <c r="G345" s="268">
        <f>IF(COUNTIF(H345:AU345,"&lt;&gt;")=0,"",SUMPRODUCT(((Recommendations[ImplStatus]="Implemented")+(Recommendations[ImplStatus]="Compensated"))*ISNUMBER(MATCH(Recommendations[Id],H345:AU345,0)))/COUNTIF(H345:AU345,"&lt;&gt;"))</f>
        <v>0</v>
      </c>
      <c r="H345" s="269" t="s">
        <v>100</v>
      </c>
      <c r="I345" s="269" t="s">
        <v>106</v>
      </c>
      <c r="J345" s="269" t="s">
        <v>128</v>
      </c>
      <c r="K345" s="269" t="s">
        <v>134</v>
      </c>
      <c r="L345" s="269" t="s">
        <v>139</v>
      </c>
      <c r="M345" s="269" t="s">
        <v>145</v>
      </c>
      <c r="N345" s="269" t="s">
        <v>199</v>
      </c>
      <c r="O345" s="269" t="s">
        <v>203</v>
      </c>
      <c r="P345" s="269" t="s">
        <v>208</v>
      </c>
      <c r="Q345" s="269" t="s">
        <v>213</v>
      </c>
      <c r="R345" s="269" t="s">
        <v>218</v>
      </c>
      <c r="S345" s="269" t="s">
        <v>223</v>
      </c>
      <c r="T345" s="269" t="s">
        <v>228</v>
      </c>
      <c r="U345" s="269" t="s">
        <v>555</v>
      </c>
      <c r="V345" s="269" t="s">
        <v>560</v>
      </c>
      <c r="W345" s="269" t="s">
        <v>567</v>
      </c>
      <c r="X345" s="269" t="s">
        <v>581</v>
      </c>
      <c r="Y345" s="269" t="s">
        <v>587</v>
      </c>
      <c r="Z345" s="269" t="s">
        <v>594</v>
      </c>
      <c r="AA345" s="269" t="s">
        <v>611</v>
      </c>
      <c r="AB345" s="269" t="s">
        <v>624</v>
      </c>
      <c r="AC345" s="269" t="s">
        <v>630</v>
      </c>
      <c r="AD345" s="269" t="s">
        <v>1304</v>
      </c>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8098</v>
      </c>
      <c r="B346" s="257" t="s">
        <v>8230</v>
      </c>
      <c r="C346" s="258" t="s">
        <v>8242</v>
      </c>
      <c r="D346" s="261" t="s">
        <v>8243</v>
      </c>
      <c r="E346" s="262" t="s">
        <v>7576</v>
      </c>
      <c r="F346" s="265" t="s">
        <v>8237</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8098</v>
      </c>
      <c r="B347" s="257" t="s">
        <v>8230</v>
      </c>
      <c r="C347" s="258" t="s">
        <v>8244</v>
      </c>
      <c r="D347" s="261" t="s">
        <v>8245</v>
      </c>
      <c r="E347" s="262" t="s">
        <v>7576</v>
      </c>
      <c r="F347" s="265" t="s">
        <v>8237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8098</v>
      </c>
      <c r="B348" s="257" t="s">
        <v>8230</v>
      </c>
      <c r="C348" s="258" t="s">
        <v>8246</v>
      </c>
      <c r="D348" s="261" t="s">
        <v>8247</v>
      </c>
      <c r="E348" s="262" t="s">
        <v>7576</v>
      </c>
      <c r="F348" s="265" t="s">
        <v>8237</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8098</v>
      </c>
      <c r="B349" s="257" t="s">
        <v>8230</v>
      </c>
      <c r="C349" s="258" t="s">
        <v>8248</v>
      </c>
      <c r="D349" s="261" t="s">
        <v>8249</v>
      </c>
      <c r="E349" s="262" t="s">
        <v>7576</v>
      </c>
      <c r="F349" s="265" t="s">
        <v>8237</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8098</v>
      </c>
      <c r="B350" s="257" t="s">
        <v>8230</v>
      </c>
      <c r="C350" s="258" t="s">
        <v>8250</v>
      </c>
      <c r="D350" s="261" t="s">
        <v>8251</v>
      </c>
      <c r="E350" s="262" t="s">
        <v>7547</v>
      </c>
      <c r="F350" s="265" t="s">
        <v>8237</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8098</v>
      </c>
      <c r="B351" s="257" t="s">
        <v>8230</v>
      </c>
      <c r="C351" s="258" t="s">
        <v>8252</v>
      </c>
      <c r="D351" s="261" t="s">
        <v>8253</v>
      </c>
      <c r="E351" s="262" t="s">
        <v>7547</v>
      </c>
      <c r="F351" s="265" t="s">
        <v>8237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8098</v>
      </c>
      <c r="B352" s="257" t="s">
        <v>8230</v>
      </c>
      <c r="C352" s="258" t="s">
        <v>8254</v>
      </c>
      <c r="D352" s="261" t="s">
        <v>8255</v>
      </c>
      <c r="E352" s="262" t="s">
        <v>7547</v>
      </c>
      <c r="F352" s="265" t="s">
        <v>8237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8098</v>
      </c>
      <c r="B353" s="257" t="s">
        <v>8230</v>
      </c>
      <c r="C353" s="258" t="s">
        <v>8256</v>
      </c>
      <c r="D353" s="261" t="s">
        <v>8257</v>
      </c>
      <c r="E353" s="262" t="s">
        <v>7643</v>
      </c>
      <c r="F353" s="265" t="s">
        <v>8117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8098</v>
      </c>
      <c r="B354" s="256" t="s">
        <v>8258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8098</v>
      </c>
      <c r="B355" s="257" t="s">
        <v>8258</v>
      </c>
      <c r="C355" s="258" t="s">
        <v>8259</v>
      </c>
      <c r="D355" s="261" t="s">
        <v>8260</v>
      </c>
      <c r="E355" s="262" t="s">
        <v>7643</v>
      </c>
      <c r="F355" s="265" t="s">
        <v>8261</v>
      </c>
      <c r="G355" s="268">
        <f>IF(COUNTIF(H355:AU355,"&lt;&gt;")=0,"",SUMPRODUCT(((Recommendations[ImplStatus]="Implemented")+(Recommendations[ImplStatus]="Compensated"))*ISNUMBER(MATCH(Recommendations[Id],H355:AU355,0)))/COUNTIF(H355:AU355,"&lt;&gt;"))</f>
        <v>0</v>
      </c>
      <c r="H355" s="269" t="s">
        <v>1937</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8098</v>
      </c>
      <c r="B356" s="257" t="s">
        <v>8258</v>
      </c>
      <c r="C356" s="258" t="s">
        <v>8262</v>
      </c>
      <c r="D356" s="261" t="s">
        <v>8263</v>
      </c>
      <c r="E356" s="262" t="s">
        <v>7643</v>
      </c>
      <c r="F356" s="265" t="s">
        <v>8261</v>
      </c>
      <c r="G356" s="268">
        <f>IF(COUNTIF(H356:AU356,"&lt;&gt;")=0,"",SUMPRODUCT(((Recommendations[ImplStatus]="Implemented")+(Recommendations[ImplStatus]="Compensated"))*ISNUMBER(MATCH(Recommendations[Id],H356:AU356,0)))/COUNTIF(H356:AU356,"&lt;&gt;"))</f>
        <v>0</v>
      </c>
      <c r="H356" s="269" t="s">
        <v>248</v>
      </c>
      <c r="I356" s="269" t="s">
        <v>354</v>
      </c>
      <c r="J356" s="269" t="s">
        <v>360</v>
      </c>
      <c r="K356" s="269" t="s">
        <v>704</v>
      </c>
      <c r="L356" s="269" t="s">
        <v>711</v>
      </c>
      <c r="M356" s="269" t="s">
        <v>938</v>
      </c>
      <c r="N356" s="269" t="s">
        <v>945</v>
      </c>
      <c r="O356" s="269" t="s">
        <v>950</v>
      </c>
      <c r="P356" s="269" t="s">
        <v>956</v>
      </c>
      <c r="Q356" s="269" t="s">
        <v>962</v>
      </c>
      <c r="R356" s="269" t="s">
        <v>967</v>
      </c>
      <c r="S356" s="269" t="s">
        <v>972</v>
      </c>
      <c r="T356" s="269" t="s">
        <v>977</v>
      </c>
      <c r="U356" s="269" t="s">
        <v>982</v>
      </c>
      <c r="V356" s="269" t="s">
        <v>988</v>
      </c>
      <c r="W356" s="269" t="s">
        <v>993</v>
      </c>
      <c r="X356" s="269" t="s">
        <v>999</v>
      </c>
      <c r="Y356" s="269" t="s">
        <v>1004</v>
      </c>
      <c r="Z356" s="269" t="s">
        <v>1010</v>
      </c>
      <c r="AA356" s="269" t="s">
        <v>1015</v>
      </c>
      <c r="AB356" s="269" t="s">
        <v>1020</v>
      </c>
      <c r="AC356" s="269" t="s">
        <v>1025</v>
      </c>
      <c r="AD356" s="269" t="s">
        <v>1031</v>
      </c>
      <c r="AE356" s="269" t="s">
        <v>1036</v>
      </c>
      <c r="AF356" s="269" t="s">
        <v>1042</v>
      </c>
      <c r="AG356" s="269" t="s">
        <v>1047</v>
      </c>
      <c r="AH356" s="269" t="s">
        <v>1052</v>
      </c>
      <c r="AI356" s="269" t="s">
        <v>1057</v>
      </c>
      <c r="AJ356" s="269" t="s">
        <v>1063</v>
      </c>
      <c r="AK356" s="269" t="s">
        <v>1068</v>
      </c>
      <c r="AL356" s="269" t="s">
        <v>1073</v>
      </c>
      <c r="AM356" s="269" t="s">
        <v>1078</v>
      </c>
      <c r="AN356" s="269" t="s">
        <v>1083</v>
      </c>
      <c r="AO356" s="269" t="s">
        <v>1089</v>
      </c>
      <c r="AP356" s="269" t="s">
        <v>1095</v>
      </c>
      <c r="AQ356" s="269" t="s">
        <v>1100</v>
      </c>
      <c r="AR356" s="269" t="s">
        <v>1105</v>
      </c>
      <c r="AS356" s="269" t="s">
        <v>1110</v>
      </c>
      <c r="AT356" s="269" t="s">
        <v>1115</v>
      </c>
      <c r="AU356" s="283" t="s">
        <v>1491</v>
      </c>
    </row>
    <row r="357" spans="1:47" ht="60" customHeight="1" x14ac:dyDescent="0.35">
      <c r="A357" s="279" t="s">
        <v>8098</v>
      </c>
      <c r="B357" s="257" t="s">
        <v>8258</v>
      </c>
      <c r="C357" s="258" t="s">
        <v>8264</v>
      </c>
      <c r="D357" s="261" t="s">
        <v>8265</v>
      </c>
      <c r="E357" s="262" t="s">
        <v>7691</v>
      </c>
      <c r="F357" s="265" t="s">
        <v>8261</v>
      </c>
      <c r="G357" s="268">
        <f>IF(COUNTIF(H357:AU357,"&lt;&gt;")=0,"",SUMPRODUCT(((Recommendations[ImplStatus]="Implemented")+(Recommendations[ImplStatus]="Compensated"))*ISNUMBER(MATCH(Recommendations[Id],H357:AU357,0)))/COUNTIF(H357:AU357,"&lt;&gt;"))</f>
        <v>0</v>
      </c>
      <c r="H357" s="269" t="s">
        <v>830</v>
      </c>
      <c r="I357" s="269" t="s">
        <v>837</v>
      </c>
      <c r="J357" s="269" t="s">
        <v>844</v>
      </c>
      <c r="K357" s="269" t="s">
        <v>851</v>
      </c>
      <c r="L357" s="269" t="s">
        <v>873</v>
      </c>
      <c r="M357" s="269" t="s">
        <v>878</v>
      </c>
      <c r="N357" s="269" t="s">
        <v>882</v>
      </c>
      <c r="O357" s="269" t="s">
        <v>886</v>
      </c>
      <c r="P357" s="269" t="s">
        <v>920</v>
      </c>
      <c r="Q357" s="269" t="s">
        <v>925</v>
      </c>
      <c r="R357" s="269" t="s">
        <v>929</v>
      </c>
      <c r="S357" s="269" t="s">
        <v>933</v>
      </c>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8098</v>
      </c>
      <c r="B358" s="257" t="s">
        <v>8258</v>
      </c>
      <c r="C358" s="258" t="s">
        <v>8266</v>
      </c>
      <c r="D358" s="261" t="s">
        <v>8267</v>
      </c>
      <c r="E358" s="262" t="s">
        <v>7691</v>
      </c>
      <c r="F358" s="265" t="s">
        <v>8261</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8098</v>
      </c>
      <c r="B359" s="257" t="s">
        <v>8258</v>
      </c>
      <c r="C359" s="258" t="s">
        <v>8268</v>
      </c>
      <c r="D359" s="261" t="s">
        <v>8269</v>
      </c>
      <c r="E359" s="262" t="s">
        <v>7691</v>
      </c>
      <c r="F359" s="265" t="s">
        <v>8261</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8098</v>
      </c>
      <c r="B360" s="257" t="s">
        <v>8258</v>
      </c>
      <c r="C360" s="258" t="s">
        <v>8270</v>
      </c>
      <c r="D360" s="261" t="s">
        <v>8271</v>
      </c>
      <c r="E360" s="262" t="s">
        <v>7643</v>
      </c>
      <c r="F360" s="265" t="s">
        <v>8261</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8098</v>
      </c>
      <c r="B361" s="257" t="s">
        <v>8258</v>
      </c>
      <c r="C361" s="258" t="s">
        <v>8272</v>
      </c>
      <c r="D361" s="261" t="s">
        <v>8273</v>
      </c>
      <c r="E361" s="262" t="s">
        <v>7576</v>
      </c>
      <c r="F361" s="265" t="s">
        <v>8261</v>
      </c>
      <c r="G361" s="268">
        <f>IF(COUNTIF(H361:AU361,"&lt;&gt;")=0,"",SUMPRODUCT(((Recommendations[ImplStatus]="Implemented")+(Recommendations[ImplStatus]="Compensated"))*ISNUMBER(MATCH(Recommendations[Id],H361:AU361,0)))/COUNTIF(H361:AU361,"&lt;&gt;"))</f>
        <v>0</v>
      </c>
      <c r="H361" s="269" t="s">
        <v>283</v>
      </c>
      <c r="I361" s="269" t="s">
        <v>286</v>
      </c>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8098</v>
      </c>
      <c r="B362" s="257" t="s">
        <v>8258</v>
      </c>
      <c r="C362" s="258" t="s">
        <v>8274</v>
      </c>
      <c r="D362" s="261" t="s">
        <v>8275</v>
      </c>
      <c r="E362" s="262" t="s">
        <v>7691</v>
      </c>
      <c r="F362" s="265" t="s">
        <v>8261</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8098</v>
      </c>
      <c r="B363" s="257" t="s">
        <v>8258</v>
      </c>
      <c r="C363" s="258" t="s">
        <v>8276</v>
      </c>
      <c r="D363" s="261" t="s">
        <v>8277</v>
      </c>
      <c r="E363" s="262" t="s">
        <v>7691</v>
      </c>
      <c r="F363" s="265" t="s">
        <v>8261</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8098</v>
      </c>
      <c r="B364" s="257" t="s">
        <v>8258</v>
      </c>
      <c r="C364" s="258" t="s">
        <v>8278</v>
      </c>
      <c r="D364" s="261" t="s">
        <v>8279</v>
      </c>
      <c r="E364" s="262" t="s">
        <v>7691</v>
      </c>
      <c r="F364" s="265" t="s">
        <v>8261</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8098</v>
      </c>
      <c r="B365" s="257" t="s">
        <v>8258</v>
      </c>
      <c r="C365" s="258" t="s">
        <v>8280</v>
      </c>
      <c r="D365" s="261" t="s">
        <v>8281</v>
      </c>
      <c r="E365" s="262" t="s">
        <v>7691</v>
      </c>
      <c r="F365" s="265" t="s">
        <v>8261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8098</v>
      </c>
      <c r="B366" s="257" t="s">
        <v>8258</v>
      </c>
      <c r="C366" s="258" t="s">
        <v>8282</v>
      </c>
      <c r="D366" s="261" t="s">
        <v>8283</v>
      </c>
      <c r="E366" s="262" t="s">
        <v>7691</v>
      </c>
      <c r="F366" s="265" t="s">
        <v>8261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8098</v>
      </c>
      <c r="B367" s="257" t="s">
        <v>8258</v>
      </c>
      <c r="C367" s="258" t="s">
        <v>8284</v>
      </c>
      <c r="D367" s="261" t="s">
        <v>8285</v>
      </c>
      <c r="E367" s="262" t="s">
        <v>7691</v>
      </c>
      <c r="F367" s="265" t="s">
        <v>8261</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8098</v>
      </c>
      <c r="B368" s="257" t="s">
        <v>8258</v>
      </c>
      <c r="C368" s="258" t="s">
        <v>8286</v>
      </c>
      <c r="D368" s="261" t="s">
        <v>8287</v>
      </c>
      <c r="E368" s="262" t="s">
        <v>7691</v>
      </c>
      <c r="F368" s="265" t="s">
        <v>8261</v>
      </c>
      <c r="G368" s="268">
        <f>IF(COUNTIF(H368:AU368,"&lt;&gt;")=0,"",SUMPRODUCT(((Recommendations[ImplStatus]="Implemented")+(Recommendations[ImplStatus]="Compensated"))*ISNUMBER(MATCH(Recommendations[Id],H368:AU368,0)))/COUNTIF(H368:AU368,"&lt;&gt;"))</f>
        <v>0</v>
      </c>
      <c r="H368" s="269" t="s">
        <v>2134</v>
      </c>
      <c r="I368" s="269" t="s">
        <v>2140</v>
      </c>
      <c r="J368" s="269" t="s">
        <v>2148</v>
      </c>
      <c r="K368" s="269" t="s">
        <v>2152</v>
      </c>
      <c r="L368" s="269" t="s">
        <v>2158</v>
      </c>
      <c r="M368" s="269" t="s">
        <v>2162</v>
      </c>
      <c r="N368" s="269" t="s">
        <v>2166</v>
      </c>
      <c r="O368" s="269" t="s">
        <v>2170</v>
      </c>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8098</v>
      </c>
      <c r="B369" s="257" t="s">
        <v>8258</v>
      </c>
      <c r="C369" s="258" t="s">
        <v>8288</v>
      </c>
      <c r="D369" s="261" t="s">
        <v>8289</v>
      </c>
      <c r="E369" s="262" t="s">
        <v>7691</v>
      </c>
      <c r="F369" s="265" t="s">
        <v>8261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8290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8290</v>
      </c>
      <c r="B371" s="256" t="s">
        <v>8291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8290</v>
      </c>
      <c r="B372" s="257" t="s">
        <v>8291</v>
      </c>
      <c r="C372" s="258" t="s">
        <v>8292</v>
      </c>
      <c r="D372" s="261" t="s">
        <v>8293</v>
      </c>
      <c r="E372" s="262" t="s">
        <v>7547</v>
      </c>
      <c r="F372" s="265" t="s">
        <v>8294</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8290</v>
      </c>
      <c r="B373" s="257" t="s">
        <v>8291</v>
      </c>
      <c r="C373" s="258" t="s">
        <v>8295</v>
      </c>
      <c r="D373" s="261" t="s">
        <v>8296</v>
      </c>
      <c r="E373" s="262" t="s">
        <v>7547</v>
      </c>
      <c r="F373" s="265" t="s">
        <v>8297</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8290</v>
      </c>
      <c r="B374" s="257" t="s">
        <v>8291</v>
      </c>
      <c r="C374" s="258" t="s">
        <v>8298</v>
      </c>
      <c r="D374" s="261" t="s">
        <v>8299</v>
      </c>
      <c r="E374" s="262" t="s">
        <v>7576</v>
      </c>
      <c r="F374" s="265" t="s">
        <v>8297</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8290</v>
      </c>
      <c r="B375" s="257" t="s">
        <v>8291</v>
      </c>
      <c r="C375" s="258" t="s">
        <v>8300</v>
      </c>
      <c r="D375" s="261" t="s">
        <v>8301</v>
      </c>
      <c r="E375" s="262" t="s">
        <v>7576</v>
      </c>
      <c r="F375" s="265" t="s">
        <v>8297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8290</v>
      </c>
      <c r="B376" s="257" t="s">
        <v>8291</v>
      </c>
      <c r="C376" s="258" t="s">
        <v>8302</v>
      </c>
      <c r="D376" s="261" t="s">
        <v>8303</v>
      </c>
      <c r="E376" s="262" t="s">
        <v>7576</v>
      </c>
      <c r="F376" s="265" t="s">
        <v>8159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8290</v>
      </c>
      <c r="B377" s="257" t="s">
        <v>8291</v>
      </c>
      <c r="C377" s="258" t="s">
        <v>8304</v>
      </c>
      <c r="D377" s="261" t="s">
        <v>8305</v>
      </c>
      <c r="E377" s="262" t="s">
        <v>7643</v>
      </c>
      <c r="F377" s="265" t="s">
        <v>8117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8290</v>
      </c>
      <c r="B378" s="257" t="s">
        <v>8291</v>
      </c>
      <c r="C378" s="258" t="s">
        <v>8306</v>
      </c>
      <c r="D378" s="261" t="s">
        <v>8307</v>
      </c>
      <c r="E378" s="262" t="s">
        <v>7643</v>
      </c>
      <c r="F378" s="265" t="s">
        <v>8297</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8290</v>
      </c>
      <c r="B379" s="257" t="s">
        <v>8291</v>
      </c>
      <c r="C379" s="258" t="s">
        <v>8308</v>
      </c>
      <c r="D379" s="261" t="s">
        <v>8309</v>
      </c>
      <c r="E379" s="262" t="s">
        <v>7643</v>
      </c>
      <c r="F379" s="265" t="s">
        <v>8294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8290</v>
      </c>
      <c r="B380" s="257" t="s">
        <v>8291</v>
      </c>
      <c r="C380" s="258" t="s">
        <v>8310</v>
      </c>
      <c r="D380" s="261" t="s">
        <v>8311</v>
      </c>
      <c r="E380" s="262" t="s">
        <v>7643</v>
      </c>
      <c r="F380" s="265" t="s">
        <v>8294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8290</v>
      </c>
      <c r="B381" s="257" t="s">
        <v>8291</v>
      </c>
      <c r="C381" s="258" t="s">
        <v>8312</v>
      </c>
      <c r="D381" s="261" t="s">
        <v>8313</v>
      </c>
      <c r="E381" s="262" t="s">
        <v>7643</v>
      </c>
      <c r="F381" s="265" t="s">
        <v>8294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8290</v>
      </c>
      <c r="B382" s="257" t="s">
        <v>8291</v>
      </c>
      <c r="C382" s="258" t="s">
        <v>8314</v>
      </c>
      <c r="D382" s="261" t="s">
        <v>8315</v>
      </c>
      <c r="E382" s="262" t="s">
        <v>7691</v>
      </c>
      <c r="F382" s="265" t="s">
        <v>8294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8290</v>
      </c>
      <c r="B383" s="257" t="s">
        <v>8291</v>
      </c>
      <c r="C383" s="258" t="s">
        <v>8316</v>
      </c>
      <c r="D383" s="261" t="s">
        <v>8317</v>
      </c>
      <c r="E383" s="262" t="s">
        <v>7691</v>
      </c>
      <c r="F383" s="265" t="s">
        <v>8294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8290</v>
      </c>
      <c r="B384" s="257" t="s">
        <v>8291</v>
      </c>
      <c r="C384" s="258" t="s">
        <v>8318</v>
      </c>
      <c r="D384" s="261" t="s">
        <v>8319</v>
      </c>
      <c r="E384" s="262" t="s">
        <v>7691</v>
      </c>
      <c r="F384" s="265" t="s">
        <v>8294</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8290</v>
      </c>
      <c r="B385" s="257" t="s">
        <v>8291</v>
      </c>
      <c r="C385" s="258" t="s">
        <v>8320</v>
      </c>
      <c r="D385" s="261" t="s">
        <v>8321</v>
      </c>
      <c r="E385" s="262" t="s">
        <v>7643</v>
      </c>
      <c r="F385" s="265" t="s">
        <v>8294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8290</v>
      </c>
      <c r="B386" s="256" t="s">
        <v>8322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8290</v>
      </c>
      <c r="B387" s="257" t="s">
        <v>8322</v>
      </c>
      <c r="C387" s="258" t="s">
        <v>8323</v>
      </c>
      <c r="D387" s="261" t="s">
        <v>8324</v>
      </c>
      <c r="E387" s="262" t="s">
        <v>7547</v>
      </c>
      <c r="F387" s="265" t="s">
        <v>8325</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8290</v>
      </c>
      <c r="B388" s="257" t="s">
        <v>8322</v>
      </c>
      <c r="C388" s="258" t="s">
        <v>8326</v>
      </c>
      <c r="D388" s="261" t="s">
        <v>8327</v>
      </c>
      <c r="E388" s="262" t="s">
        <v>7547</v>
      </c>
      <c r="F388" s="265" t="s">
        <v>8325</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8290</v>
      </c>
      <c r="B389" s="257" t="s">
        <v>8322</v>
      </c>
      <c r="C389" s="258" t="s">
        <v>8328</v>
      </c>
      <c r="D389" s="261" t="s">
        <v>8329</v>
      </c>
      <c r="E389" s="262" t="s">
        <v>7826</v>
      </c>
      <c r="F389" s="265" t="s">
        <v>8325</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8290</v>
      </c>
      <c r="B390" s="257" t="s">
        <v>8322</v>
      </c>
      <c r="C390" s="258" t="s">
        <v>8330</v>
      </c>
      <c r="D390" s="261" t="s">
        <v>8331</v>
      </c>
      <c r="E390" s="262" t="s">
        <v>7643</v>
      </c>
      <c r="F390" s="265" t="s">
        <v>8325</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8290</v>
      </c>
      <c r="B391" s="257" t="s">
        <v>8322</v>
      </c>
      <c r="C391" s="258" t="s">
        <v>8332</v>
      </c>
      <c r="D391" s="261" t="s">
        <v>8333</v>
      </c>
      <c r="E391" s="262" t="s">
        <v>7826</v>
      </c>
      <c r="F391" s="265" t="s">
        <v>8325</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8290</v>
      </c>
      <c r="B392" s="257" t="s">
        <v>8322</v>
      </c>
      <c r="C392" s="258" t="s">
        <v>8334</v>
      </c>
      <c r="D392" s="261" t="s">
        <v>8335</v>
      </c>
      <c r="E392" s="262" t="s">
        <v>7576</v>
      </c>
      <c r="F392" s="265" t="s">
        <v>8325</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8290</v>
      </c>
      <c r="B393" s="257" t="s">
        <v>8322</v>
      </c>
      <c r="C393" s="258" t="s">
        <v>8336</v>
      </c>
      <c r="D393" s="261" t="s">
        <v>8337</v>
      </c>
      <c r="E393" s="262" t="s">
        <v>7576</v>
      </c>
      <c r="F393" s="265" t="s">
        <v>8325</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8290</v>
      </c>
      <c r="B394" s="257" t="s">
        <v>8322</v>
      </c>
      <c r="C394" s="258" t="s">
        <v>8338</v>
      </c>
      <c r="D394" s="261" t="s">
        <v>8339</v>
      </c>
      <c r="E394" s="262" t="s">
        <v>7826</v>
      </c>
      <c r="F394" s="265" t="s">
        <v>8325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8290</v>
      </c>
      <c r="B395" s="257" t="s">
        <v>8322</v>
      </c>
      <c r="C395" s="258" t="s">
        <v>8340</v>
      </c>
      <c r="D395" s="261" t="s">
        <v>8341</v>
      </c>
      <c r="E395" s="262" t="s">
        <v>7643</v>
      </c>
      <c r="F395" s="265" t="s">
        <v>8325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8290</v>
      </c>
      <c r="B396" s="257" t="s">
        <v>8322</v>
      </c>
      <c r="C396" s="258" t="s">
        <v>8342</v>
      </c>
      <c r="D396" s="261" t="s">
        <v>8343</v>
      </c>
      <c r="E396" s="262" t="s">
        <v>7826</v>
      </c>
      <c r="F396" s="265" t="s">
        <v>8325</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8290</v>
      </c>
      <c r="B397" s="257" t="s">
        <v>8322</v>
      </c>
      <c r="C397" s="258" t="s">
        <v>8344</v>
      </c>
      <c r="D397" s="261" t="s">
        <v>8345</v>
      </c>
      <c r="E397" s="262" t="s">
        <v>7576</v>
      </c>
      <c r="F397" s="265" t="s">
        <v>8325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8290</v>
      </c>
      <c r="B398" s="257" t="s">
        <v>8322</v>
      </c>
      <c r="C398" s="258" t="s">
        <v>8346</v>
      </c>
      <c r="D398" s="261" t="s">
        <v>8347</v>
      </c>
      <c r="E398" s="262" t="s">
        <v>7691</v>
      </c>
      <c r="F398" s="265" t="s">
        <v>8325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8290</v>
      </c>
      <c r="B399" s="257" t="s">
        <v>8322</v>
      </c>
      <c r="C399" s="258" t="s">
        <v>8348</v>
      </c>
      <c r="D399" s="261" t="s">
        <v>8349</v>
      </c>
      <c r="E399" s="262" t="s">
        <v>7826</v>
      </c>
      <c r="F399" s="265" t="s">
        <v>8325</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8290</v>
      </c>
      <c r="B400" s="257" t="s">
        <v>8322</v>
      </c>
      <c r="C400" s="258" t="s">
        <v>8350</v>
      </c>
      <c r="D400" s="261" t="s">
        <v>8351</v>
      </c>
      <c r="E400" s="262" t="s">
        <v>7826</v>
      </c>
      <c r="F400" s="265" t="s">
        <v>8325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8290</v>
      </c>
      <c r="B401" s="257" t="s">
        <v>8322</v>
      </c>
      <c r="C401" s="258" t="s">
        <v>8352</v>
      </c>
      <c r="D401" s="261" t="s">
        <v>8353</v>
      </c>
      <c r="E401" s="262" t="s">
        <v>7576</v>
      </c>
      <c r="F401" s="265" t="s">
        <v>8325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8290</v>
      </c>
      <c r="B402" s="257" t="s">
        <v>8322</v>
      </c>
      <c r="C402" s="258" t="s">
        <v>8354</v>
      </c>
      <c r="D402" s="261" t="s">
        <v>8355</v>
      </c>
      <c r="E402" s="262" t="s">
        <v>7576</v>
      </c>
      <c r="F402" s="265" t="s">
        <v>8325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8290</v>
      </c>
      <c r="B403" s="257" t="s">
        <v>8322</v>
      </c>
      <c r="C403" s="258" t="s">
        <v>8356</v>
      </c>
      <c r="D403" s="261" t="s">
        <v>8357</v>
      </c>
      <c r="E403" s="262" t="s">
        <v>7576</v>
      </c>
      <c r="F403" s="265" t="s">
        <v>8325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8290</v>
      </c>
      <c r="B404" s="257" t="s">
        <v>8322</v>
      </c>
      <c r="C404" s="258" t="s">
        <v>8358</v>
      </c>
      <c r="D404" s="261" t="s">
        <v>8359</v>
      </c>
      <c r="E404" s="262" t="s">
        <v>7691</v>
      </c>
      <c r="F404" s="265" t="s">
        <v>8325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8290</v>
      </c>
      <c r="B405" s="257" t="s">
        <v>8322</v>
      </c>
      <c r="C405" s="258" t="s">
        <v>8360</v>
      </c>
      <c r="D405" s="261" t="s">
        <v>8361</v>
      </c>
      <c r="E405" s="262" t="s">
        <v>7691</v>
      </c>
      <c r="F405" s="265" t="s">
        <v>8325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8290</v>
      </c>
      <c r="B406" s="257" t="s">
        <v>8322</v>
      </c>
      <c r="C406" s="258" t="s">
        <v>8362</v>
      </c>
      <c r="D406" s="261" t="s">
        <v>8363</v>
      </c>
      <c r="E406" s="262" t="s">
        <v>7691</v>
      </c>
      <c r="F406" s="265" t="s">
        <v>8364</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8290</v>
      </c>
      <c r="B407" s="257" t="s">
        <v>8322</v>
      </c>
      <c r="C407" s="258" t="s">
        <v>8365</v>
      </c>
      <c r="D407" s="261" t="s">
        <v>8366</v>
      </c>
      <c r="E407" s="262" t="s">
        <v>7691</v>
      </c>
      <c r="F407" s="265" t="s">
        <v>8325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8290</v>
      </c>
      <c r="B408" s="257" t="s">
        <v>8322</v>
      </c>
      <c r="C408" s="258" t="s">
        <v>8367</v>
      </c>
      <c r="D408" s="261" t="s">
        <v>8368</v>
      </c>
      <c r="E408" s="262" t="s">
        <v>7691</v>
      </c>
      <c r="F408" s="265" t="s">
        <v>8325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8290</v>
      </c>
      <c r="B409" s="257" t="s">
        <v>8322</v>
      </c>
      <c r="C409" s="258" t="s">
        <v>8369</v>
      </c>
      <c r="D409" s="261" t="s">
        <v>8370</v>
      </c>
      <c r="E409" s="262" t="s">
        <v>7691</v>
      </c>
      <c r="F409" s="265" t="s">
        <v>8371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8290</v>
      </c>
      <c r="B410" s="256" t="s">
        <v>8372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8290</v>
      </c>
      <c r="B411" s="257" t="s">
        <v>8372</v>
      </c>
      <c r="C411" s="258" t="s">
        <v>8373</v>
      </c>
      <c r="D411" s="261" t="s">
        <v>8374</v>
      </c>
      <c r="E411" s="262" t="s">
        <v>7547</v>
      </c>
      <c r="F411" s="265" t="s">
        <v>8297</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8290</v>
      </c>
      <c r="B412" s="257" t="s">
        <v>8372</v>
      </c>
      <c r="C412" s="258" t="s">
        <v>8375</v>
      </c>
      <c r="D412" s="261" t="s">
        <v>8376</v>
      </c>
      <c r="E412" s="262" t="s">
        <v>7547</v>
      </c>
      <c r="F412" s="265" t="s">
        <v>8297</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8290</v>
      </c>
      <c r="B413" s="257" t="s">
        <v>8372</v>
      </c>
      <c r="C413" s="258" t="s">
        <v>8377</v>
      </c>
      <c r="D413" s="261" t="s">
        <v>8378</v>
      </c>
      <c r="E413" s="262" t="s">
        <v>7547</v>
      </c>
      <c r="F413" s="265" t="s">
        <v>8297</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8290</v>
      </c>
      <c r="B414" s="257" t="s">
        <v>8372</v>
      </c>
      <c r="C414" s="258" t="s">
        <v>8379</v>
      </c>
      <c r="D414" s="261" t="s">
        <v>8380</v>
      </c>
      <c r="E414" s="262" t="s">
        <v>7547</v>
      </c>
      <c r="F414" s="265" t="s">
        <v>8297</v>
      </c>
      <c r="G414" s="268">
        <f>IF(COUNTIF(H414:AU414,"&lt;&gt;")=0,"",SUMPRODUCT(((Recommendations[ImplStatus]="Implemented")+(Recommendations[ImplStatus]="Compensated"))*ISNUMBER(MATCH(Recommendations[Id],H414:AU414,0)))/COUNTIF(H414:AU414,"&lt;&gt;"))</f>
        <v>0</v>
      </c>
      <c r="H414" s="269" t="s">
        <v>386</v>
      </c>
      <c r="I414" s="269" t="s">
        <v>393</v>
      </c>
      <c r="J414" s="269" t="s">
        <v>407</v>
      </c>
      <c r="K414" s="269" t="s">
        <v>414</v>
      </c>
      <c r="L414" s="269" t="s">
        <v>421</v>
      </c>
      <c r="M414" s="269" t="s">
        <v>441</v>
      </c>
      <c r="N414" s="269" t="s">
        <v>512</v>
      </c>
      <c r="O414" s="269" t="s">
        <v>519</v>
      </c>
      <c r="P414" s="269" t="s">
        <v>534</v>
      </c>
      <c r="Q414" s="269" t="s">
        <v>540</v>
      </c>
      <c r="R414" s="269" t="s">
        <v>658</v>
      </c>
      <c r="S414" s="269" t="s">
        <v>677</v>
      </c>
      <c r="T414" s="269" t="s">
        <v>684</v>
      </c>
      <c r="U414" s="269" t="s">
        <v>691</v>
      </c>
      <c r="V414" s="269" t="s">
        <v>698</v>
      </c>
      <c r="W414" s="269" t="s">
        <v>718</v>
      </c>
      <c r="X414" s="269" t="s">
        <v>1311</v>
      </c>
      <c r="Y414" s="269" t="s">
        <v>1363</v>
      </c>
      <c r="Z414" s="269" t="s">
        <v>1499</v>
      </c>
      <c r="AA414" s="269" t="s">
        <v>2475</v>
      </c>
      <c r="AB414" s="269" t="s">
        <v>2482</v>
      </c>
      <c r="AC414" s="269" t="s">
        <v>2496</v>
      </c>
      <c r="AD414" s="269" t="s">
        <v>2652</v>
      </c>
      <c r="AE414" s="269" t="s">
        <v>2678</v>
      </c>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8290</v>
      </c>
      <c r="B415" s="257" t="s">
        <v>8372</v>
      </c>
      <c r="C415" s="258" t="s">
        <v>8381</v>
      </c>
      <c r="D415" s="261" t="s">
        <v>8382</v>
      </c>
      <c r="E415" s="262" t="s">
        <v>7576</v>
      </c>
      <c r="F415" s="265" t="s">
        <v>8297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8290</v>
      </c>
      <c r="B416" s="257" t="s">
        <v>8372</v>
      </c>
      <c r="C416" s="258" t="s">
        <v>8383</v>
      </c>
      <c r="D416" s="261" t="s">
        <v>8384</v>
      </c>
      <c r="E416" s="262" t="s">
        <v>7576</v>
      </c>
      <c r="F416" s="265" t="s">
        <v>8385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8290</v>
      </c>
      <c r="B417" s="257" t="s">
        <v>8372</v>
      </c>
      <c r="C417" s="258" t="s">
        <v>8386</v>
      </c>
      <c r="D417" s="261" t="s">
        <v>8387</v>
      </c>
      <c r="E417" s="262" t="s">
        <v>7576</v>
      </c>
      <c r="F417" s="265" t="s">
        <v>8385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8290</v>
      </c>
      <c r="B418" s="257" t="s">
        <v>8372</v>
      </c>
      <c r="C418" s="258" t="s">
        <v>8388</v>
      </c>
      <c r="D418" s="261" t="s">
        <v>8389</v>
      </c>
      <c r="E418" s="262" t="s">
        <v>7826</v>
      </c>
      <c r="F418" s="265" t="s">
        <v>8385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8290</v>
      </c>
      <c r="B419" s="257" t="s">
        <v>8372</v>
      </c>
      <c r="C419" s="258" t="s">
        <v>8390</v>
      </c>
      <c r="D419" s="261" t="s">
        <v>8391</v>
      </c>
      <c r="E419" s="262" t="s">
        <v>7576</v>
      </c>
      <c r="F419" s="265" t="s">
        <v>8385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8290</v>
      </c>
      <c r="B420" s="257" t="s">
        <v>8372</v>
      </c>
      <c r="C420" s="258" t="s">
        <v>8392</v>
      </c>
      <c r="D420" s="261" t="s">
        <v>8393</v>
      </c>
      <c r="E420" s="262" t="s">
        <v>7826</v>
      </c>
      <c r="F420" s="265" t="s">
        <v>8385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8290</v>
      </c>
      <c r="B421" s="257" t="s">
        <v>8372</v>
      </c>
      <c r="C421" s="258" t="s">
        <v>8394</v>
      </c>
      <c r="D421" s="261" t="s">
        <v>8395</v>
      </c>
      <c r="E421" s="262" t="s">
        <v>7826</v>
      </c>
      <c r="F421" s="265" t="s">
        <v>8385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8290</v>
      </c>
      <c r="B422" s="257" t="s">
        <v>8372</v>
      </c>
      <c r="C422" s="258" t="s">
        <v>8396</v>
      </c>
      <c r="D422" s="261" t="s">
        <v>8397</v>
      </c>
      <c r="E422" s="262" t="s">
        <v>7576</v>
      </c>
      <c r="F422" s="265" t="s">
        <v>8385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8290</v>
      </c>
      <c r="B423" s="257" t="s">
        <v>8372</v>
      </c>
      <c r="C423" s="258" t="s">
        <v>8398</v>
      </c>
      <c r="D423" s="261" t="s">
        <v>8399</v>
      </c>
      <c r="E423" s="262" t="s">
        <v>7576</v>
      </c>
      <c r="F423" s="265" t="s">
        <v>8385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8400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8400</v>
      </c>
      <c r="B425" s="256" t="s">
        <v>8401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8400</v>
      </c>
      <c r="B426" s="257" t="s">
        <v>8401</v>
      </c>
      <c r="C426" s="258" t="s">
        <v>8402</v>
      </c>
      <c r="D426" s="261" t="s">
        <v>8403</v>
      </c>
      <c r="E426" s="262" t="s">
        <v>7547</v>
      </c>
      <c r="F426" s="265" t="s">
        <v>8364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8400</v>
      </c>
      <c r="B427" s="257" t="s">
        <v>8401</v>
      </c>
      <c r="C427" s="258" t="s">
        <v>8404</v>
      </c>
      <c r="D427" s="261" t="s">
        <v>8405</v>
      </c>
      <c r="E427" s="262" t="s">
        <v>7547</v>
      </c>
      <c r="F427" s="265" t="s">
        <v>8364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8400</v>
      </c>
      <c r="B428" s="257" t="s">
        <v>8401</v>
      </c>
      <c r="C428" s="258" t="s">
        <v>8406</v>
      </c>
      <c r="D428" s="261" t="s">
        <v>8407</v>
      </c>
      <c r="E428" s="262" t="s">
        <v>7826</v>
      </c>
      <c r="F428" s="265" t="s">
        <v>8364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8400</v>
      </c>
      <c r="B429" s="257" t="s">
        <v>8401</v>
      </c>
      <c r="C429" s="258" t="s">
        <v>8408</v>
      </c>
      <c r="D429" s="261" t="s">
        <v>8409</v>
      </c>
      <c r="E429" s="262" t="s">
        <v>7576</v>
      </c>
      <c r="F429" s="265" t="s">
        <v>8364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8400</v>
      </c>
      <c r="B430" s="257" t="s">
        <v>8401</v>
      </c>
      <c r="C430" s="258" t="s">
        <v>8410</v>
      </c>
      <c r="D430" s="261" t="s">
        <v>8411</v>
      </c>
      <c r="E430" s="262" t="s">
        <v>7576</v>
      </c>
      <c r="F430" s="265" t="s">
        <v>8364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8400</v>
      </c>
      <c r="B431" s="257" t="s">
        <v>8401</v>
      </c>
      <c r="C431" s="258" t="s">
        <v>8412</v>
      </c>
      <c r="D431" s="261" t="s">
        <v>8413</v>
      </c>
      <c r="E431" s="262" t="s">
        <v>7826</v>
      </c>
      <c r="F431" s="265" t="s">
        <v>8364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8400</v>
      </c>
      <c r="B432" s="257" t="s">
        <v>8401</v>
      </c>
      <c r="C432" s="258" t="s">
        <v>8414</v>
      </c>
      <c r="D432" s="261" t="s">
        <v>8415</v>
      </c>
      <c r="E432" s="262" t="s">
        <v>7826</v>
      </c>
      <c r="F432" s="265" t="s">
        <v>8364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8400</v>
      </c>
      <c r="B433" s="257" t="s">
        <v>8401</v>
      </c>
      <c r="C433" s="258" t="s">
        <v>8416</v>
      </c>
      <c r="D433" s="261" t="s">
        <v>8417</v>
      </c>
      <c r="E433" s="262" t="s">
        <v>7643</v>
      </c>
      <c r="F433" s="265" t="s">
        <v>8364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8400</v>
      </c>
      <c r="B434" s="257" t="s">
        <v>8401</v>
      </c>
      <c r="C434" s="258" t="s">
        <v>8418</v>
      </c>
      <c r="D434" s="261" t="s">
        <v>8419</v>
      </c>
      <c r="E434" s="262" t="s">
        <v>7643</v>
      </c>
      <c r="F434" s="265" t="s">
        <v>8364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8400</v>
      </c>
      <c r="B435" s="257" t="s">
        <v>8401</v>
      </c>
      <c r="C435" s="258" t="s">
        <v>8420</v>
      </c>
      <c r="D435" s="261" t="s">
        <v>8421</v>
      </c>
      <c r="E435" s="262" t="s">
        <v>7576</v>
      </c>
      <c r="F435" s="265" t="s">
        <v>8364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8400</v>
      </c>
      <c r="B436" s="257" t="s">
        <v>8401</v>
      </c>
      <c r="C436" s="258" t="s">
        <v>8422</v>
      </c>
      <c r="D436" s="261" t="s">
        <v>8423</v>
      </c>
      <c r="E436" s="262" t="s">
        <v>7643</v>
      </c>
      <c r="F436" s="265" t="s">
        <v>8364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8400</v>
      </c>
      <c r="B437" s="257" t="s">
        <v>8401</v>
      </c>
      <c r="C437" s="258" t="s">
        <v>8424</v>
      </c>
      <c r="D437" s="261" t="s">
        <v>8425</v>
      </c>
      <c r="E437" s="262" t="s">
        <v>7576</v>
      </c>
      <c r="F437" s="265" t="s">
        <v>8364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8400</v>
      </c>
      <c r="B438" s="256" t="s">
        <v>8426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8400</v>
      </c>
      <c r="B439" s="257" t="s">
        <v>8426</v>
      </c>
      <c r="C439" s="258" t="s">
        <v>8427</v>
      </c>
      <c r="D439" s="261" t="s">
        <v>8428</v>
      </c>
      <c r="E439" s="262" t="s">
        <v>7547</v>
      </c>
      <c r="F439" s="265" t="s">
        <v>8429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8400</v>
      </c>
      <c r="B440" s="257" t="s">
        <v>8426</v>
      </c>
      <c r="C440" s="258" t="s">
        <v>8430</v>
      </c>
      <c r="D440" s="261" t="s">
        <v>8431</v>
      </c>
      <c r="E440" s="262" t="s">
        <v>7547</v>
      </c>
      <c r="F440" s="265" t="s">
        <v>8429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8400</v>
      </c>
      <c r="B441" s="257" t="s">
        <v>8426</v>
      </c>
      <c r="C441" s="258" t="s">
        <v>8432</v>
      </c>
      <c r="D441" s="261" t="s">
        <v>8433</v>
      </c>
      <c r="E441" s="262" t="s">
        <v>7547</v>
      </c>
      <c r="F441" s="265" t="s">
        <v>8429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8400</v>
      </c>
      <c r="B442" s="257" t="s">
        <v>8426</v>
      </c>
      <c r="C442" s="258" t="s">
        <v>8434</v>
      </c>
      <c r="D442" s="261" t="s">
        <v>8435</v>
      </c>
      <c r="E442" s="262" t="s">
        <v>7547</v>
      </c>
      <c r="F442" s="265" t="s">
        <v>8429</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8400</v>
      </c>
      <c r="B443" s="257" t="s">
        <v>8426</v>
      </c>
      <c r="C443" s="258" t="s">
        <v>8436</v>
      </c>
      <c r="D443" s="261" t="s">
        <v>8437</v>
      </c>
      <c r="E443" s="262" t="s">
        <v>7576</v>
      </c>
      <c r="F443" s="265" t="s">
        <v>8429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8400</v>
      </c>
      <c r="B444" s="257" t="s">
        <v>8426</v>
      </c>
      <c r="C444" s="258" t="s">
        <v>8438</v>
      </c>
      <c r="D444" s="261" t="s">
        <v>8439</v>
      </c>
      <c r="E444" s="262" t="s">
        <v>7576</v>
      </c>
      <c r="F444" s="265" t="s">
        <v>8429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8400</v>
      </c>
      <c r="B445" s="257" t="s">
        <v>8426</v>
      </c>
      <c r="C445" s="258" t="s">
        <v>8440</v>
      </c>
      <c r="D445" s="261" t="s">
        <v>8441</v>
      </c>
      <c r="E445" s="262" t="s">
        <v>7576</v>
      </c>
      <c r="F445" s="265" t="s">
        <v>8429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8400</v>
      </c>
      <c r="B446" s="257" t="s">
        <v>8426</v>
      </c>
      <c r="C446" s="258" t="s">
        <v>8442</v>
      </c>
      <c r="D446" s="261" t="s">
        <v>8443</v>
      </c>
      <c r="E446" s="262" t="s">
        <v>7691</v>
      </c>
      <c r="F446" s="265" t="s">
        <v>8429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8400</v>
      </c>
      <c r="B447" s="257" t="s">
        <v>8426</v>
      </c>
      <c r="C447" s="258" t="s">
        <v>8444</v>
      </c>
      <c r="D447" s="261" t="s">
        <v>8445</v>
      </c>
      <c r="E447" s="262" t="s">
        <v>7576</v>
      </c>
      <c r="F447" s="265" t="s">
        <v>8429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8400</v>
      </c>
      <c r="B448" s="257" t="s">
        <v>8426</v>
      </c>
      <c r="C448" s="258" t="s">
        <v>8446</v>
      </c>
      <c r="D448" s="261" t="s">
        <v>8447</v>
      </c>
      <c r="E448" s="262" t="s">
        <v>7691</v>
      </c>
      <c r="F448" s="265" t="s">
        <v>8429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8400</v>
      </c>
      <c r="B449" s="257" t="s">
        <v>8426</v>
      </c>
      <c r="C449" s="258" t="s">
        <v>8448</v>
      </c>
      <c r="D449" s="261" t="s">
        <v>8449</v>
      </c>
      <c r="E449" s="262" t="s">
        <v>7691</v>
      </c>
      <c r="F449" s="265" t="s">
        <v>8429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8450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8450</v>
      </c>
      <c r="B451" s="256" t="s">
        <v>8451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8450</v>
      </c>
      <c r="B452" s="257" t="s">
        <v>8451</v>
      </c>
      <c r="C452" s="258" t="s">
        <v>8452</v>
      </c>
      <c r="D452" s="261" t="s">
        <v>8453</v>
      </c>
      <c r="E452" s="262" t="s">
        <v>7547</v>
      </c>
      <c r="F452" s="265" t="s">
        <v>8454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8450</v>
      </c>
      <c r="B453" s="257" t="s">
        <v>8451</v>
      </c>
      <c r="C453" s="258" t="s">
        <v>8455</v>
      </c>
      <c r="D453" s="261" t="s">
        <v>8456</v>
      </c>
      <c r="E453" s="262" t="s">
        <v>7547</v>
      </c>
      <c r="F453" s="265" t="s">
        <v>8454</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8450</v>
      </c>
      <c r="B454" s="257" t="s">
        <v>8451</v>
      </c>
      <c r="C454" s="258" t="s">
        <v>8457</v>
      </c>
      <c r="D454" s="261" t="s">
        <v>8458</v>
      </c>
      <c r="E454" s="262" t="s">
        <v>7547</v>
      </c>
      <c r="F454" s="265" t="s">
        <v>8454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8450</v>
      </c>
      <c r="B455" s="257" t="s">
        <v>8451</v>
      </c>
      <c r="C455" s="258" t="s">
        <v>8459</v>
      </c>
      <c r="D455" s="261" t="s">
        <v>8460</v>
      </c>
      <c r="E455" s="262" t="s">
        <v>7547</v>
      </c>
      <c r="F455" s="265" t="s">
        <v>8454</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8450</v>
      </c>
      <c r="B456" s="257" t="s">
        <v>8451</v>
      </c>
      <c r="C456" s="258" t="s">
        <v>8461</v>
      </c>
      <c r="D456" s="261" t="s">
        <v>8462</v>
      </c>
      <c r="E456" s="262" t="s">
        <v>7547</v>
      </c>
      <c r="F456" s="265" t="s">
        <v>8454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8450</v>
      </c>
      <c r="B457" s="257" t="s">
        <v>8451</v>
      </c>
      <c r="C457" s="258" t="s">
        <v>8463</v>
      </c>
      <c r="D457" s="261" t="s">
        <v>8464</v>
      </c>
      <c r="E457" s="262" t="s">
        <v>7576</v>
      </c>
      <c r="F457" s="265" t="s">
        <v>8454</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8450</v>
      </c>
      <c r="B458" s="257" t="s">
        <v>8451</v>
      </c>
      <c r="C458" s="258" t="s">
        <v>8465</v>
      </c>
      <c r="D458" s="261" t="s">
        <v>8466</v>
      </c>
      <c r="E458" s="262" t="s">
        <v>7576</v>
      </c>
      <c r="F458" s="265" t="s">
        <v>8454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8450</v>
      </c>
      <c r="B459" s="257" t="s">
        <v>8451</v>
      </c>
      <c r="C459" s="258" t="s">
        <v>8467</v>
      </c>
      <c r="D459" s="261" t="s">
        <v>8468</v>
      </c>
      <c r="E459" s="262" t="s">
        <v>7576</v>
      </c>
      <c r="F459" s="265" t="s">
        <v>8454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8450</v>
      </c>
      <c r="B460" s="257" t="s">
        <v>8451</v>
      </c>
      <c r="C460" s="258" t="s">
        <v>8469</v>
      </c>
      <c r="D460" s="261" t="s">
        <v>8470</v>
      </c>
      <c r="E460" s="262" t="s">
        <v>7576</v>
      </c>
      <c r="F460" s="265" t="s">
        <v>8454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8450</v>
      </c>
      <c r="B461" s="257" t="s">
        <v>8451</v>
      </c>
      <c r="C461" s="258" t="s">
        <v>8471</v>
      </c>
      <c r="D461" s="261" t="s">
        <v>8472</v>
      </c>
      <c r="E461" s="262" t="s">
        <v>7576</v>
      </c>
      <c r="F461" s="265" t="s">
        <v>8454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8450</v>
      </c>
      <c r="B462" s="257" t="s">
        <v>8451</v>
      </c>
      <c r="C462" s="258" t="s">
        <v>8473</v>
      </c>
      <c r="D462" s="261" t="s">
        <v>8474</v>
      </c>
      <c r="E462" s="262" t="s">
        <v>7576</v>
      </c>
      <c r="F462" s="265" t="s">
        <v>8454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8450</v>
      </c>
      <c r="B463" s="257" t="s">
        <v>8451</v>
      </c>
      <c r="C463" s="258" t="s">
        <v>8475</v>
      </c>
      <c r="D463" s="261" t="s">
        <v>8476</v>
      </c>
      <c r="E463" s="262" t="s">
        <v>7576</v>
      </c>
      <c r="F463" s="265" t="s">
        <v>8454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8450</v>
      </c>
      <c r="B464" s="257" t="s">
        <v>8451</v>
      </c>
      <c r="C464" s="258" t="s">
        <v>8477</v>
      </c>
      <c r="D464" s="261" t="s">
        <v>8478</v>
      </c>
      <c r="E464" s="262" t="s">
        <v>7576</v>
      </c>
      <c r="F464" s="265" t="s">
        <v>8454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8450</v>
      </c>
      <c r="B465" s="257" t="s">
        <v>8451</v>
      </c>
      <c r="C465" s="258" t="s">
        <v>8479</v>
      </c>
      <c r="D465" s="261" t="s">
        <v>8480</v>
      </c>
      <c r="E465" s="262" t="s">
        <v>7576</v>
      </c>
      <c r="F465" s="265" t="s">
        <v>8454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8450</v>
      </c>
      <c r="B466" s="256" t="s">
        <v>8481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8450</v>
      </c>
      <c r="B467" s="257" t="s">
        <v>8481</v>
      </c>
      <c r="C467" s="258" t="s">
        <v>8482</v>
      </c>
      <c r="D467" s="261" t="s">
        <v>8483</v>
      </c>
      <c r="E467" s="262" t="s">
        <v>7547</v>
      </c>
      <c r="F467" s="265" t="s">
        <v>7686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8450</v>
      </c>
      <c r="B468" s="257" t="s">
        <v>8481</v>
      </c>
      <c r="C468" s="258" t="s">
        <v>8484</v>
      </c>
      <c r="D468" s="261" t="s">
        <v>8485</v>
      </c>
      <c r="E468" s="262" t="s">
        <v>7547</v>
      </c>
      <c r="F468" s="265" t="s">
        <v>7686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8450</v>
      </c>
      <c r="B469" s="257" t="s">
        <v>8481</v>
      </c>
      <c r="C469" s="258" t="s">
        <v>8486</v>
      </c>
      <c r="D469" s="261" t="s">
        <v>8487</v>
      </c>
      <c r="E469" s="262" t="s">
        <v>7547</v>
      </c>
      <c r="F469" s="265" t="s">
        <v>7686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8450</v>
      </c>
      <c r="B470" s="257" t="s">
        <v>8481</v>
      </c>
      <c r="C470" s="258" t="s">
        <v>8488</v>
      </c>
      <c r="D470" s="261" t="s">
        <v>8489</v>
      </c>
      <c r="E470" s="262" t="s">
        <v>7643</v>
      </c>
      <c r="F470" s="265" t="s">
        <v>8055</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8450</v>
      </c>
      <c r="B471" s="257" t="s">
        <v>8481</v>
      </c>
      <c r="C471" s="258" t="s">
        <v>8490</v>
      </c>
      <c r="D471" s="261" t="s">
        <v>8491</v>
      </c>
      <c r="E471" s="262" t="s">
        <v>7643</v>
      </c>
      <c r="F471" s="265" t="s">
        <v>8055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8450</v>
      </c>
      <c r="B472" s="257" t="s">
        <v>8481</v>
      </c>
      <c r="C472" s="258" t="s">
        <v>8492</v>
      </c>
      <c r="D472" s="261" t="s">
        <v>8493</v>
      </c>
      <c r="E472" s="262" t="s">
        <v>7547</v>
      </c>
      <c r="F472" s="265" t="s">
        <v>8055</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8450</v>
      </c>
      <c r="B473" s="257" t="s">
        <v>8481</v>
      </c>
      <c r="C473" s="258" t="s">
        <v>8494</v>
      </c>
      <c r="D473" s="261" t="s">
        <v>8495</v>
      </c>
      <c r="E473" s="262" t="s">
        <v>7547</v>
      </c>
      <c r="F473" s="265" t="s">
        <v>7994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8450</v>
      </c>
      <c r="B474" s="257" t="s">
        <v>8481</v>
      </c>
      <c r="C474" s="258" t="s">
        <v>8496</v>
      </c>
      <c r="D474" s="261" t="s">
        <v>8497</v>
      </c>
      <c r="E474" s="262" t="s">
        <v>7576</v>
      </c>
      <c r="F474" s="265" t="s">
        <v>7994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8450</v>
      </c>
      <c r="B475" s="257" t="s">
        <v>8481</v>
      </c>
      <c r="C475" s="258" t="s">
        <v>8498</v>
      </c>
      <c r="D475" s="261" t="s">
        <v>8499</v>
      </c>
      <c r="E475" s="262" t="s">
        <v>7576</v>
      </c>
      <c r="F475" s="265" t="s">
        <v>7994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8450</v>
      </c>
      <c r="B476" s="257" t="s">
        <v>8481</v>
      </c>
      <c r="C476" s="258" t="s">
        <v>8500</v>
      </c>
      <c r="D476" s="261" t="s">
        <v>8501</v>
      </c>
      <c r="E476" s="262" t="s">
        <v>7576</v>
      </c>
      <c r="F476" s="265" t="s">
        <v>7994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8450</v>
      </c>
      <c r="B477" s="257" t="s">
        <v>8481</v>
      </c>
      <c r="C477" s="258" t="s">
        <v>8502</v>
      </c>
      <c r="D477" s="261" t="s">
        <v>8503</v>
      </c>
      <c r="E477" s="262" t="s">
        <v>7576</v>
      </c>
      <c r="F477" s="265" t="s">
        <v>7994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8450</v>
      </c>
      <c r="B478" s="257" t="s">
        <v>8481</v>
      </c>
      <c r="C478" s="258" t="s">
        <v>8504</v>
      </c>
      <c r="D478" s="261" t="s">
        <v>8505</v>
      </c>
      <c r="E478" s="262" t="s">
        <v>7576</v>
      </c>
      <c r="F478" s="265" t="s">
        <v>8055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8450</v>
      </c>
      <c r="B479" s="257" t="s">
        <v>8481</v>
      </c>
      <c r="C479" s="258" t="s">
        <v>8506</v>
      </c>
      <c r="D479" s="261" t="s">
        <v>8507</v>
      </c>
      <c r="E479" s="262" t="s">
        <v>7691</v>
      </c>
      <c r="F479" s="265" t="s">
        <v>8055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8450</v>
      </c>
      <c r="B480" s="257" t="s">
        <v>8481</v>
      </c>
      <c r="C480" s="258" t="s">
        <v>8508</v>
      </c>
      <c r="D480" s="261" t="s">
        <v>8509</v>
      </c>
      <c r="E480" s="262" t="s">
        <v>7691</v>
      </c>
      <c r="F480" s="265" t="s">
        <v>8055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8450</v>
      </c>
      <c r="B481" s="270" t="s">
        <v>8481</v>
      </c>
      <c r="C481" s="271" t="s">
        <v>8510</v>
      </c>
      <c r="D481" s="272" t="s">
        <v>8511</v>
      </c>
      <c r="E481" s="273" t="s">
        <v>7691</v>
      </c>
      <c r="F481" s="274" t="s">
        <v>7686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2834</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IFERROR(INDEX('Recommendations'!$I$2:$I$434, MATCH(H2,'Recommendations'!$B$2:$B$434,0))="Implemented", FALSE))</xm:f>
            <x14:dxf>
              <font>
                <color rgb="FF000000"/>
              </font>
              <fill>
                <patternFill>
                  <bgColor rgb="FF3C7D22"/>
                </patternFill>
              </fill>
            </x14:dxf>
          </x14:cfRule>
          <x14:cfRule type="expression" priority="2" id="{00000000-000E-0000-0B00-000002000000}">
            <xm:f>AND(H2&lt;&gt;"", IFERROR(INDEX('Recommendations'!$I$2:$I$434, MATCH(H2,'Recommendations'!$B$2:$B$434,0))="Compensated", FALSE))</xm:f>
            <x14:dxf>
              <font>
                <color rgb="FF000000"/>
              </font>
              <fill>
                <patternFill>
                  <bgColor rgb="FFC6E0B4"/>
                </patternFill>
              </fill>
            </x14:dxf>
          </x14:cfRule>
          <x14:cfRule type="expression" priority="3" id="{00000000-000E-0000-0B00-000003000000}">
            <xm:f>AND(H2&lt;&gt;"", IFERROR(INDEX('Recommendations'!$I$2:$I$434, MATCH(H2,'Recommendations'!$B$2:$B$434,0))="Testing", FALSE))</xm:f>
            <x14:dxf>
              <font>
                <color rgb="FF000000"/>
              </font>
              <fill>
                <patternFill>
                  <bgColor rgb="FFFFC000"/>
                </patternFill>
              </fill>
            </x14:dxf>
          </x14:cfRule>
          <x14:cfRule type="expression" priority="4" id="{00000000-000E-0000-0B00-000004000000}">
            <xm:f>AND(H2&lt;&gt;"", IFERROR(INDEX('Recommendations'!$I$2:$I$434, MATCH(H2,'Recommendations'!$B$2:$B$434,0))="Failed", FALSE))</xm:f>
            <x14:dxf>
              <font>
                <color rgb="FF000000"/>
              </font>
              <fill>
                <patternFill>
                  <bgColor rgb="FFD82891"/>
                </patternFill>
              </fill>
            </x14:dxf>
          </x14:cfRule>
          <x14:cfRule type="expression" priority="5" id="{00000000-000E-0000-0B00-000005000000}">
            <xm:f>AND(H2&lt;&gt;"", IFERROR(INDEX('Recommendations'!$I$2:$I$434, MATCH(H2,'Recommendations'!$B$2:$B$434,0))="Risk Accepted", FALSE))</xm:f>
            <x14:dxf>
              <font>
                <color rgb="FF000000"/>
              </font>
              <fill>
                <patternFill>
                  <bgColor rgb="FFD9D9D9"/>
                </patternFill>
              </fill>
            </x14:dxf>
          </x14:cfRule>
          <x14:cfRule type="expression" priority="6" id="{00000000-000E-0000-0B00-000006000000}">
            <xm:f>AND(H2&lt;&gt;"", IFERROR(INDEX('Recommendations'!$I$2:$I$434, MATCH(H2,'Recommendations'!$B$2:$B$434,0))="N/A",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2920</v>
      </c>
      <c r="C2" s="290"/>
      <c r="D2" s="290"/>
      <c r="E2" s="290"/>
      <c r="F2" s="290"/>
      <c r="G2" s="290"/>
      <c r="H2" s="290"/>
      <c r="I2" s="290"/>
    </row>
    <row r="4" spans="2:15" ht="18.5" x14ac:dyDescent="0.45">
      <c r="B4" s="39" t="s">
        <v>2921</v>
      </c>
    </row>
    <row r="5" spans="2:15" x14ac:dyDescent="0.35">
      <c r="B5" s="41" t="s">
        <v>25</v>
      </c>
      <c r="C5" s="41" t="s">
        <v>2922</v>
      </c>
      <c r="D5" s="41" t="s">
        <v>2923</v>
      </c>
      <c r="F5" s="291" t="s">
        <v>2924</v>
      </c>
      <c r="G5" s="291"/>
      <c r="H5" s="291"/>
      <c r="I5" s="292" t="s">
        <v>2925</v>
      </c>
      <c r="J5" s="292"/>
      <c r="K5" s="292"/>
      <c r="L5" s="292"/>
      <c r="M5" s="292"/>
      <c r="N5" s="292"/>
      <c r="O5" s="292"/>
    </row>
    <row r="6" spans="2:15" x14ac:dyDescent="0.35">
      <c r="B6" s="47" t="s">
        <v>2926</v>
      </c>
      <c r="C6" s="48">
        <v>433</v>
      </c>
      <c r="D6" s="49" t="s">
        <v>25</v>
      </c>
      <c r="F6" s="291" t="s">
        <v>2927</v>
      </c>
      <c r="G6" s="291"/>
      <c r="H6" s="291"/>
      <c r="I6" s="293" t="s">
        <v>2928</v>
      </c>
      <c r="J6" s="293"/>
      <c r="K6" s="293"/>
      <c r="L6" s="293"/>
      <c r="M6" s="293"/>
      <c r="N6" s="293"/>
      <c r="O6" s="293"/>
    </row>
    <row r="7" spans="2:15" x14ac:dyDescent="0.35">
      <c r="B7" s="50" t="s">
        <v>2929</v>
      </c>
      <c r="C7" s="51">
        <f>C6-C8-C9</f>
        <v>433</v>
      </c>
      <c r="D7" s="52">
        <f>IF(C6&gt;0,C7/C6,0)</f>
        <v>1</v>
      </c>
      <c r="F7" s="291" t="s">
        <v>2930</v>
      </c>
      <c r="G7" s="291"/>
      <c r="H7" s="291"/>
      <c r="I7" s="293" t="s">
        <v>2928</v>
      </c>
      <c r="J7" s="293"/>
      <c r="K7" s="293"/>
      <c r="L7" s="293"/>
      <c r="M7" s="293"/>
      <c r="N7" s="293"/>
      <c r="O7" s="293"/>
    </row>
    <row r="8" spans="2:15" x14ac:dyDescent="0.35">
      <c r="B8" s="43" t="s">
        <v>2931</v>
      </c>
      <c r="C8" s="44">
        <f>COUNTIF('Recommendations'!I:I,"Risk Accepted")</f>
        <v>0</v>
      </c>
      <c r="D8" s="45">
        <f>IF(C6&gt;0,C8/C6,0)</f>
        <v>0</v>
      </c>
      <c r="F8" s="291" t="s">
        <v>2932</v>
      </c>
      <c r="G8" s="291"/>
      <c r="H8" s="291"/>
      <c r="I8" s="293" t="s">
        <v>2928</v>
      </c>
      <c r="J8" s="293"/>
      <c r="K8" s="293"/>
      <c r="L8" s="293"/>
      <c r="M8" s="293"/>
      <c r="N8" s="293"/>
      <c r="O8" s="293"/>
    </row>
    <row r="9" spans="2:15" x14ac:dyDescent="0.35">
      <c r="B9" s="43" t="s">
        <v>2933</v>
      </c>
      <c r="C9" s="44">
        <f>COUNTIF('Recommendations'!I:I,"N/A")</f>
        <v>0</v>
      </c>
      <c r="D9" s="45">
        <f>IF(C6&gt;0,C9/C6,0)</f>
        <v>0</v>
      </c>
      <c r="F9" s="291" t="s">
        <v>2934</v>
      </c>
      <c r="G9" s="291"/>
      <c r="H9" s="291"/>
      <c r="I9" s="293" t="s">
        <v>2928</v>
      </c>
      <c r="J9" s="293"/>
      <c r="K9" s="293"/>
      <c r="L9" s="293"/>
      <c r="M9" s="293"/>
      <c r="N9" s="293"/>
      <c r="O9" s="293"/>
    </row>
    <row r="12" spans="2:15" ht="18.5" x14ac:dyDescent="0.45">
      <c r="B12" s="39" t="s">
        <v>2935</v>
      </c>
    </row>
    <row r="14" spans="2:15" x14ac:dyDescent="0.35">
      <c r="B14" s="53" t="s">
        <v>2936</v>
      </c>
    </row>
    <row r="15" spans="2:15" x14ac:dyDescent="0.35">
      <c r="B15" s="41" t="s">
        <v>25</v>
      </c>
      <c r="C15" s="41" t="s">
        <v>2937</v>
      </c>
      <c r="D15" s="41" t="s">
        <v>2938</v>
      </c>
      <c r="E15" s="41" t="s">
        <v>2939</v>
      </c>
      <c r="F15" s="41" t="s">
        <v>2940</v>
      </c>
    </row>
    <row r="16" spans="2:15" x14ac:dyDescent="0.35">
      <c r="B16" s="43" t="s">
        <v>2941</v>
      </c>
      <c r="C16" s="44">
        <f>COUNTIF('Recommendations'!P:P,"Resolved")</f>
        <v>0</v>
      </c>
      <c r="D16" s="44">
        <f>COUNTIF('Recommendations'!P:P,"Testing")</f>
        <v>0</v>
      </c>
      <c r="E16" s="44">
        <f>COUNTIF('Recommendations'!P:P,"Outstanding")</f>
        <v>433</v>
      </c>
      <c r="F16" s="44">
        <f>SUM(C16:E16)</f>
        <v>433</v>
      </c>
    </row>
    <row r="18" spans="2:6" x14ac:dyDescent="0.35">
      <c r="B18" s="53" t="s">
        <v>2942</v>
      </c>
    </row>
    <row r="19" spans="2:6" x14ac:dyDescent="0.35">
      <c r="B19" s="54" t="s">
        <v>25</v>
      </c>
      <c r="C19" s="54" t="s">
        <v>2937</v>
      </c>
      <c r="D19" s="54" t="s">
        <v>2938</v>
      </c>
      <c r="E19" s="54" t="s">
        <v>2939</v>
      </c>
      <c r="F19" s="54" t="s">
        <v>25</v>
      </c>
    </row>
    <row r="20" spans="2:6" x14ac:dyDescent="0.35">
      <c r="B20" s="43" t="s">
        <v>2941</v>
      </c>
      <c r="C20" s="45">
        <f>IF(F16&gt;0, C16/F16, 0)</f>
        <v>0</v>
      </c>
      <c r="D20" s="45">
        <f>IF(F16&gt;0, D16/F16, 0)</f>
        <v>0</v>
      </c>
      <c r="E20" s="45">
        <f>IF(F16&gt;0, E16/F16, 0)</f>
        <v>1</v>
      </c>
      <c r="F20" s="46" t="s">
        <v>25</v>
      </c>
    </row>
    <row r="25" spans="2:6" ht="18.5" x14ac:dyDescent="0.45">
      <c r="B25" s="39" t="s">
        <v>2943</v>
      </c>
    </row>
    <row r="27" spans="2:6" x14ac:dyDescent="0.35">
      <c r="B27" s="53" t="s">
        <v>2936</v>
      </c>
    </row>
    <row r="28" spans="2:6" x14ac:dyDescent="0.35">
      <c r="B28" s="41" t="s">
        <v>4</v>
      </c>
      <c r="C28" s="41" t="s">
        <v>2937</v>
      </c>
      <c r="D28" s="41" t="s">
        <v>2938</v>
      </c>
      <c r="E28" s="41" t="s">
        <v>2939</v>
      </c>
      <c r="F28" s="41" t="s">
        <v>2940</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346</v>
      </c>
      <c r="F29" s="44">
        <f>SUM(C29:E29)</f>
        <v>346</v>
      </c>
    </row>
    <row r="30" spans="2:6" x14ac:dyDescent="0.35">
      <c r="B30" s="43" t="s">
        <v>274</v>
      </c>
      <c r="C30" s="44">
        <f>COUNTIFS('Recommendations'!E:E,"Level 2",'Recommendations'!P:P,"=Resolved")</f>
        <v>0</v>
      </c>
      <c r="D30" s="44">
        <f>COUNTIFS('Recommendations'!E:E,"=Level 2",'Recommendations'!P:P,"=Testing")</f>
        <v>0</v>
      </c>
      <c r="E30" s="44">
        <f>COUNTIFS('Recommendations'!E:E,"=Level 2",'Recommendations'!P:P,"=Outstanding")</f>
        <v>79</v>
      </c>
      <c r="F30" s="44">
        <f>SUM(C30:E30)</f>
        <v>79</v>
      </c>
    </row>
    <row r="31" spans="2:6" x14ac:dyDescent="0.35">
      <c r="B31" s="43" t="s">
        <v>1516</v>
      </c>
      <c r="C31" s="44">
        <f>COUNTIFS('Recommendations'!E:E,"Next Generation",'Recommendations'!P:P,"=Resolved")</f>
        <v>0</v>
      </c>
      <c r="D31" s="44">
        <f>COUNTIFS('Recommendations'!E:E,"=Next Generation",'Recommendations'!P:P,"=Testing")</f>
        <v>0</v>
      </c>
      <c r="E31" s="44">
        <f>COUNTIFS('Recommendations'!E:E,"=Next Generation",'Recommendations'!P:P,"=Outstanding")</f>
        <v>8</v>
      </c>
      <c r="F31" s="44">
        <f>SUM(C31:E31)</f>
        <v>8</v>
      </c>
    </row>
    <row r="33" spans="2:6" x14ac:dyDescent="0.35">
      <c r="B33" s="53" t="s">
        <v>2942</v>
      </c>
    </row>
    <row r="34" spans="2:6" x14ac:dyDescent="0.35">
      <c r="B34" s="54" t="s">
        <v>4</v>
      </c>
      <c r="C34" s="54" t="s">
        <v>2937</v>
      </c>
      <c r="D34" s="54" t="s">
        <v>2938</v>
      </c>
      <c r="E34" s="54" t="s">
        <v>2939</v>
      </c>
      <c r="F34" s="54" t="s">
        <v>25</v>
      </c>
    </row>
    <row r="35" spans="2:6" x14ac:dyDescent="0.35">
      <c r="B35" s="43" t="s">
        <v>21</v>
      </c>
      <c r="C35" s="45">
        <f>IF(F29&gt;0, C29/F29, 0)</f>
        <v>0</v>
      </c>
      <c r="D35" s="45">
        <f>IF(F29&gt;0, D29/F29, 0)</f>
        <v>0</v>
      </c>
      <c r="E35" s="45">
        <f>IF(F29&gt;0, E29/F29, 0)</f>
        <v>1</v>
      </c>
      <c r="F35" s="46" t="s">
        <v>25</v>
      </c>
    </row>
    <row r="36" spans="2:6" x14ac:dyDescent="0.35">
      <c r="B36" s="43" t="s">
        <v>274</v>
      </c>
      <c r="C36" s="45">
        <f>IF(F30&gt;0, C30/F30, 0)</f>
        <v>0</v>
      </c>
      <c r="D36" s="45">
        <f>IF(F30&gt;0, D30/F30, 0)</f>
        <v>0</v>
      </c>
      <c r="E36" s="45">
        <f>IF(F30&gt;0, E30/F30, 0)</f>
        <v>1</v>
      </c>
      <c r="F36" s="46" t="s">
        <v>25</v>
      </c>
    </row>
    <row r="37" spans="2:6" x14ac:dyDescent="0.35">
      <c r="B37" s="43" t="s">
        <v>1516</v>
      </c>
      <c r="C37" s="45">
        <f>IF(F31&gt;0, C31/F31, 0)</f>
        <v>0</v>
      </c>
      <c r="D37" s="45">
        <f>IF(F31&gt;0, D31/F31, 0)</f>
        <v>0</v>
      </c>
      <c r="E37" s="45">
        <f>IF(F31&gt;0, E31/F31, 0)</f>
        <v>1</v>
      </c>
      <c r="F37" s="46" t="s">
        <v>25</v>
      </c>
    </row>
    <row r="42" spans="2:6" ht="18.5" x14ac:dyDescent="0.45">
      <c r="B42" s="39" t="s">
        <v>2944</v>
      </c>
    </row>
    <row r="44" spans="2:6" x14ac:dyDescent="0.35">
      <c r="B44" s="53" t="s">
        <v>2936</v>
      </c>
    </row>
    <row r="45" spans="2:6" x14ac:dyDescent="0.35">
      <c r="B45" s="41" t="s">
        <v>7</v>
      </c>
      <c r="C45" s="41" t="s">
        <v>2937</v>
      </c>
      <c r="D45" s="41" t="s">
        <v>2938</v>
      </c>
      <c r="E45" s="41" t="s">
        <v>2939</v>
      </c>
      <c r="F45" s="41" t="s">
        <v>2940</v>
      </c>
    </row>
    <row r="46" spans="2:6" x14ac:dyDescent="0.35">
      <c r="B46" s="43" t="s">
        <v>2945</v>
      </c>
      <c r="C46" s="44">
        <f>COUNTIFS('Recommendations'!H:H,"Phase1",'Recommendations'!P:P,"=Resolved")</f>
        <v>0</v>
      </c>
      <c r="D46" s="44">
        <f>COUNTIFS('Recommendations'!H:H,"=Phase1",'Recommendations'!P:P,"=Testing")</f>
        <v>0</v>
      </c>
      <c r="E46" s="44">
        <f>COUNTIFS('Recommendations'!H:H,"=Phase1",'Recommendations'!P:P,"=Outstanding")</f>
        <v>0</v>
      </c>
      <c r="F46" s="44">
        <f t="shared" ref="F46:F51" si="0">SUM(C46:E46)</f>
        <v>0</v>
      </c>
    </row>
    <row r="47" spans="2:6" x14ac:dyDescent="0.35">
      <c r="B47" s="43" t="s">
        <v>2946</v>
      </c>
      <c r="C47" s="44">
        <f>COUNTIFS('Recommendations'!H:H,"Phase2",'Recommendations'!P:P,"=Resolved")</f>
        <v>0</v>
      </c>
      <c r="D47" s="44">
        <f>COUNTIFS('Recommendations'!H:H,"=Phase2",'Recommendations'!P:P,"=Testing")</f>
        <v>0</v>
      </c>
      <c r="E47" s="44">
        <f>COUNTIFS('Recommendations'!H:H,"=Phase2",'Recommendations'!P:P,"=Outstanding")</f>
        <v>0</v>
      </c>
      <c r="F47" s="44">
        <f t="shared" si="0"/>
        <v>0</v>
      </c>
    </row>
    <row r="48" spans="2:6" x14ac:dyDescent="0.35">
      <c r="B48" s="43" t="s">
        <v>2947</v>
      </c>
      <c r="C48" s="44">
        <f>COUNTIFS('Recommendations'!H:H,"Phase3",'Recommendations'!P:P,"=Resolved")</f>
        <v>0</v>
      </c>
      <c r="D48" s="44">
        <f>COUNTIFS('Recommendations'!H:H,"=Phase3",'Recommendations'!P:P,"=Testing")</f>
        <v>0</v>
      </c>
      <c r="E48" s="44">
        <f>COUNTIFS('Recommendations'!H:H,"=Phase3",'Recommendations'!P:P,"=Outstanding")</f>
        <v>0</v>
      </c>
      <c r="F48" s="44">
        <f t="shared" si="0"/>
        <v>0</v>
      </c>
    </row>
    <row r="49" spans="2:6" x14ac:dyDescent="0.35">
      <c r="B49" s="43" t="s">
        <v>2948</v>
      </c>
      <c r="C49" s="44">
        <f>COUNTIFS('Recommendations'!H:H,"Phase4",'Recommendations'!P:P,"=Resolved")</f>
        <v>0</v>
      </c>
      <c r="D49" s="44">
        <f>COUNTIFS('Recommendations'!H:H,"=Phase4",'Recommendations'!P:P,"=Testing")</f>
        <v>0</v>
      </c>
      <c r="E49" s="44">
        <f>COUNTIFS('Recommendations'!H:H,"=Phase4",'Recommendations'!P:P,"=Outstanding")</f>
        <v>0</v>
      </c>
      <c r="F49" s="44">
        <f t="shared" si="0"/>
        <v>0</v>
      </c>
    </row>
    <row r="50" spans="2:6" x14ac:dyDescent="0.35">
      <c r="B50" s="43" t="s">
        <v>2949</v>
      </c>
      <c r="C50" s="44">
        <f>COUNTIFS('Recommendations'!H:H,"Phase5",'Recommendations'!P:P,"=Resolved")</f>
        <v>0</v>
      </c>
      <c r="D50" s="44">
        <f>COUNTIFS('Recommendations'!H:H,"=Phase5",'Recommendations'!P:P,"=Testing")</f>
        <v>0</v>
      </c>
      <c r="E50" s="44">
        <f>COUNTIFS('Recommendations'!H:H,"=Phase5",'Recommendations'!P:P,"=Outstanding")</f>
        <v>0</v>
      </c>
      <c r="F50" s="44">
        <f t="shared" si="0"/>
        <v>0</v>
      </c>
    </row>
    <row r="51" spans="2:6" x14ac:dyDescent="0.35">
      <c r="B51" s="43" t="s">
        <v>24</v>
      </c>
      <c r="C51" s="44">
        <f>COUNTIFS('Recommendations'!H:H,"Pending",'Recommendations'!P:P,"=Resolved")</f>
        <v>0</v>
      </c>
      <c r="D51" s="44">
        <f>COUNTIFS('Recommendations'!H:H,"=Pending",'Recommendations'!P:P,"=Testing")</f>
        <v>0</v>
      </c>
      <c r="E51" s="44">
        <f>COUNTIFS('Recommendations'!H:H,"=Pending",'Recommendations'!P:P,"=Outstanding")</f>
        <v>433</v>
      </c>
      <c r="F51" s="44">
        <f t="shared" si="0"/>
        <v>433</v>
      </c>
    </row>
    <row r="53" spans="2:6" x14ac:dyDescent="0.35">
      <c r="B53" s="53" t="s">
        <v>2942</v>
      </c>
    </row>
    <row r="54" spans="2:6" x14ac:dyDescent="0.35">
      <c r="B54" s="54" t="s">
        <v>7</v>
      </c>
      <c r="C54" s="54" t="s">
        <v>2937</v>
      </c>
      <c r="D54" s="54" t="s">
        <v>2938</v>
      </c>
      <c r="E54" s="54" t="s">
        <v>2939</v>
      </c>
      <c r="F54" s="54" t="s">
        <v>25</v>
      </c>
    </row>
    <row r="55" spans="2:6" x14ac:dyDescent="0.35">
      <c r="B55" s="43" t="s">
        <v>2945</v>
      </c>
      <c r="C55" s="45">
        <f t="shared" ref="C55:C60" si="1">IF(F46&gt;0, C46/F46, 0)</f>
        <v>0</v>
      </c>
      <c r="D55" s="45">
        <f t="shared" ref="D55:D60" si="2">IF(F46&gt;0, D46/F46, 0)</f>
        <v>0</v>
      </c>
      <c r="E55" s="45">
        <f t="shared" ref="E55:E60" si="3">IF(F46&gt;0, E46/F46, 0)</f>
        <v>0</v>
      </c>
      <c r="F55" s="46" t="s">
        <v>25</v>
      </c>
    </row>
    <row r="56" spans="2:6" x14ac:dyDescent="0.35">
      <c r="B56" s="43" t="s">
        <v>2946</v>
      </c>
      <c r="C56" s="45">
        <f t="shared" si="1"/>
        <v>0</v>
      </c>
      <c r="D56" s="45">
        <f t="shared" si="2"/>
        <v>0</v>
      </c>
      <c r="E56" s="45">
        <f t="shared" si="3"/>
        <v>0</v>
      </c>
      <c r="F56" s="46" t="s">
        <v>25</v>
      </c>
    </row>
    <row r="57" spans="2:6" x14ac:dyDescent="0.35">
      <c r="B57" s="43" t="s">
        <v>2947</v>
      </c>
      <c r="C57" s="45">
        <f t="shared" si="1"/>
        <v>0</v>
      </c>
      <c r="D57" s="45">
        <f t="shared" si="2"/>
        <v>0</v>
      </c>
      <c r="E57" s="45">
        <f t="shared" si="3"/>
        <v>0</v>
      </c>
      <c r="F57" s="46" t="s">
        <v>25</v>
      </c>
    </row>
    <row r="58" spans="2:6" x14ac:dyDescent="0.35">
      <c r="B58" s="43" t="s">
        <v>2948</v>
      </c>
      <c r="C58" s="45">
        <f t="shared" si="1"/>
        <v>0</v>
      </c>
      <c r="D58" s="45">
        <f t="shared" si="2"/>
        <v>0</v>
      </c>
      <c r="E58" s="45">
        <f t="shared" si="3"/>
        <v>0</v>
      </c>
      <c r="F58" s="46" t="s">
        <v>25</v>
      </c>
    </row>
    <row r="59" spans="2:6" x14ac:dyDescent="0.35">
      <c r="B59" s="43" t="s">
        <v>2949</v>
      </c>
      <c r="C59" s="45">
        <f t="shared" si="1"/>
        <v>0</v>
      </c>
      <c r="D59" s="45">
        <f t="shared" si="2"/>
        <v>0</v>
      </c>
      <c r="E59" s="45">
        <f t="shared" si="3"/>
        <v>0</v>
      </c>
      <c r="F59" s="46" t="s">
        <v>25</v>
      </c>
    </row>
    <row r="60" spans="2:6" x14ac:dyDescent="0.35">
      <c r="B60" s="43" t="s">
        <v>24</v>
      </c>
      <c r="C60" s="45">
        <f t="shared" si="1"/>
        <v>0</v>
      </c>
      <c r="D60" s="45">
        <f t="shared" si="2"/>
        <v>0</v>
      </c>
      <c r="E60" s="45">
        <f t="shared" si="3"/>
        <v>1</v>
      </c>
      <c r="F60" s="46" t="s">
        <v>25</v>
      </c>
    </row>
    <row r="65" spans="2:6" ht="18.5" x14ac:dyDescent="0.45">
      <c r="B65" s="39" t="s">
        <v>2950</v>
      </c>
    </row>
    <row r="67" spans="2:6" x14ac:dyDescent="0.35">
      <c r="B67" s="53" t="s">
        <v>2936</v>
      </c>
    </row>
    <row r="68" spans="2:6" x14ac:dyDescent="0.35">
      <c r="B68" s="41" t="s">
        <v>3</v>
      </c>
      <c r="C68" s="41" t="s">
        <v>2937</v>
      </c>
      <c r="D68" s="41" t="s">
        <v>2938</v>
      </c>
      <c r="E68" s="41" t="s">
        <v>2939</v>
      </c>
      <c r="F68" s="41" t="s">
        <v>2940</v>
      </c>
    </row>
    <row r="69" spans="2:6" x14ac:dyDescent="0.35">
      <c r="B69" s="43" t="s">
        <v>20</v>
      </c>
      <c r="C69" s="44">
        <f>COUNTIFS('Recommendations'!D:D,"Automated",'Recommendations'!P:P,"=Resolved")</f>
        <v>0</v>
      </c>
      <c r="D69" s="44">
        <f>COUNTIFS('Recommendations'!D:D,"=Automated",'Recommendations'!P:P,"=Testing")</f>
        <v>0</v>
      </c>
      <c r="E69" s="44">
        <f>COUNTIFS('Recommendations'!D:D,"=Automated",'Recommendations'!P:P,"=Outstanding")</f>
        <v>431</v>
      </c>
      <c r="F69" s="44">
        <f>SUM(C69:E69)</f>
        <v>431</v>
      </c>
    </row>
    <row r="70" spans="2:6" x14ac:dyDescent="0.35">
      <c r="B70" s="43" t="s">
        <v>83</v>
      </c>
      <c r="C70" s="44">
        <f>COUNTIFS('Recommendations'!D:D,"Manual",'Recommendations'!P:P,"=Resolved")</f>
        <v>0</v>
      </c>
      <c r="D70" s="44">
        <f>COUNTIFS('Recommendations'!D:D,"=Manual",'Recommendations'!P:P,"=Testing")</f>
        <v>0</v>
      </c>
      <c r="E70" s="44">
        <f>COUNTIFS('Recommendations'!D:D,"=Manual",'Recommendations'!P:P,"=Outstanding")</f>
        <v>2</v>
      </c>
      <c r="F70" s="44">
        <f>SUM(C70:E70)</f>
        <v>2</v>
      </c>
    </row>
    <row r="72" spans="2:6" x14ac:dyDescent="0.35">
      <c r="B72" s="53" t="s">
        <v>2942</v>
      </c>
    </row>
    <row r="73" spans="2:6" x14ac:dyDescent="0.35">
      <c r="B73" s="54" t="s">
        <v>3</v>
      </c>
      <c r="C73" s="54" t="s">
        <v>2937</v>
      </c>
      <c r="D73" s="54" t="s">
        <v>2938</v>
      </c>
      <c r="E73" s="54" t="s">
        <v>2939</v>
      </c>
      <c r="F73" s="54" t="s">
        <v>25</v>
      </c>
    </row>
    <row r="74" spans="2:6" x14ac:dyDescent="0.35">
      <c r="B74" s="43" t="s">
        <v>20</v>
      </c>
      <c r="C74" s="45">
        <f>IF(F69&gt;0, C69/F69, 0)</f>
        <v>0</v>
      </c>
      <c r="D74" s="45">
        <f>IF(F69&gt;0, D69/F69, 0)</f>
        <v>0</v>
      </c>
      <c r="E74" s="45">
        <f>IF(F69&gt;0, E69/F69, 0)</f>
        <v>1</v>
      </c>
      <c r="F74" s="46" t="s">
        <v>25</v>
      </c>
    </row>
    <row r="75" spans="2:6" x14ac:dyDescent="0.35">
      <c r="B75" s="43" t="s">
        <v>83</v>
      </c>
      <c r="C75" s="45">
        <f>IF(F70&gt;0, C70/F70, 0)</f>
        <v>0</v>
      </c>
      <c r="D75" s="45">
        <f>IF(F70&gt;0, D70/F70, 0)</f>
        <v>0</v>
      </c>
      <c r="E75" s="45">
        <f>IF(F70&gt;0, E70/F70, 0)</f>
        <v>1</v>
      </c>
      <c r="F75" s="46" t="s">
        <v>25</v>
      </c>
    </row>
    <row r="80" spans="2:6" ht="18.5" x14ac:dyDescent="0.45">
      <c r="B80" s="39" t="s">
        <v>2951</v>
      </c>
    </row>
    <row r="82" spans="2:6" x14ac:dyDescent="0.35">
      <c r="B82" s="53" t="s">
        <v>2936</v>
      </c>
    </row>
    <row r="83" spans="2:6" x14ac:dyDescent="0.35">
      <c r="B83" s="41" t="s">
        <v>5</v>
      </c>
      <c r="C83" s="41" t="s">
        <v>2937</v>
      </c>
      <c r="D83" s="41" t="s">
        <v>2938</v>
      </c>
      <c r="E83" s="41" t="s">
        <v>2939</v>
      </c>
      <c r="F83" s="41" t="s">
        <v>2940</v>
      </c>
    </row>
    <row r="84" spans="2:6" x14ac:dyDescent="0.35">
      <c r="B84" s="43" t="s">
        <v>2952</v>
      </c>
      <c r="C84" s="44">
        <f>COUNTIFS('Recommendations'!F:F,"Must",'Recommendations'!P:P,"=Resolved")</f>
        <v>0</v>
      </c>
      <c r="D84" s="44">
        <f>COUNTIFS('Recommendations'!F:F,"=Must",'Recommendations'!P:P,"=Testing")</f>
        <v>0</v>
      </c>
      <c r="E84" s="44">
        <f>COUNTIFS('Recommendations'!F:F,"=Must",'Recommendations'!P:P,"=Outstanding")</f>
        <v>0</v>
      </c>
      <c r="F84" s="44">
        <f>SUM(C84:E84)</f>
        <v>0</v>
      </c>
    </row>
    <row r="85" spans="2:6" x14ac:dyDescent="0.35">
      <c r="B85" s="43" t="s">
        <v>2953</v>
      </c>
      <c r="C85" s="44">
        <f>COUNTIFS('Recommendations'!F:F,"Should",'Recommendations'!P:P,"=Resolved")</f>
        <v>0</v>
      </c>
      <c r="D85" s="44">
        <f>COUNTIFS('Recommendations'!F:F,"=Should",'Recommendations'!P:P,"=Testing")</f>
        <v>0</v>
      </c>
      <c r="E85" s="44">
        <f>COUNTIFS('Recommendations'!F:F,"=Should",'Recommendations'!P:P,"=Outstanding")</f>
        <v>0</v>
      </c>
      <c r="F85" s="44">
        <f>SUM(C85:E85)</f>
        <v>0</v>
      </c>
    </row>
    <row r="86" spans="2:6" x14ac:dyDescent="0.35">
      <c r="B86" s="43" t="s">
        <v>2954</v>
      </c>
      <c r="C86" s="44">
        <f>COUNTIFS('Recommendations'!F:F,"Could",'Recommendations'!P:P,"=Resolved")</f>
        <v>0</v>
      </c>
      <c r="D86" s="44">
        <f>COUNTIFS('Recommendations'!F:F,"=Could",'Recommendations'!P:P,"=Testing")</f>
        <v>0</v>
      </c>
      <c r="E86" s="44">
        <f>COUNTIFS('Recommendations'!F:F,"=Could",'Recommendations'!P:P,"=Outstanding")</f>
        <v>0</v>
      </c>
      <c r="F86" s="44">
        <f>SUM(C86:E86)</f>
        <v>0</v>
      </c>
    </row>
    <row r="87" spans="2:6" x14ac:dyDescent="0.35">
      <c r="B87" s="43" t="s">
        <v>2955</v>
      </c>
      <c r="C87" s="44">
        <f>COUNTIFS('Recommendations'!F:F,"Won't",'Recommendations'!P:P,"=Resolved")</f>
        <v>0</v>
      </c>
      <c r="D87" s="44">
        <f>COUNTIFS('Recommendations'!F:F,"=Won't",'Recommendations'!P:P,"=Testing")</f>
        <v>0</v>
      </c>
      <c r="E87" s="44">
        <f>COUNTIFS('Recommendations'!F:F,"=Won't",'Recommendations'!P:P,"=Outstanding")</f>
        <v>0</v>
      </c>
      <c r="F87" s="44">
        <f>SUM(C87:E87)</f>
        <v>0</v>
      </c>
    </row>
    <row r="88" spans="2:6" x14ac:dyDescent="0.35">
      <c r="B88" s="43" t="s">
        <v>22</v>
      </c>
      <c r="C88" s="44">
        <f>COUNTIFS('Recommendations'!F:F,"Unassigned",'Recommendations'!P:P,"=Resolved")</f>
        <v>0</v>
      </c>
      <c r="D88" s="44">
        <f>COUNTIFS('Recommendations'!F:F,"=Unassigned",'Recommendations'!P:P,"=Testing")</f>
        <v>0</v>
      </c>
      <c r="E88" s="44">
        <f>COUNTIFS('Recommendations'!F:F,"=Unassigned",'Recommendations'!P:P,"=Outstanding")</f>
        <v>433</v>
      </c>
      <c r="F88" s="44">
        <f>SUM(C88:E88)</f>
        <v>433</v>
      </c>
    </row>
    <row r="90" spans="2:6" x14ac:dyDescent="0.35">
      <c r="B90" s="53" t="s">
        <v>2942</v>
      </c>
    </row>
    <row r="91" spans="2:6" x14ac:dyDescent="0.35">
      <c r="B91" s="54" t="s">
        <v>5</v>
      </c>
      <c r="C91" s="54" t="s">
        <v>2937</v>
      </c>
      <c r="D91" s="54" t="s">
        <v>2938</v>
      </c>
      <c r="E91" s="54" t="s">
        <v>2939</v>
      </c>
      <c r="F91" s="54" t="s">
        <v>25</v>
      </c>
    </row>
    <row r="92" spans="2:6" x14ac:dyDescent="0.35">
      <c r="B92" s="43" t="s">
        <v>2952</v>
      </c>
      <c r="C92" s="45">
        <f>IF(F84&gt;0, C84/F84, 0)</f>
        <v>0</v>
      </c>
      <c r="D92" s="45">
        <f>IF(F84&gt;0, D84/F84, 0)</f>
        <v>0</v>
      </c>
      <c r="E92" s="45">
        <f>IF(F84&gt;0, E84/F84, 0)</f>
        <v>0</v>
      </c>
      <c r="F92" s="46" t="s">
        <v>25</v>
      </c>
    </row>
    <row r="93" spans="2:6" x14ac:dyDescent="0.35">
      <c r="B93" s="43" t="s">
        <v>2953</v>
      </c>
      <c r="C93" s="45">
        <f>IF(F85&gt;0, C85/F85, 0)</f>
        <v>0</v>
      </c>
      <c r="D93" s="45">
        <f>IF(F85&gt;0, D85/F85, 0)</f>
        <v>0</v>
      </c>
      <c r="E93" s="45">
        <f>IF(F85&gt;0, E85/F85, 0)</f>
        <v>0</v>
      </c>
      <c r="F93" s="46" t="s">
        <v>25</v>
      </c>
    </row>
    <row r="94" spans="2:6" x14ac:dyDescent="0.35">
      <c r="B94" s="43" t="s">
        <v>2954</v>
      </c>
      <c r="C94" s="45">
        <f>IF(F86&gt;0, C86/F86, 0)</f>
        <v>0</v>
      </c>
      <c r="D94" s="45">
        <f>IF(F86&gt;0, D86/F86, 0)</f>
        <v>0</v>
      </c>
      <c r="E94" s="45">
        <f>IF(F86&gt;0, E86/F86, 0)</f>
        <v>0</v>
      </c>
      <c r="F94" s="46" t="s">
        <v>25</v>
      </c>
    </row>
    <row r="95" spans="2:6" x14ac:dyDescent="0.35">
      <c r="B95" s="43" t="s">
        <v>2955</v>
      </c>
      <c r="C95" s="45">
        <f>IF(F87&gt;0, C87/F87, 0)</f>
        <v>0</v>
      </c>
      <c r="D95" s="45">
        <f>IF(F87&gt;0, D87/F87, 0)</f>
        <v>0</v>
      </c>
      <c r="E95" s="45">
        <f>IF(F87&gt;0, E87/F87, 0)</f>
        <v>0</v>
      </c>
      <c r="F95" s="46" t="s">
        <v>25</v>
      </c>
    </row>
    <row r="96" spans="2:6" x14ac:dyDescent="0.35">
      <c r="B96" s="43" t="s">
        <v>22</v>
      </c>
      <c r="C96" s="45">
        <f>IF(F88&gt;0, C88/F88, 0)</f>
        <v>0</v>
      </c>
      <c r="D96" s="45">
        <f>IF(F88&gt;0, D88/F88, 0)</f>
        <v>0</v>
      </c>
      <c r="E96" s="45">
        <f>IF(F88&gt;0, E88/F88, 0)</f>
        <v>1</v>
      </c>
      <c r="F96" s="46" t="s">
        <v>25</v>
      </c>
    </row>
    <row r="101" spans="2:6" ht="18.5" x14ac:dyDescent="0.45">
      <c r="B101" s="39" t="s">
        <v>2956</v>
      </c>
    </row>
    <row r="103" spans="2:6" x14ac:dyDescent="0.35">
      <c r="B103" s="53" t="s">
        <v>2936</v>
      </c>
    </row>
    <row r="104" spans="2:6" x14ac:dyDescent="0.35">
      <c r="B104" s="41" t="s">
        <v>2957</v>
      </c>
      <c r="C104" s="41" t="s">
        <v>2937</v>
      </c>
      <c r="D104" s="41" t="s">
        <v>2938</v>
      </c>
      <c r="E104" s="41" t="s">
        <v>2939</v>
      </c>
      <c r="F104" s="41" t="s">
        <v>2940</v>
      </c>
    </row>
    <row r="105" spans="2:6" x14ac:dyDescent="0.35">
      <c r="B105" s="43" t="s">
        <v>2958</v>
      </c>
      <c r="C105" s="44">
        <f>COUNTIFS('Recommendations'!G:G,"Low",'Recommendations'!P:P,"=Resolved")</f>
        <v>0</v>
      </c>
      <c r="D105" s="44">
        <f>COUNTIFS('Recommendations'!G:G,"=Low",'Recommendations'!P:P,"=Testing")</f>
        <v>0</v>
      </c>
      <c r="E105" s="44">
        <f>COUNTIFS('Recommendations'!G:G,"=Low",'Recommendations'!P:P,"=Outstanding")</f>
        <v>0</v>
      </c>
      <c r="F105" s="44">
        <f>SUM(C105:E105)</f>
        <v>0</v>
      </c>
    </row>
    <row r="106" spans="2:6" x14ac:dyDescent="0.35">
      <c r="B106" s="43" t="s">
        <v>2959</v>
      </c>
      <c r="C106" s="44">
        <f>COUNTIFS('Recommendations'!G:G,"Medium",'Recommendations'!P:P,"=Resolved")</f>
        <v>0</v>
      </c>
      <c r="D106" s="44">
        <f>COUNTIFS('Recommendations'!G:G,"=Medium",'Recommendations'!P:P,"=Testing")</f>
        <v>0</v>
      </c>
      <c r="E106" s="44">
        <f>COUNTIFS('Recommendations'!G:G,"=Medium",'Recommendations'!P:P,"=Outstanding")</f>
        <v>0</v>
      </c>
      <c r="F106" s="44">
        <f>SUM(C106:E106)</f>
        <v>0</v>
      </c>
    </row>
    <row r="107" spans="2:6" x14ac:dyDescent="0.35">
      <c r="B107" s="43" t="s">
        <v>2960</v>
      </c>
      <c r="C107" s="44">
        <f>COUNTIFS('Recommendations'!G:G,"High",'Recommendations'!P:P,"=Resolved")</f>
        <v>0</v>
      </c>
      <c r="D107" s="44">
        <f>COUNTIFS('Recommendations'!G:G,"=High",'Recommendations'!P:P,"=Testing")</f>
        <v>0</v>
      </c>
      <c r="E107" s="44">
        <f>COUNTIFS('Recommendations'!G:G,"=High",'Recommendations'!P:P,"=Outstanding")</f>
        <v>0</v>
      </c>
      <c r="F107" s="44">
        <f>SUM(C107:E107)</f>
        <v>0</v>
      </c>
    </row>
    <row r="108" spans="2:6" x14ac:dyDescent="0.35">
      <c r="B108" s="43" t="s">
        <v>23</v>
      </c>
      <c r="C108" s="44">
        <f>COUNTIFS('Recommendations'!G:G,"Unassessed",'Recommendations'!P:P,"=Resolved")</f>
        <v>0</v>
      </c>
      <c r="D108" s="44">
        <f>COUNTIFS('Recommendations'!G:G,"=Unassessed",'Recommendations'!P:P,"=Testing")</f>
        <v>0</v>
      </c>
      <c r="E108" s="44">
        <f>COUNTIFS('Recommendations'!G:G,"=Unassessed",'Recommendations'!P:P,"=Outstanding")</f>
        <v>433</v>
      </c>
      <c r="F108" s="44">
        <f>SUM(C108:E108)</f>
        <v>433</v>
      </c>
    </row>
    <row r="110" spans="2:6" x14ac:dyDescent="0.35">
      <c r="B110" s="53" t="s">
        <v>2942</v>
      </c>
    </row>
    <row r="111" spans="2:6" x14ac:dyDescent="0.35">
      <c r="B111" s="54" t="s">
        <v>2957</v>
      </c>
      <c r="C111" s="54" t="s">
        <v>2937</v>
      </c>
      <c r="D111" s="54" t="s">
        <v>2938</v>
      </c>
      <c r="E111" s="54" t="s">
        <v>2939</v>
      </c>
      <c r="F111" s="54" t="s">
        <v>25</v>
      </c>
    </row>
    <row r="112" spans="2:6" x14ac:dyDescent="0.35">
      <c r="B112" s="43" t="s">
        <v>2958</v>
      </c>
      <c r="C112" s="45">
        <f>IF(F105&gt;0, C105/F105, 0)</f>
        <v>0</v>
      </c>
      <c r="D112" s="45">
        <f>IF(F105&gt;0, D105/F105, 0)</f>
        <v>0</v>
      </c>
      <c r="E112" s="45">
        <f>IF(F105&gt;0, E105/F105, 0)</f>
        <v>0</v>
      </c>
      <c r="F112" s="46" t="s">
        <v>25</v>
      </c>
    </row>
    <row r="113" spans="2:15" x14ac:dyDescent="0.35">
      <c r="B113" s="43" t="s">
        <v>2959</v>
      </c>
      <c r="C113" s="45">
        <f>IF(F106&gt;0, C106/F106, 0)</f>
        <v>0</v>
      </c>
      <c r="D113" s="45">
        <f>IF(F106&gt;0, D106/F106, 0)</f>
        <v>0</v>
      </c>
      <c r="E113" s="45">
        <f>IF(F106&gt;0, E106/F106, 0)</f>
        <v>0</v>
      </c>
      <c r="F113" s="46" t="s">
        <v>25</v>
      </c>
    </row>
    <row r="114" spans="2:15" x14ac:dyDescent="0.35">
      <c r="B114" s="43" t="s">
        <v>2960</v>
      </c>
      <c r="C114" s="45">
        <f>IF(F107&gt;0, C107/F107, 0)</f>
        <v>0</v>
      </c>
      <c r="D114" s="45">
        <f>IF(F107&gt;0, D107/F107, 0)</f>
        <v>0</v>
      </c>
      <c r="E114" s="45">
        <f>IF(F107&gt;0, E107/F107, 0)</f>
        <v>0</v>
      </c>
      <c r="F114" s="46" t="s">
        <v>25</v>
      </c>
    </row>
    <row r="115" spans="2:15" x14ac:dyDescent="0.35">
      <c r="B115" s="43" t="s">
        <v>23</v>
      </c>
      <c r="C115" s="45">
        <f>IF(F108&gt;0, C108/F108, 0)</f>
        <v>0</v>
      </c>
      <c r="D115" s="45">
        <f>IF(F108&gt;0, D108/F108, 0)</f>
        <v>0</v>
      </c>
      <c r="E115" s="45">
        <f>IF(F108&gt;0, E108/F108, 0)</f>
        <v>1</v>
      </c>
      <c r="F115" s="46" t="s">
        <v>25</v>
      </c>
    </row>
    <row r="120" spans="2:15" ht="18.5" x14ac:dyDescent="0.45">
      <c r="B120" s="39" t="s">
        <v>2961</v>
      </c>
      <c r="J120" s="39" t="s">
        <v>2962</v>
      </c>
    </row>
    <row r="121" spans="2:15" x14ac:dyDescent="0.35">
      <c r="B121" s="41" t="s">
        <v>7</v>
      </c>
      <c r="C121" s="294" t="s">
        <v>2963</v>
      </c>
      <c r="D121" s="294"/>
      <c r="E121" s="41" t="s">
        <v>2929</v>
      </c>
      <c r="F121" s="41" t="s">
        <v>2937</v>
      </c>
      <c r="G121" s="294" t="s">
        <v>2964</v>
      </c>
      <c r="H121" s="294"/>
      <c r="J121" s="41" t="s">
        <v>7</v>
      </c>
      <c r="K121" s="41" t="s">
        <v>2952</v>
      </c>
      <c r="L121" s="41" t="s">
        <v>2953</v>
      </c>
      <c r="M121" s="41" t="s">
        <v>2954</v>
      </c>
      <c r="N121" s="41" t="s">
        <v>2955</v>
      </c>
      <c r="O121" s="41" t="s">
        <v>22</v>
      </c>
    </row>
    <row r="122" spans="2:15" x14ac:dyDescent="0.35">
      <c r="B122" s="47" t="s">
        <v>2945</v>
      </c>
      <c r="C122" s="295" t="s">
        <v>25</v>
      </c>
      <c r="D122" s="295"/>
      <c r="E122" s="44">
        <f>COUNTIF('Recommendations'!H:H,"Phase1")-COUNTIFS('Recommendations'!H:H,"Phase1",'Recommendations'!I:I,"Risk Accepted")-COUNTIFS('Recommendations'!H:H,"Phase1",'Recommendations'!I:I,"N/A")</f>
        <v>0</v>
      </c>
      <c r="F122" s="44">
        <f>COUNTIFS('Recommendations'!H:H,"Phase1",'Recommendations'!P:P,"Resolved")</f>
        <v>0</v>
      </c>
      <c r="G122" s="296">
        <f t="shared" ref="G122:G127" si="4">IF(E122&gt;0,F122/E122,0)</f>
        <v>0</v>
      </c>
      <c r="H122" s="296"/>
      <c r="J122" s="47" t="s">
        <v>2945</v>
      </c>
      <c r="K122" s="44">
        <f>COUNTIFS('Recommendations'!H:H,"Phase1",'Recommendations'!F:F,"Must")</f>
        <v>0</v>
      </c>
      <c r="L122" s="44">
        <f>COUNTIFS('Recommendations'!H:H,"Phase1",'Recommendations'!F:F,"Should")</f>
        <v>0</v>
      </c>
      <c r="M122" s="44">
        <f>COUNTIFS('Recommendations'!H:H,"Phase1",'Recommendations'!F:F,"Could")</f>
        <v>0</v>
      </c>
      <c r="N122" s="44">
        <f>COUNTIFS('Recommendations'!H:H,"Phase1",'Recommendations'!F:F,"Won't")</f>
        <v>0</v>
      </c>
      <c r="O122" s="44">
        <f>COUNTIFS('Recommendations'!H:H,"Phase1",'Recommendations'!F:F,"Unassigned")</f>
        <v>0</v>
      </c>
    </row>
    <row r="123" spans="2:15" x14ac:dyDescent="0.35">
      <c r="B123" s="47" t="s">
        <v>2946</v>
      </c>
      <c r="C123" s="295" t="s">
        <v>25</v>
      </c>
      <c r="D123" s="295"/>
      <c r="E123" s="44">
        <f>COUNTIF('Recommendations'!H:H,"Phase2")-COUNTIFS('Recommendations'!H:H,"Phase2",'Recommendations'!I:I,"Risk Accepted")-COUNTIFS('Recommendations'!H:H,"Phase2",'Recommendations'!I:I,"N/A")</f>
        <v>0</v>
      </c>
      <c r="F123" s="44">
        <f>COUNTIFS('Recommendations'!H:H,"Phase2",'Recommendations'!P:P,"Resolved")</f>
        <v>0</v>
      </c>
      <c r="G123" s="296">
        <f t="shared" si="4"/>
        <v>0</v>
      </c>
      <c r="H123" s="296"/>
      <c r="J123" s="47" t="s">
        <v>2946</v>
      </c>
      <c r="K123" s="44">
        <f>COUNTIFS('Recommendations'!H:H,"Phase2",'Recommendations'!F:F,"Must")</f>
        <v>0</v>
      </c>
      <c r="L123" s="44">
        <f>COUNTIFS('Recommendations'!H:H,"Phase2",'Recommendations'!F:F,"Should")</f>
        <v>0</v>
      </c>
      <c r="M123" s="44">
        <f>COUNTIFS('Recommendations'!H:H,"Phase2",'Recommendations'!F:F,"Could")</f>
        <v>0</v>
      </c>
      <c r="N123" s="44">
        <f>COUNTIFS('Recommendations'!H:H,"Phase2",'Recommendations'!F:F,"Won't")</f>
        <v>0</v>
      </c>
      <c r="O123" s="44">
        <f>COUNTIFS('Recommendations'!H:H,"Phase2",'Recommendations'!F:F,"Unassigned")</f>
        <v>0</v>
      </c>
    </row>
    <row r="124" spans="2:15" x14ac:dyDescent="0.35">
      <c r="B124" s="47" t="s">
        <v>2947</v>
      </c>
      <c r="C124" s="295" t="s">
        <v>25</v>
      </c>
      <c r="D124" s="295"/>
      <c r="E124" s="44">
        <f>COUNTIF('Recommendations'!H:H,"Phase3")-COUNTIFS('Recommendations'!H:H,"Phase3",'Recommendations'!I:I,"Risk Accepted")-COUNTIFS('Recommendations'!H:H,"Phase3",'Recommendations'!I:I,"N/A")</f>
        <v>0</v>
      </c>
      <c r="F124" s="44">
        <f>COUNTIFS('Recommendations'!H:H,"Phase3",'Recommendations'!P:P,"Resolved")</f>
        <v>0</v>
      </c>
      <c r="G124" s="296">
        <f t="shared" si="4"/>
        <v>0</v>
      </c>
      <c r="H124" s="296"/>
      <c r="J124" s="47" t="s">
        <v>2947</v>
      </c>
      <c r="K124" s="44">
        <f>COUNTIFS('Recommendations'!H:H,"Phase3",'Recommendations'!F:F,"Must")</f>
        <v>0</v>
      </c>
      <c r="L124" s="44">
        <f>COUNTIFS('Recommendations'!H:H,"Phase3",'Recommendations'!F:F,"Should")</f>
        <v>0</v>
      </c>
      <c r="M124" s="44">
        <f>COUNTIFS('Recommendations'!H:H,"Phase3",'Recommendations'!F:F,"Could")</f>
        <v>0</v>
      </c>
      <c r="N124" s="44">
        <f>COUNTIFS('Recommendations'!H:H,"Phase3",'Recommendations'!F:F,"Won't")</f>
        <v>0</v>
      </c>
      <c r="O124" s="44">
        <f>COUNTIFS('Recommendations'!H:H,"Phase3",'Recommendations'!F:F,"Unassigned")</f>
        <v>0</v>
      </c>
    </row>
    <row r="125" spans="2:15" x14ac:dyDescent="0.35">
      <c r="B125" s="47" t="s">
        <v>2948</v>
      </c>
      <c r="C125" s="295" t="s">
        <v>25</v>
      </c>
      <c r="D125" s="295"/>
      <c r="E125" s="44">
        <f>COUNTIF('Recommendations'!H:H,"Phase4")-COUNTIFS('Recommendations'!H:H,"Phase4",'Recommendations'!I:I,"Risk Accepted")-COUNTIFS('Recommendations'!H:H,"Phase4",'Recommendations'!I:I,"N/A")</f>
        <v>0</v>
      </c>
      <c r="F125" s="44">
        <f>COUNTIFS('Recommendations'!H:H,"Phase4",'Recommendations'!P:P,"Resolved")</f>
        <v>0</v>
      </c>
      <c r="G125" s="296">
        <f t="shared" si="4"/>
        <v>0</v>
      </c>
      <c r="H125" s="296"/>
      <c r="J125" s="47" t="s">
        <v>2948</v>
      </c>
      <c r="K125" s="44">
        <f>COUNTIFS('Recommendations'!H:H,"Phase4",'Recommendations'!F:F,"Must")</f>
        <v>0</v>
      </c>
      <c r="L125" s="44">
        <f>COUNTIFS('Recommendations'!H:H,"Phase4",'Recommendations'!F:F,"Should")</f>
        <v>0</v>
      </c>
      <c r="M125" s="44">
        <f>COUNTIFS('Recommendations'!H:H,"Phase4",'Recommendations'!F:F,"Could")</f>
        <v>0</v>
      </c>
      <c r="N125" s="44">
        <f>COUNTIFS('Recommendations'!H:H,"Phase4",'Recommendations'!F:F,"Won't")</f>
        <v>0</v>
      </c>
      <c r="O125" s="44">
        <f>COUNTIFS('Recommendations'!H:H,"Phase4",'Recommendations'!F:F,"Unassigned")</f>
        <v>0</v>
      </c>
    </row>
    <row r="126" spans="2:15" x14ac:dyDescent="0.35">
      <c r="B126" s="47" t="s">
        <v>2949</v>
      </c>
      <c r="C126" s="295" t="s">
        <v>25</v>
      </c>
      <c r="D126" s="295"/>
      <c r="E126" s="44">
        <f>COUNTIF('Recommendations'!H:H,"Phase5")-COUNTIFS('Recommendations'!H:H,"Phase5",'Recommendations'!I:I,"Risk Accepted")-COUNTIFS('Recommendations'!H:H,"Phase5",'Recommendations'!I:I,"N/A")</f>
        <v>0</v>
      </c>
      <c r="F126" s="44">
        <f>COUNTIFS('Recommendations'!H:H,"Phase5",'Recommendations'!P:P,"Resolved")</f>
        <v>0</v>
      </c>
      <c r="G126" s="296">
        <f t="shared" si="4"/>
        <v>0</v>
      </c>
      <c r="H126" s="296"/>
      <c r="J126" s="47" t="s">
        <v>2949</v>
      </c>
      <c r="K126" s="44">
        <f>COUNTIFS('Recommendations'!H:H,"Phase5",'Recommendations'!F:F,"Must")</f>
        <v>0</v>
      </c>
      <c r="L126" s="44">
        <f>COUNTIFS('Recommendations'!H:H,"Phase5",'Recommendations'!F:F,"Should")</f>
        <v>0</v>
      </c>
      <c r="M126" s="44">
        <f>COUNTIFS('Recommendations'!H:H,"Phase5",'Recommendations'!F:F,"Could")</f>
        <v>0</v>
      </c>
      <c r="N126" s="44">
        <f>COUNTIFS('Recommendations'!H:H,"Phase5",'Recommendations'!F:F,"Won't")</f>
        <v>0</v>
      </c>
      <c r="O126" s="44">
        <f>COUNTIFS('Recommendations'!H:H,"Phase5",'Recommendations'!F:F,"Unassigned")</f>
        <v>0</v>
      </c>
    </row>
    <row r="127" spans="2:15" x14ac:dyDescent="0.35">
      <c r="B127" s="47" t="s">
        <v>24</v>
      </c>
      <c r="C127" s="295" t="s">
        <v>25</v>
      </c>
      <c r="D127" s="295"/>
      <c r="E127" s="44">
        <f>COUNTIF('Recommendations'!H:H,"Pending")-COUNTIFS('Recommendations'!H:H,"Pending",'Recommendations'!I:I,"Risk Accepted")-COUNTIFS('Recommendations'!H:H,"Pending",'Recommendations'!I:I,"N/A")</f>
        <v>433</v>
      </c>
      <c r="F127" s="44">
        <f>COUNTIFS('Recommendations'!H:H,"Pending",'Recommendations'!P:P,"Resolved")</f>
        <v>0</v>
      </c>
      <c r="G127" s="296">
        <f t="shared" si="4"/>
        <v>0</v>
      </c>
      <c r="H127" s="296"/>
      <c r="J127" s="47" t="s">
        <v>24</v>
      </c>
      <c r="K127" s="44">
        <f>COUNTIFS('Recommendations'!H:H,"Pending",'Recommendations'!F:F,"Must")</f>
        <v>0</v>
      </c>
      <c r="L127" s="44">
        <f>COUNTIFS('Recommendations'!H:H,"Pending",'Recommendations'!F:F,"Should")</f>
        <v>0</v>
      </c>
      <c r="M127" s="44">
        <f>COUNTIFS('Recommendations'!H:H,"Pending",'Recommendations'!F:F,"Could")</f>
        <v>0</v>
      </c>
      <c r="N127" s="44">
        <f>COUNTIFS('Recommendations'!H:H,"Pending",'Recommendations'!F:F,"Won't")</f>
        <v>0</v>
      </c>
      <c r="O127" s="44">
        <f>COUNTIFS('Recommendations'!H:H,"Pending",'Recommendations'!F:F,"Unassigned")</f>
        <v>433</v>
      </c>
    </row>
    <row r="134" spans="2:24" ht="21" x14ac:dyDescent="0.5">
      <c r="B134" s="39" t="s">
        <v>2965</v>
      </c>
      <c r="P134" s="56" t="s">
        <v>2966</v>
      </c>
    </row>
    <row r="136" spans="2:24" ht="60" customHeight="1" x14ac:dyDescent="0.35">
      <c r="B136" s="297" t="s">
        <v>2967</v>
      </c>
      <c r="C136" s="290"/>
      <c r="D136" s="290"/>
      <c r="E136" s="290"/>
      <c r="F136" s="290"/>
      <c r="P136" s="297" t="s">
        <v>2968</v>
      </c>
      <c r="Q136" s="290"/>
      <c r="R136" s="290"/>
      <c r="S136" s="290"/>
      <c r="T136" s="290"/>
      <c r="U136" s="290"/>
      <c r="V136" s="290"/>
      <c r="W136" s="290"/>
    </row>
    <row r="138" spans="2:24" ht="30" customHeight="1" x14ac:dyDescent="0.35">
      <c r="P138" s="57" t="s">
        <v>2969</v>
      </c>
      <c r="Q138" s="58">
        <f>C16</f>
        <v>0</v>
      </c>
      <c r="R138" s="59"/>
      <c r="S138" s="58">
        <f>C84</f>
        <v>0</v>
      </c>
      <c r="T138" s="59"/>
      <c r="U138" s="58">
        <f>C85</f>
        <v>0</v>
      </c>
      <c r="V138" s="59"/>
      <c r="W138" s="58">
        <f>C86</f>
        <v>0</v>
      </c>
      <c r="X138" s="59"/>
    </row>
    <row r="139" spans="2:24" ht="35" customHeight="1" x14ac:dyDescent="0.35">
      <c r="P139" s="60" t="s">
        <v>2970</v>
      </c>
      <c r="Q139" s="60" t="s">
        <v>2971</v>
      </c>
      <c r="R139" s="60" t="s">
        <v>2972</v>
      </c>
      <c r="S139" s="60" t="s">
        <v>2973</v>
      </c>
      <c r="T139" s="60" t="s">
        <v>2974</v>
      </c>
      <c r="U139" s="60" t="s">
        <v>2975</v>
      </c>
      <c r="V139" s="60" t="s">
        <v>2976</v>
      </c>
      <c r="W139" s="60" t="s">
        <v>2977</v>
      </c>
      <c r="X139" s="60" t="s">
        <v>2978</v>
      </c>
    </row>
    <row r="140" spans="2:24" x14ac:dyDescent="0.35">
      <c r="O140" s="61" t="s">
        <v>2979</v>
      </c>
      <c r="P140" s="62" t="s">
        <v>2980</v>
      </c>
      <c r="Q140" s="63">
        <v>0</v>
      </c>
      <c r="R140" s="64">
        <f>IF(Dashboard!F16&gt;0, Q140/Dashboard!F16, "")</f>
        <v>0</v>
      </c>
      <c r="S140" s="63">
        <v>0</v>
      </c>
      <c r="T140" s="64" t="str">
        <f>IF(AND(NOT(ISBLANK(S140)),Dashboard!F84&gt;0), S140/Dashboard!F84, "")</f>
        <v/>
      </c>
      <c r="U140" s="63">
        <v>0</v>
      </c>
      <c r="V140" s="64" t="str">
        <f>IF(AND(NOT(ISBLANK(U140)),Dashboard!F85&gt;0), U140/Dashboard!F85, "")</f>
        <v/>
      </c>
      <c r="W140" s="63">
        <v>0</v>
      </c>
      <c r="X140" s="64" t="str">
        <f>IF(AND(NOT(ISBLANK(W140)),Dashboard!F86&gt;0), W140/Dashboard!F86, "")</f>
        <v/>
      </c>
    </row>
    <row r="141" spans="2:24" x14ac:dyDescent="0.35">
      <c r="P141" s="55"/>
      <c r="Q141" s="42"/>
      <c r="R141" s="45" t="str">
        <f>IF(AND(NOT(ISBLANK(Q141)),Dashboard!F16&gt;0), Q141/Dashboard!F16, "")</f>
        <v/>
      </c>
      <c r="S141" s="42"/>
      <c r="T141" s="45" t="str">
        <f>IF(AND(NOT(ISBLANK(S141)),Dashboard!F84&gt;0), S141/Dashboard!F84, "")</f>
        <v/>
      </c>
      <c r="U141" s="42"/>
      <c r="V141" s="45" t="str">
        <f>IF(AND(NOT(ISBLANK(U141)),Dashboard!F85&gt;0), U141/Dashboard!F85, "")</f>
        <v/>
      </c>
      <c r="W141" s="42"/>
      <c r="X141" s="45" t="str">
        <f>IF(AND(NOT(ISBLANK(W141)),Dashboard!F86&gt;0), W141/Dashboard!F86, "")</f>
        <v/>
      </c>
    </row>
    <row r="142" spans="2:24" x14ac:dyDescent="0.35">
      <c r="P142" s="55"/>
      <c r="Q142" s="42"/>
      <c r="R142" s="45" t="str">
        <f>IF(AND(NOT(ISBLANK(Q142)),Dashboard!F16&gt;0), Q142/Dashboard!F16, "")</f>
        <v/>
      </c>
      <c r="S142" s="42"/>
      <c r="T142" s="45" t="str">
        <f>IF(AND(NOT(ISBLANK(S142)),Dashboard!F84&gt;0), S142/Dashboard!F84, "")</f>
        <v/>
      </c>
      <c r="U142" s="42"/>
      <c r="V142" s="45" t="str">
        <f>IF(AND(NOT(ISBLANK(U142)),Dashboard!F85&gt;0), U142/Dashboard!F85, "")</f>
        <v/>
      </c>
      <c r="W142" s="42"/>
      <c r="X142" s="45" t="str">
        <f>IF(AND(NOT(ISBLANK(W142)),Dashboard!F86&gt;0), W142/Dashboard!F86, "")</f>
        <v/>
      </c>
    </row>
    <row r="143" spans="2:24" x14ac:dyDescent="0.35">
      <c r="P143" s="55"/>
      <c r="Q143" s="42"/>
      <c r="R143" s="45" t="str">
        <f>IF(AND(NOT(ISBLANK(Q143)),Dashboard!F16&gt;0), Q143/Dashboard!F16, "")</f>
        <v/>
      </c>
      <c r="S143" s="42"/>
      <c r="T143" s="45" t="str">
        <f>IF(AND(NOT(ISBLANK(S143)),Dashboard!F84&gt;0), S143/Dashboard!F84, "")</f>
        <v/>
      </c>
      <c r="U143" s="42"/>
      <c r="V143" s="45" t="str">
        <f>IF(AND(NOT(ISBLANK(U143)),Dashboard!F85&gt;0), U143/Dashboard!F85, "")</f>
        <v/>
      </c>
      <c r="W143" s="42"/>
      <c r="X143" s="45" t="str">
        <f>IF(AND(NOT(ISBLANK(W143)),Dashboard!F86&gt;0), W143/Dashboard!F86, "")</f>
        <v/>
      </c>
    </row>
    <row r="144" spans="2:24" x14ac:dyDescent="0.35">
      <c r="P144" s="55"/>
      <c r="Q144" s="42"/>
      <c r="R144" s="45" t="str">
        <f>IF(AND(NOT(ISBLANK(Q144)),Dashboard!F16&gt;0), Q144/Dashboard!F16, "")</f>
        <v/>
      </c>
      <c r="S144" s="42"/>
      <c r="T144" s="45" t="str">
        <f>IF(AND(NOT(ISBLANK(S144)),Dashboard!F84&gt;0), S144/Dashboard!F84, "")</f>
        <v/>
      </c>
      <c r="U144" s="42"/>
      <c r="V144" s="45" t="str">
        <f>IF(AND(NOT(ISBLANK(U144)),Dashboard!F85&gt;0), U144/Dashboard!F85, "")</f>
        <v/>
      </c>
      <c r="W144" s="42"/>
      <c r="X144" s="45" t="str">
        <f>IF(AND(NOT(ISBLANK(W144)),Dashboard!F86&gt;0), W144/Dashboard!F86, "")</f>
        <v/>
      </c>
    </row>
    <row r="145" spans="16:24" x14ac:dyDescent="0.35">
      <c r="P145" s="55"/>
      <c r="Q145" s="42"/>
      <c r="R145" s="45" t="str">
        <f>IF(AND(NOT(ISBLANK(Q145)),Dashboard!F16&gt;0), Q145/Dashboard!F16, "")</f>
        <v/>
      </c>
      <c r="S145" s="42"/>
      <c r="T145" s="45" t="str">
        <f>IF(AND(NOT(ISBLANK(S145)),Dashboard!F84&gt;0), S145/Dashboard!F84, "")</f>
        <v/>
      </c>
      <c r="U145" s="42"/>
      <c r="V145" s="45" t="str">
        <f>IF(AND(NOT(ISBLANK(U145)),Dashboard!F85&gt;0), U145/Dashboard!F85, "")</f>
        <v/>
      </c>
      <c r="W145" s="42"/>
      <c r="X145" s="45" t="str">
        <f>IF(AND(NOT(ISBLANK(W145)),Dashboard!F86&gt;0), W145/Dashboard!F86, "")</f>
        <v/>
      </c>
    </row>
    <row r="146" spans="16:24" x14ac:dyDescent="0.35">
      <c r="P146" s="55"/>
      <c r="Q146" s="42"/>
      <c r="R146" s="45" t="str">
        <f>IF(AND(NOT(ISBLANK(Q146)),Dashboard!F16&gt;0), Q146/Dashboard!F16, "")</f>
        <v/>
      </c>
      <c r="S146" s="42"/>
      <c r="T146" s="45" t="str">
        <f>IF(AND(NOT(ISBLANK(S146)),Dashboard!F84&gt;0), S146/Dashboard!F84, "")</f>
        <v/>
      </c>
      <c r="U146" s="42"/>
      <c r="V146" s="45" t="str">
        <f>IF(AND(NOT(ISBLANK(U146)),Dashboard!F85&gt;0), U146/Dashboard!F85, "")</f>
        <v/>
      </c>
      <c r="W146" s="42"/>
      <c r="X146" s="45" t="str">
        <f>IF(AND(NOT(ISBLANK(W146)),Dashboard!F86&gt;0), W146/Dashboard!F86, "")</f>
        <v/>
      </c>
    </row>
    <row r="147" spans="16:24" x14ac:dyDescent="0.35">
      <c r="P147" s="55"/>
      <c r="Q147" s="42"/>
      <c r="R147" s="45" t="str">
        <f>IF(AND(NOT(ISBLANK(Q147)),Dashboard!F16&gt;0), Q147/Dashboard!F16, "")</f>
        <v/>
      </c>
      <c r="S147" s="42"/>
      <c r="T147" s="45" t="str">
        <f>IF(AND(NOT(ISBLANK(S147)),Dashboard!F84&gt;0), S147/Dashboard!F84, "")</f>
        <v/>
      </c>
      <c r="U147" s="42"/>
      <c r="V147" s="45" t="str">
        <f>IF(AND(NOT(ISBLANK(U147)),Dashboard!F85&gt;0), U147/Dashboard!F85, "")</f>
        <v/>
      </c>
      <c r="W147" s="42"/>
      <c r="X147" s="45" t="str">
        <f>IF(AND(NOT(ISBLANK(W147)),Dashboard!F86&gt;0), W147/Dashboard!F86, "")</f>
        <v/>
      </c>
    </row>
    <row r="148" spans="16:24" x14ac:dyDescent="0.35">
      <c r="P148" s="55"/>
      <c r="Q148" s="42"/>
      <c r="R148" s="45" t="str">
        <f>IF(AND(NOT(ISBLANK(Q148)),Dashboard!F16&gt;0), Q148/Dashboard!F16, "")</f>
        <v/>
      </c>
      <c r="S148" s="42"/>
      <c r="T148" s="45" t="str">
        <f>IF(AND(NOT(ISBLANK(S148)),Dashboard!F84&gt;0), S148/Dashboard!F84, "")</f>
        <v/>
      </c>
      <c r="U148" s="42"/>
      <c r="V148" s="45" t="str">
        <f>IF(AND(NOT(ISBLANK(U148)),Dashboard!F85&gt;0), U148/Dashboard!F85, "")</f>
        <v/>
      </c>
      <c r="W148" s="42"/>
      <c r="X148" s="45" t="str">
        <f>IF(AND(NOT(ISBLANK(W148)),Dashboard!F86&gt;0), W148/Dashboard!F86, "")</f>
        <v/>
      </c>
    </row>
    <row r="149" spans="16:24" x14ac:dyDescent="0.35">
      <c r="P149" s="55"/>
      <c r="Q149" s="42"/>
      <c r="R149" s="45" t="str">
        <f>IF(AND(NOT(ISBLANK(Q149)),Dashboard!F16&gt;0), Q149/Dashboard!F16, "")</f>
        <v/>
      </c>
      <c r="S149" s="42"/>
      <c r="T149" s="45" t="str">
        <f>IF(AND(NOT(ISBLANK(S149)),Dashboard!F84&gt;0), S149/Dashboard!F84, "")</f>
        <v/>
      </c>
      <c r="U149" s="42"/>
      <c r="V149" s="45" t="str">
        <f>IF(AND(NOT(ISBLANK(U149)),Dashboard!F85&gt;0), U149/Dashboard!F85, "")</f>
        <v/>
      </c>
      <c r="W149" s="42"/>
      <c r="X149" s="45" t="str">
        <f>IF(AND(NOT(ISBLANK(W149)),Dashboard!F86&gt;0), W149/Dashboard!F86, "")</f>
        <v/>
      </c>
    </row>
    <row r="150" spans="16:24" x14ac:dyDescent="0.35">
      <c r="P150" s="55"/>
      <c r="Q150" s="42"/>
      <c r="R150" s="45" t="str">
        <f>IF(AND(NOT(ISBLANK(Q150)),Dashboard!F16&gt;0), Q150/Dashboard!F16, "")</f>
        <v/>
      </c>
      <c r="S150" s="42"/>
      <c r="T150" s="45" t="str">
        <f>IF(AND(NOT(ISBLANK(S150)),Dashboard!F84&gt;0), S150/Dashboard!F84, "")</f>
        <v/>
      </c>
      <c r="U150" s="42"/>
      <c r="V150" s="45" t="str">
        <f>IF(AND(NOT(ISBLANK(U150)),Dashboard!F85&gt;0), U150/Dashboard!F85, "")</f>
        <v/>
      </c>
      <c r="W150" s="42"/>
      <c r="X150" s="45" t="str">
        <f>IF(AND(NOT(ISBLANK(W150)),Dashboard!F86&gt;0), W150/Dashboard!F86, "")</f>
        <v/>
      </c>
    </row>
    <row r="151" spans="16:24" x14ac:dyDescent="0.35">
      <c r="P151" s="55"/>
      <c r="Q151" s="42"/>
      <c r="R151" s="45" t="str">
        <f>IF(AND(NOT(ISBLANK(Q151)),Dashboard!F16&gt;0), Q151/Dashboard!F16, "")</f>
        <v/>
      </c>
      <c r="S151" s="42"/>
      <c r="T151" s="45" t="str">
        <f>IF(AND(NOT(ISBLANK(S151)),Dashboard!F84&gt;0), S151/Dashboard!F84, "")</f>
        <v/>
      </c>
      <c r="U151" s="42"/>
      <c r="V151" s="45" t="str">
        <f>IF(AND(NOT(ISBLANK(U151)),Dashboard!F85&gt;0), U151/Dashboard!F85, "")</f>
        <v/>
      </c>
      <c r="W151" s="42"/>
      <c r="X151" s="45" t="str">
        <f>IF(AND(NOT(ISBLANK(W151)),Dashboard!F86&gt;0), W151/Dashboard!F86, "")</f>
        <v/>
      </c>
    </row>
    <row r="152" spans="16:24" x14ac:dyDescent="0.35">
      <c r="P152" s="55"/>
      <c r="Q152" s="42"/>
      <c r="R152" s="45" t="str">
        <f>IF(AND(NOT(ISBLANK(Q152)),Dashboard!F16&gt;0), Q152/Dashboard!F16, "")</f>
        <v/>
      </c>
      <c r="S152" s="42"/>
      <c r="T152" s="45" t="str">
        <f>IF(AND(NOT(ISBLANK(S152)),Dashboard!F84&gt;0), S152/Dashboard!F84, "")</f>
        <v/>
      </c>
      <c r="U152" s="42"/>
      <c r="V152" s="45" t="str">
        <f>IF(AND(NOT(ISBLANK(U152)),Dashboard!F85&gt;0), U152/Dashboard!F85, "")</f>
        <v/>
      </c>
      <c r="W152" s="42"/>
      <c r="X152" s="45" t="str">
        <f>IF(AND(NOT(ISBLANK(W152)),Dashboard!F86&gt;0), W152/Dashboard!F86, "")</f>
        <v/>
      </c>
    </row>
    <row r="153" spans="16:24" x14ac:dyDescent="0.35">
      <c r="P153" s="55"/>
      <c r="Q153" s="42"/>
      <c r="R153" s="45" t="str">
        <f>IF(AND(NOT(ISBLANK(Q153)),Dashboard!F16&gt;0), Q153/Dashboard!F16, "")</f>
        <v/>
      </c>
      <c r="S153" s="42"/>
      <c r="T153" s="45" t="str">
        <f>IF(AND(NOT(ISBLANK(S153)),Dashboard!F84&gt;0), S153/Dashboard!F84, "")</f>
        <v/>
      </c>
      <c r="U153" s="42"/>
      <c r="V153" s="45" t="str">
        <f>IF(AND(NOT(ISBLANK(U153)),Dashboard!F85&gt;0), U153/Dashboard!F85, "")</f>
        <v/>
      </c>
      <c r="W153" s="42"/>
      <c r="X153" s="45" t="str">
        <f>IF(AND(NOT(ISBLANK(W153)),Dashboard!F86&gt;0), W153/Dashboard!F86, "")</f>
        <v/>
      </c>
    </row>
    <row r="154" spans="16:24" x14ac:dyDescent="0.35">
      <c r="P154" s="55"/>
      <c r="Q154" s="42"/>
      <c r="R154" s="45" t="str">
        <f>IF(AND(NOT(ISBLANK(Q154)),Dashboard!F16&gt;0), Q154/Dashboard!F16, "")</f>
        <v/>
      </c>
      <c r="S154" s="42"/>
      <c r="T154" s="45" t="str">
        <f>IF(AND(NOT(ISBLANK(S154)),Dashboard!F84&gt;0), S154/Dashboard!F84, "")</f>
        <v/>
      </c>
      <c r="U154" s="42"/>
      <c r="V154" s="45" t="str">
        <f>IF(AND(NOT(ISBLANK(U154)),Dashboard!F85&gt;0), U154/Dashboard!F85, "")</f>
        <v/>
      </c>
      <c r="W154" s="42"/>
      <c r="X154" s="45" t="str">
        <f>IF(AND(NOT(ISBLANK(W154)),Dashboard!F86&gt;0), W154/Dashboard!F86, "")</f>
        <v/>
      </c>
    </row>
    <row r="155" spans="16:24" x14ac:dyDescent="0.35">
      <c r="P155" s="55"/>
      <c r="Q155" s="42"/>
      <c r="R155" s="45" t="str">
        <f>IF(AND(NOT(ISBLANK(Q155)),Dashboard!F16&gt;0), Q155/Dashboard!F16, "")</f>
        <v/>
      </c>
      <c r="S155" s="42"/>
      <c r="T155" s="45" t="str">
        <f>IF(AND(NOT(ISBLANK(S155)),Dashboard!F84&gt;0), S155/Dashboard!F84, "")</f>
        <v/>
      </c>
      <c r="U155" s="42"/>
      <c r="V155" s="45" t="str">
        <f>IF(AND(NOT(ISBLANK(U155)),Dashboard!F85&gt;0), U155/Dashboard!F85, "")</f>
        <v/>
      </c>
      <c r="W155" s="42"/>
      <c r="X155" s="45" t="str">
        <f>IF(AND(NOT(ISBLANK(W155)),Dashboard!F86&gt;0), W155/Dashboard!F86, "")</f>
        <v/>
      </c>
    </row>
    <row r="156" spans="16:24" x14ac:dyDescent="0.35">
      <c r="P156" s="55"/>
      <c r="Q156" s="42"/>
      <c r="R156" s="45" t="str">
        <f>IF(AND(NOT(ISBLANK(Q156)),Dashboard!F16&gt;0), Q156/Dashboard!F16, "")</f>
        <v/>
      </c>
      <c r="S156" s="42"/>
      <c r="T156" s="45" t="str">
        <f>IF(AND(NOT(ISBLANK(S156)),Dashboard!F84&gt;0), S156/Dashboard!F84, "")</f>
        <v/>
      </c>
      <c r="U156" s="42"/>
      <c r="V156" s="45" t="str">
        <f>IF(AND(NOT(ISBLANK(U156)),Dashboard!F85&gt;0), U156/Dashboard!F85, "")</f>
        <v/>
      </c>
      <c r="W156" s="42"/>
      <c r="X156" s="45" t="str">
        <f>IF(AND(NOT(ISBLANK(W156)),Dashboard!F86&gt;0), W156/Dashboard!F86, "")</f>
        <v/>
      </c>
    </row>
    <row r="157" spans="16:24" x14ac:dyDescent="0.35">
      <c r="P157" s="55"/>
      <c r="Q157" s="42"/>
      <c r="R157" s="45" t="str">
        <f>IF(AND(NOT(ISBLANK(Q157)),Dashboard!F16&gt;0), Q157/Dashboard!F16, "")</f>
        <v/>
      </c>
      <c r="S157" s="42"/>
      <c r="T157" s="45" t="str">
        <f>IF(AND(NOT(ISBLANK(S157)),Dashboard!F84&gt;0), S157/Dashboard!F84, "")</f>
        <v/>
      </c>
      <c r="U157" s="42"/>
      <c r="V157" s="45" t="str">
        <f>IF(AND(NOT(ISBLANK(U157)),Dashboard!F85&gt;0), U157/Dashboard!F85, "")</f>
        <v/>
      </c>
      <c r="W157" s="42"/>
      <c r="X157" s="45" t="str">
        <f>IF(AND(NOT(ISBLANK(W157)),Dashboard!F86&gt;0), W157/Dashboard!F86, "")</f>
        <v/>
      </c>
    </row>
    <row r="158" spans="16:24" x14ac:dyDescent="0.35">
      <c r="P158" s="55"/>
      <c r="Q158" s="42"/>
      <c r="R158" s="45" t="str">
        <f>IF(AND(NOT(ISBLANK(Q158)),Dashboard!F16&gt;0), Q158/Dashboard!F16, "")</f>
        <v/>
      </c>
      <c r="S158" s="42"/>
      <c r="T158" s="45" t="str">
        <f>IF(AND(NOT(ISBLANK(S158)),Dashboard!F84&gt;0), S158/Dashboard!F84, "")</f>
        <v/>
      </c>
      <c r="U158" s="42"/>
      <c r="V158" s="45" t="str">
        <f>IF(AND(NOT(ISBLANK(U158)),Dashboard!F85&gt;0), U158/Dashboard!F85, "")</f>
        <v/>
      </c>
      <c r="W158" s="42"/>
      <c r="X158" s="45" t="str">
        <f>IF(AND(NOT(ISBLANK(W158)),Dashboard!F86&gt;0), W158/Dashboard!F86, "")</f>
        <v/>
      </c>
    </row>
    <row r="159" spans="16:24" x14ac:dyDescent="0.35">
      <c r="P159" s="55"/>
      <c r="Q159" s="42"/>
      <c r="R159" s="45" t="str">
        <f>IF(AND(NOT(ISBLANK(Q159)),Dashboard!F16&gt;0), Q159/Dashboard!F16, "")</f>
        <v/>
      </c>
      <c r="S159" s="42"/>
      <c r="T159" s="45" t="str">
        <f>IF(AND(NOT(ISBLANK(S159)),Dashboard!F84&gt;0), S159/Dashboard!F84, "")</f>
        <v/>
      </c>
      <c r="U159" s="42"/>
      <c r="V159" s="45" t="str">
        <f>IF(AND(NOT(ISBLANK(U159)),Dashboard!F85&gt;0), U159/Dashboard!F85, "")</f>
        <v/>
      </c>
      <c r="W159" s="42"/>
      <c r="X159" s="45" t="str">
        <f>IF(AND(NOT(ISBLANK(W159)),Dashboard!F86&gt;0), W159/Dashboard!F86, "")</f>
        <v/>
      </c>
    </row>
    <row r="160" spans="16:24" x14ac:dyDescent="0.35">
      <c r="P160" s="55"/>
      <c r="Q160" s="42"/>
      <c r="R160" s="45" t="str">
        <f>IF(AND(NOT(ISBLANK(Q160)),Dashboard!F16&gt;0), Q160/Dashboard!F16, "")</f>
        <v/>
      </c>
      <c r="S160" s="42"/>
      <c r="T160" s="45" t="str">
        <f>IF(AND(NOT(ISBLANK(S160)),Dashboard!F84&gt;0), S160/Dashboard!F84, "")</f>
        <v/>
      </c>
      <c r="U160" s="42"/>
      <c r="V160" s="45" t="str">
        <f>IF(AND(NOT(ISBLANK(U160)),Dashboard!F85&gt;0), U160/Dashboard!F85, "")</f>
        <v/>
      </c>
      <c r="W160" s="42"/>
      <c r="X160" s="45" t="str">
        <f>IF(AND(NOT(ISBLANK(W160)),Dashboard!F86&gt;0), W160/Dashboard!F86, "")</f>
        <v/>
      </c>
    </row>
    <row r="161" spans="2:24" x14ac:dyDescent="0.35">
      <c r="P161" s="55"/>
      <c r="Q161" s="42"/>
      <c r="R161" s="45" t="str">
        <f>IF(AND(NOT(ISBLANK(Q161)),Dashboard!F16&gt;0), Q161/Dashboard!F16, "")</f>
        <v/>
      </c>
      <c r="S161" s="42"/>
      <c r="T161" s="45" t="str">
        <f>IF(AND(NOT(ISBLANK(S161)),Dashboard!F84&gt;0), S161/Dashboard!F84, "")</f>
        <v/>
      </c>
      <c r="U161" s="42"/>
      <c r="V161" s="45" t="str">
        <f>IF(AND(NOT(ISBLANK(U161)),Dashboard!F85&gt;0), U161/Dashboard!F85, "")</f>
        <v/>
      </c>
      <c r="W161" s="42"/>
      <c r="X161" s="45" t="str">
        <f>IF(AND(NOT(ISBLANK(W161)),Dashboard!F86&gt;0), W161/Dashboard!F86, "")</f>
        <v/>
      </c>
    </row>
    <row r="162" spans="2:24" x14ac:dyDescent="0.35">
      <c r="P162" s="55"/>
      <c r="Q162" s="42"/>
      <c r="R162" s="45" t="str">
        <f>IF(AND(NOT(ISBLANK(Q162)),Dashboard!F16&gt;0), Q162/Dashboard!F16, "")</f>
        <v/>
      </c>
      <c r="S162" s="42"/>
      <c r="T162" s="45" t="str">
        <f>IF(AND(NOT(ISBLANK(S162)),Dashboard!F84&gt;0), S162/Dashboard!F84, "")</f>
        <v/>
      </c>
      <c r="U162" s="42"/>
      <c r="V162" s="45" t="str">
        <f>IF(AND(NOT(ISBLANK(U162)),Dashboard!F85&gt;0), U162/Dashboard!F85, "")</f>
        <v/>
      </c>
      <c r="W162" s="42"/>
      <c r="X162" s="45" t="str">
        <f>IF(AND(NOT(ISBLANK(W162)),Dashboard!F86&gt;0), W162/Dashboard!F86, "")</f>
        <v/>
      </c>
    </row>
    <row r="163" spans="2:24" x14ac:dyDescent="0.35">
      <c r="P163" s="55"/>
      <c r="Q163" s="42"/>
      <c r="R163" s="45" t="str">
        <f>IF(AND(NOT(ISBLANK(Q163)),Dashboard!F16&gt;0), Q163/Dashboard!F16, "")</f>
        <v/>
      </c>
      <c r="S163" s="42"/>
      <c r="T163" s="45" t="str">
        <f>IF(AND(NOT(ISBLANK(S163)),Dashboard!F84&gt;0), S163/Dashboard!F84, "")</f>
        <v/>
      </c>
      <c r="U163" s="42"/>
      <c r="V163" s="45" t="str">
        <f>IF(AND(NOT(ISBLANK(U163)),Dashboard!F85&gt;0), U163/Dashboard!F85, "")</f>
        <v/>
      </c>
      <c r="W163" s="42"/>
      <c r="X163" s="45" t="str">
        <f>IF(AND(NOT(ISBLANK(W163)),Dashboard!F86&gt;0), W163/Dashboard!F86, "")</f>
        <v/>
      </c>
    </row>
    <row r="164" spans="2:24" x14ac:dyDescent="0.35">
      <c r="P164" s="55"/>
      <c r="Q164" s="42"/>
      <c r="R164" s="45" t="str">
        <f>IF(AND(NOT(ISBLANK(Q164)),Dashboard!F16&gt;0), Q164/Dashboard!F16, "")</f>
        <v/>
      </c>
      <c r="S164" s="42"/>
      <c r="T164" s="45" t="str">
        <f>IF(AND(NOT(ISBLANK(S164)),Dashboard!F84&gt;0), S164/Dashboard!F84, "")</f>
        <v/>
      </c>
      <c r="U164" s="42"/>
      <c r="V164" s="45" t="str">
        <f>IF(AND(NOT(ISBLANK(U164)),Dashboard!F85&gt;0), U164/Dashboard!F85, "")</f>
        <v/>
      </c>
      <c r="W164" s="42"/>
      <c r="X164" s="45" t="str">
        <f>IF(AND(NOT(ISBLANK(W164)),Dashboard!F86&gt;0), W164/Dashboard!F86, "")</f>
        <v/>
      </c>
    </row>
    <row r="165" spans="2:24" x14ac:dyDescent="0.35">
      <c r="P165" s="55"/>
      <c r="Q165" s="42"/>
      <c r="R165" s="45" t="str">
        <f>IF(AND(NOT(ISBLANK(Q165)),Dashboard!F16&gt;0), Q165/Dashboard!F16, "")</f>
        <v/>
      </c>
      <c r="S165" s="42"/>
      <c r="T165" s="45" t="str">
        <f>IF(AND(NOT(ISBLANK(S165)),Dashboard!F84&gt;0), S165/Dashboard!F84, "")</f>
        <v/>
      </c>
      <c r="U165" s="42"/>
      <c r="V165" s="45" t="str">
        <f>IF(AND(NOT(ISBLANK(U165)),Dashboard!F85&gt;0), U165/Dashboard!F85, "")</f>
        <v/>
      </c>
      <c r="W165" s="42"/>
      <c r="X165" s="45" t="str">
        <f>IF(AND(NOT(ISBLANK(W165)),Dashboard!F86&gt;0), W165/Dashboard!F86, "")</f>
        <v/>
      </c>
    </row>
    <row r="166" spans="2:24" x14ac:dyDescent="0.35">
      <c r="P166" s="55"/>
      <c r="Q166" s="42"/>
      <c r="R166" s="45" t="str">
        <f>IF(AND(NOT(ISBLANK(Q166)),Dashboard!F16&gt;0), Q166/Dashboard!F16, "")</f>
        <v/>
      </c>
      <c r="S166" s="42"/>
      <c r="T166" s="45" t="str">
        <f>IF(AND(NOT(ISBLANK(S166)),Dashboard!F84&gt;0), S166/Dashboard!F84, "")</f>
        <v/>
      </c>
      <c r="U166" s="42"/>
      <c r="V166" s="45" t="str">
        <f>IF(AND(NOT(ISBLANK(U166)),Dashboard!F85&gt;0), U166/Dashboard!F85, "")</f>
        <v/>
      </c>
      <c r="W166" s="42"/>
      <c r="X166" s="45" t="str">
        <f>IF(AND(NOT(ISBLANK(W166)),Dashboard!F86&gt;0), W166/Dashboard!F86, "")</f>
        <v/>
      </c>
    </row>
    <row r="167" spans="2:24" x14ac:dyDescent="0.35">
      <c r="P167" s="55"/>
      <c r="Q167" s="42"/>
      <c r="R167" s="45" t="str">
        <f>IF(AND(NOT(ISBLANK(Q167)),Dashboard!F16&gt;0), Q167/Dashboard!F16, "")</f>
        <v/>
      </c>
      <c r="S167" s="42"/>
      <c r="T167" s="45" t="str">
        <f>IF(AND(NOT(ISBLANK(S167)),Dashboard!F84&gt;0), S167/Dashboard!F84, "")</f>
        <v/>
      </c>
      <c r="U167" s="42"/>
      <c r="V167" s="45" t="str">
        <f>IF(AND(NOT(ISBLANK(U167)),Dashboard!F85&gt;0), U167/Dashboard!F85, "")</f>
        <v/>
      </c>
      <c r="W167" s="42"/>
      <c r="X167" s="45" t="str">
        <f>IF(AND(NOT(ISBLANK(W167)),Dashboard!F86&gt;0), W167/Dashboard!F86, "")</f>
        <v/>
      </c>
    </row>
    <row r="168" spans="2:24" x14ac:dyDescent="0.35">
      <c r="P168" s="55"/>
      <c r="Q168" s="42"/>
      <c r="R168" s="45" t="str">
        <f>IF(AND(NOT(ISBLANK(Q168)),Dashboard!F16&gt;0), Q168/Dashboard!F16, "")</f>
        <v/>
      </c>
      <c r="S168" s="42"/>
      <c r="T168" s="45" t="str">
        <f>IF(AND(NOT(ISBLANK(S168)),Dashboard!F84&gt;0), S168/Dashboard!F84, "")</f>
        <v/>
      </c>
      <c r="U168" s="42"/>
      <c r="V168" s="45" t="str">
        <f>IF(AND(NOT(ISBLANK(U168)),Dashboard!F85&gt;0), U168/Dashboard!F85, "")</f>
        <v/>
      </c>
      <c r="W168" s="42"/>
      <c r="X168" s="45" t="str">
        <f>IF(AND(NOT(ISBLANK(W168)),Dashboard!F86&gt;0), W168/Dashboard!F86, "")</f>
        <v/>
      </c>
    </row>
    <row r="169" spans="2:24" x14ac:dyDescent="0.35">
      <c r="P169" s="55"/>
      <c r="Q169" s="42"/>
      <c r="R169" s="45" t="str">
        <f>IF(AND(NOT(ISBLANK(Q169)),Dashboard!F16&gt;0), Q169/Dashboard!F16, "")</f>
        <v/>
      </c>
      <c r="S169" s="42"/>
      <c r="T169" s="45" t="str">
        <f>IF(AND(NOT(ISBLANK(S169)),Dashboard!F84&gt;0), S169/Dashboard!F84, "")</f>
        <v/>
      </c>
      <c r="U169" s="42"/>
      <c r="V169" s="45" t="str">
        <f>IF(AND(NOT(ISBLANK(U169)),Dashboard!F85&gt;0), U169/Dashboard!F85, "")</f>
        <v/>
      </c>
      <c r="W169" s="42"/>
      <c r="X169" s="45" t="str">
        <f>IF(AND(NOT(ISBLANK(W169)),Dashboard!F86&gt;0), W169/Dashboard!F86, "")</f>
        <v/>
      </c>
    </row>
    <row r="170" spans="2:24" x14ac:dyDescent="0.35">
      <c r="P170" s="55"/>
      <c r="Q170" s="42"/>
      <c r="R170" s="45" t="str">
        <f>IF(AND(NOT(ISBLANK(Q170)),Dashboard!F16&gt;0), Q170/Dashboard!F16, "")</f>
        <v/>
      </c>
      <c r="S170" s="42"/>
      <c r="T170" s="45" t="str">
        <f>IF(AND(NOT(ISBLANK(S170)),Dashboard!F84&gt;0), S170/Dashboard!F84, "")</f>
        <v/>
      </c>
      <c r="U170" s="42"/>
      <c r="V170" s="45" t="str">
        <f>IF(AND(NOT(ISBLANK(U170)),Dashboard!F85&gt;0), U170/Dashboard!F85, "")</f>
        <v/>
      </c>
      <c r="W170" s="42"/>
      <c r="X170" s="45" t="str">
        <f>IF(AND(NOT(ISBLANK(W170)),Dashboard!F86&gt;0), W170/Dashboard!F86, "")</f>
        <v/>
      </c>
    </row>
    <row r="175" spans="2:24" ht="21" x14ac:dyDescent="0.5">
      <c r="B175" s="39" t="s">
        <v>2981</v>
      </c>
      <c r="P175" s="56" t="s">
        <v>2982</v>
      </c>
    </row>
    <row r="177" spans="2:22" ht="45" customHeight="1" x14ac:dyDescent="0.35">
      <c r="B177" s="297" t="s">
        <v>2983</v>
      </c>
      <c r="C177" s="290"/>
      <c r="D177" s="290"/>
      <c r="E177" s="290"/>
      <c r="F177" s="290"/>
      <c r="P177" s="297" t="s">
        <v>2984</v>
      </c>
      <c r="Q177" s="290"/>
      <c r="R177" s="290"/>
      <c r="S177" s="290"/>
      <c r="T177" s="290"/>
      <c r="U177" s="290"/>
    </row>
    <row r="178" spans="2:22" ht="35" customHeight="1" x14ac:dyDescent="0.35">
      <c r="P178" s="294" t="s">
        <v>2985</v>
      </c>
      <c r="Q178" s="294"/>
      <c r="R178" s="294" t="s">
        <v>2986</v>
      </c>
      <c r="S178" s="294"/>
      <c r="T178" s="294"/>
    </row>
    <row r="179" spans="2:22" ht="30" customHeight="1" x14ac:dyDescent="0.35">
      <c r="P179" s="298">
        <v>0</v>
      </c>
      <c r="Q179" s="299"/>
      <c r="R179" s="300" t="s">
        <v>2987</v>
      </c>
      <c r="S179" s="301"/>
      <c r="T179" s="301"/>
    </row>
    <row r="182" spans="2:22" ht="25" customHeight="1" x14ac:dyDescent="0.35">
      <c r="P182" s="65" t="s">
        <v>2970</v>
      </c>
      <c r="Q182" s="65" t="s">
        <v>2988</v>
      </c>
      <c r="R182" s="65" t="s">
        <v>2989</v>
      </c>
      <c r="S182" s="302" t="s">
        <v>9</v>
      </c>
      <c r="T182" s="302"/>
      <c r="U182" s="302"/>
      <c r="V182" s="290"/>
    </row>
    <row r="183" spans="2:22" ht="20" customHeight="1" x14ac:dyDescent="0.35">
      <c r="P183" s="67"/>
      <c r="Q183" s="68"/>
      <c r="R183" s="69" t="str">
        <f>IF(AND(NOT(ISBLANK(Q183)), Dashboard!$P179&gt;0), Q183/Dashboard!$P179, "")</f>
        <v/>
      </c>
      <c r="S183" s="303"/>
      <c r="T183" s="304"/>
      <c r="U183" s="304"/>
      <c r="V183" s="304"/>
    </row>
    <row r="184" spans="2:22" ht="20" customHeight="1" x14ac:dyDescent="0.35">
      <c r="P184" s="67"/>
      <c r="Q184" s="68"/>
      <c r="R184" s="69" t="str">
        <f>IF(AND(NOT(ISBLANK(Q184)), Dashboard!$P179&gt;0), Q184/Dashboard!$P179, "")</f>
        <v/>
      </c>
      <c r="S184" s="303"/>
      <c r="T184" s="304"/>
      <c r="U184" s="304"/>
      <c r="V184" s="304"/>
    </row>
    <row r="185" spans="2:22" ht="20" customHeight="1" x14ac:dyDescent="0.35">
      <c r="P185" s="67"/>
      <c r="Q185" s="68"/>
      <c r="R185" s="69" t="str">
        <f>IF(AND(NOT(ISBLANK(Q185)), Dashboard!$P179&gt;0), Q185/Dashboard!$P179, "")</f>
        <v/>
      </c>
      <c r="S185" s="303"/>
      <c r="T185" s="304"/>
      <c r="U185" s="304"/>
      <c r="V185" s="304"/>
    </row>
    <row r="186" spans="2:22" ht="20" customHeight="1" x14ac:dyDescent="0.35">
      <c r="P186" s="67"/>
      <c r="Q186" s="68"/>
      <c r="R186" s="69" t="str">
        <f>IF(AND(NOT(ISBLANK(Q186)), Dashboard!$P179&gt;0), Q186/Dashboard!$P179, "")</f>
        <v/>
      </c>
      <c r="S186" s="303"/>
      <c r="T186" s="304"/>
      <c r="U186" s="304"/>
      <c r="V186" s="304"/>
    </row>
    <row r="187" spans="2:22" ht="20" customHeight="1" x14ac:dyDescent="0.35">
      <c r="P187" s="67"/>
      <c r="Q187" s="68"/>
      <c r="R187" s="69" t="str">
        <f>IF(AND(NOT(ISBLANK(Q187)), Dashboard!$P179&gt;0), Q187/Dashboard!$P179, "")</f>
        <v/>
      </c>
      <c r="S187" s="303"/>
      <c r="T187" s="304"/>
      <c r="U187" s="304"/>
      <c r="V187" s="304"/>
    </row>
    <row r="188" spans="2:22" ht="20" customHeight="1" x14ac:dyDescent="0.35">
      <c r="P188" s="67"/>
      <c r="Q188" s="68"/>
      <c r="R188" s="69" t="str">
        <f>IF(AND(NOT(ISBLANK(Q188)), Dashboard!$P179&gt;0), Q188/Dashboard!$P179, "")</f>
        <v/>
      </c>
      <c r="S188" s="303"/>
      <c r="T188" s="304"/>
      <c r="U188" s="304"/>
      <c r="V188" s="304"/>
    </row>
    <row r="189" spans="2:22" ht="20" customHeight="1" x14ac:dyDescent="0.35">
      <c r="P189" s="67"/>
      <c r="Q189" s="68"/>
      <c r="R189" s="69" t="str">
        <f>IF(AND(NOT(ISBLANK(Q189)), Dashboard!$P179&gt;0), Q189/Dashboard!$P179, "")</f>
        <v/>
      </c>
      <c r="S189" s="303"/>
      <c r="T189" s="304"/>
      <c r="U189" s="304"/>
      <c r="V189" s="304"/>
    </row>
    <row r="190" spans="2:22" ht="20" customHeight="1" x14ac:dyDescent="0.35">
      <c r="P190" s="67"/>
      <c r="Q190" s="68"/>
      <c r="R190" s="69" t="str">
        <f>IF(AND(NOT(ISBLANK(Q190)), Dashboard!$P179&gt;0), Q190/Dashboard!$P179, "")</f>
        <v/>
      </c>
      <c r="S190" s="303"/>
      <c r="T190" s="304"/>
      <c r="U190" s="304"/>
      <c r="V190" s="304"/>
    </row>
    <row r="191" spans="2:22" ht="20" customHeight="1" x14ac:dyDescent="0.35">
      <c r="P191" s="67"/>
      <c r="Q191" s="68"/>
      <c r="R191" s="69" t="str">
        <f>IF(AND(NOT(ISBLANK(Q191)), Dashboard!$P179&gt;0), Q191/Dashboard!$P179, "")</f>
        <v/>
      </c>
      <c r="S191" s="303"/>
      <c r="T191" s="304"/>
      <c r="U191" s="304"/>
      <c r="V191" s="304"/>
    </row>
    <row r="192" spans="2:22" ht="20" customHeight="1" x14ac:dyDescent="0.35">
      <c r="P192" s="67"/>
      <c r="Q192" s="68"/>
      <c r="R192" s="69" t="str">
        <f>IF(AND(NOT(ISBLANK(Q192)), Dashboard!$P179&gt;0), Q192/Dashboard!$P179, "")</f>
        <v/>
      </c>
      <c r="S192" s="303"/>
      <c r="T192" s="304"/>
      <c r="U192" s="304"/>
      <c r="V192" s="304"/>
    </row>
    <row r="193" spans="2:22" ht="20" customHeight="1" x14ac:dyDescent="0.35">
      <c r="P193" s="67"/>
      <c r="Q193" s="68"/>
      <c r="R193" s="69" t="str">
        <f>IF(AND(NOT(ISBLANK(Q193)), Dashboard!$P179&gt;0), Q193/Dashboard!$P179, "")</f>
        <v/>
      </c>
      <c r="S193" s="303"/>
      <c r="T193" s="304"/>
      <c r="U193" s="304"/>
      <c r="V193" s="304"/>
    </row>
    <row r="194" spans="2:22" ht="20" customHeight="1" x14ac:dyDescent="0.35">
      <c r="P194" s="67"/>
      <c r="Q194" s="68"/>
      <c r="R194" s="69" t="str">
        <f>IF(AND(NOT(ISBLANK(Q194)), Dashboard!$P179&gt;0), Q194/Dashboard!$P179, "")</f>
        <v/>
      </c>
      <c r="S194" s="303"/>
      <c r="T194" s="304"/>
      <c r="U194" s="304"/>
      <c r="V194" s="304"/>
    </row>
    <row r="195" spans="2:22" ht="20" customHeight="1" x14ac:dyDescent="0.35">
      <c r="P195" s="67"/>
      <c r="Q195" s="68"/>
      <c r="R195" s="69" t="str">
        <f>IF(AND(NOT(ISBLANK(Q195)), Dashboard!$P179&gt;0), Q195/Dashboard!$P179, "")</f>
        <v/>
      </c>
      <c r="S195" s="303"/>
      <c r="T195" s="304"/>
      <c r="U195" s="304"/>
      <c r="V195" s="304"/>
    </row>
    <row r="196" spans="2:22" ht="20" customHeight="1" x14ac:dyDescent="0.35">
      <c r="P196" s="67"/>
      <c r="Q196" s="68"/>
      <c r="R196" s="69" t="str">
        <f>IF(AND(NOT(ISBLANK(Q196)), Dashboard!$P179&gt;0), Q196/Dashboard!$P179, "")</f>
        <v/>
      </c>
      <c r="S196" s="303"/>
      <c r="T196" s="304"/>
      <c r="U196" s="304"/>
      <c r="V196" s="304"/>
    </row>
    <row r="197" spans="2:22" ht="20" customHeight="1" x14ac:dyDescent="0.35">
      <c r="P197" s="67"/>
      <c r="Q197" s="68"/>
      <c r="R197" s="69" t="str">
        <f>IF(AND(NOT(ISBLANK(Q197)), Dashboard!$P179&gt;0), Q197/Dashboard!$P179, "")</f>
        <v/>
      </c>
      <c r="S197" s="303"/>
      <c r="T197" s="304"/>
      <c r="U197" s="304"/>
      <c r="V197" s="304"/>
    </row>
    <row r="198" spans="2:22" ht="20" customHeight="1" x14ac:dyDescent="0.35">
      <c r="P198" s="67"/>
      <c r="Q198" s="68"/>
      <c r="R198" s="69" t="str">
        <f>IF(AND(NOT(ISBLANK(Q198)), Dashboard!$P179&gt;0), Q198/Dashboard!$P179, "")</f>
        <v/>
      </c>
      <c r="S198" s="303"/>
      <c r="T198" s="304"/>
      <c r="U198" s="304"/>
      <c r="V198" s="304"/>
    </row>
    <row r="199" spans="2:22" ht="20" customHeight="1" x14ac:dyDescent="0.35">
      <c r="P199" s="67"/>
      <c r="Q199" s="68"/>
      <c r="R199" s="69" t="str">
        <f>IF(AND(NOT(ISBLANK(Q199)), Dashboard!$P179&gt;0), Q199/Dashboard!$P179, "")</f>
        <v/>
      </c>
      <c r="S199" s="303"/>
      <c r="T199" s="304"/>
      <c r="U199" s="304"/>
      <c r="V199" s="304"/>
    </row>
    <row r="200" spans="2:22" ht="20" customHeight="1" x14ac:dyDescent="0.35">
      <c r="P200" s="67"/>
      <c r="Q200" s="68"/>
      <c r="R200" s="69" t="str">
        <f>IF(AND(NOT(ISBLANK(Q200)), Dashboard!$P179&gt;0), Q200/Dashboard!$P179, "")</f>
        <v/>
      </c>
      <c r="S200" s="303"/>
      <c r="T200" s="304"/>
      <c r="U200" s="304"/>
      <c r="V200" s="304"/>
    </row>
    <row r="201" spans="2:22" ht="20" customHeight="1" x14ac:dyDescent="0.35">
      <c r="P201" s="67"/>
      <c r="Q201" s="68"/>
      <c r="R201" s="69" t="str">
        <f>IF(AND(NOT(ISBLANK(Q201)), Dashboard!$P179&gt;0), Q201/Dashboard!$P179, "")</f>
        <v/>
      </c>
      <c r="S201" s="303"/>
      <c r="T201" s="304"/>
      <c r="U201" s="304"/>
      <c r="V201" s="304"/>
    </row>
    <row r="202" spans="2:22" ht="20" customHeight="1" x14ac:dyDescent="0.35">
      <c r="P202" s="67"/>
      <c r="Q202" s="68"/>
      <c r="R202" s="69" t="str">
        <f>IF(AND(NOT(ISBLANK(Q202)), Dashboard!$P179&gt;0), Q202/Dashboard!$P179, "")</f>
        <v/>
      </c>
      <c r="S202" s="303"/>
      <c r="T202" s="304"/>
      <c r="U202" s="304"/>
      <c r="V202" s="304"/>
    </row>
    <row r="206" spans="2:22" ht="32" customHeight="1" x14ac:dyDescent="0.35">
      <c r="B206" s="288" t="s">
        <v>2834</v>
      </c>
      <c r="C206" s="288"/>
      <c r="D206" s="288"/>
      <c r="E206" s="288"/>
      <c r="F206" s="288"/>
      <c r="G206" s="288"/>
      <c r="H206" s="288"/>
      <c r="I206" s="288"/>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2:H127">
    <cfRule type="expression" dxfId="77" priority="4">
      <formula>$G122&gt;=0.8</formula>
    </cfRule>
    <cfRule type="expression" dxfId="76" priority="5">
      <formula>AND($G122&gt;=0.5,$G122&lt;0.8)</formula>
    </cfRule>
    <cfRule type="expression" dxfId="75" priority="6">
      <formula>$G122&lt;0.5</formula>
    </cfRule>
  </conditionalFormatting>
  <conditionalFormatting sqref="K122:K127">
    <cfRule type="cellIs" dxfId="74" priority="7" operator="greaterThan">
      <formula>0</formula>
    </cfRule>
  </conditionalFormatting>
  <conditionalFormatting sqref="L122:L127">
    <cfRule type="cellIs" dxfId="73" priority="8" operator="greaterThan">
      <formula>0</formula>
    </cfRule>
  </conditionalFormatting>
  <conditionalFormatting sqref="M122:M127">
    <cfRule type="cellIs" dxfId="72" priority="9" operator="greaterThan">
      <formula>0</formula>
    </cfRule>
  </conditionalFormatting>
  <conditionalFormatting sqref="N122:N127">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38"/>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256"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29</v>
      </c>
      <c r="O3" s="5" t="s">
        <v>36</v>
      </c>
      <c r="P3" s="4" t="str">
        <f t="shared" si="0"/>
        <v>Outstanding</v>
      </c>
      <c r="Q3" s="13" t="s">
        <v>25</v>
      </c>
    </row>
    <row r="4" spans="1:17" ht="60" customHeight="1" x14ac:dyDescent="0.35">
      <c r="A4" s="11" t="s">
        <v>17</v>
      </c>
      <c r="B4" s="2" t="s">
        <v>37</v>
      </c>
      <c r="C4" s="1" t="s">
        <v>38</v>
      </c>
      <c r="D4" s="3" t="s">
        <v>20</v>
      </c>
      <c r="E4" s="3" t="s">
        <v>21</v>
      </c>
      <c r="F4" s="4" t="s">
        <v>22</v>
      </c>
      <c r="G4" s="4" t="s">
        <v>23</v>
      </c>
      <c r="H4" s="4" t="s">
        <v>24</v>
      </c>
      <c r="I4" s="4" t="s">
        <v>25</v>
      </c>
      <c r="J4" s="5" t="s">
        <v>25</v>
      </c>
      <c r="K4" s="5" t="s">
        <v>39</v>
      </c>
      <c r="L4" s="5" t="s">
        <v>40</v>
      </c>
      <c r="M4" s="5" t="s">
        <v>41</v>
      </c>
      <c r="N4" s="5" t="s">
        <v>29</v>
      </c>
      <c r="O4" s="5" t="s">
        <v>42</v>
      </c>
      <c r="P4" s="4" t="str">
        <f t="shared" si="0"/>
        <v>Outstanding</v>
      </c>
      <c r="Q4" s="13" t="s">
        <v>25</v>
      </c>
    </row>
    <row r="5" spans="1:17" ht="60" customHeight="1" x14ac:dyDescent="0.35">
      <c r="A5" s="11" t="s">
        <v>17</v>
      </c>
      <c r="B5" s="2" t="s">
        <v>43</v>
      </c>
      <c r="C5" s="1" t="s">
        <v>44</v>
      </c>
      <c r="D5" s="3" t="s">
        <v>20</v>
      </c>
      <c r="E5" s="3" t="s">
        <v>21</v>
      </c>
      <c r="F5" s="4" t="s">
        <v>22</v>
      </c>
      <c r="G5" s="4" t="s">
        <v>23</v>
      </c>
      <c r="H5" s="4" t="s">
        <v>24</v>
      </c>
      <c r="I5" s="4" t="s">
        <v>25</v>
      </c>
      <c r="J5" s="5" t="s">
        <v>25</v>
      </c>
      <c r="K5" s="5" t="s">
        <v>45</v>
      </c>
      <c r="L5" s="5" t="s">
        <v>46</v>
      </c>
      <c r="M5" s="5" t="s">
        <v>47</v>
      </c>
      <c r="N5" s="5" t="s">
        <v>29</v>
      </c>
      <c r="O5" s="5" t="s">
        <v>48</v>
      </c>
      <c r="P5" s="4" t="str">
        <f t="shared" si="0"/>
        <v>Outstanding</v>
      </c>
      <c r="Q5" s="13" t="s">
        <v>25</v>
      </c>
    </row>
    <row r="6" spans="1:17" ht="60" customHeight="1" x14ac:dyDescent="0.35">
      <c r="A6" s="11" t="s">
        <v>17</v>
      </c>
      <c r="B6" s="2" t="s">
        <v>49</v>
      </c>
      <c r="C6" s="1" t="s">
        <v>50</v>
      </c>
      <c r="D6" s="3" t="s">
        <v>20</v>
      </c>
      <c r="E6" s="3" t="s">
        <v>21</v>
      </c>
      <c r="F6" s="4" t="s">
        <v>22</v>
      </c>
      <c r="G6" s="4" t="s">
        <v>23</v>
      </c>
      <c r="H6" s="4" t="s">
        <v>24</v>
      </c>
      <c r="I6" s="4" t="s">
        <v>25</v>
      </c>
      <c r="J6" s="5" t="s">
        <v>25</v>
      </c>
      <c r="K6" s="5" t="s">
        <v>51</v>
      </c>
      <c r="L6" s="5" t="s">
        <v>52</v>
      </c>
      <c r="M6" s="5" t="s">
        <v>53</v>
      </c>
      <c r="N6" s="5" t="s">
        <v>29</v>
      </c>
      <c r="O6" s="5" t="s">
        <v>54</v>
      </c>
      <c r="P6" s="4" t="str">
        <f t="shared" si="0"/>
        <v>Outstanding</v>
      </c>
      <c r="Q6" s="13" t="s">
        <v>25</v>
      </c>
    </row>
    <row r="7" spans="1:17" ht="60" customHeight="1" x14ac:dyDescent="0.35">
      <c r="A7" s="11" t="s">
        <v>17</v>
      </c>
      <c r="B7" s="2" t="s">
        <v>55</v>
      </c>
      <c r="C7" s="1" t="s">
        <v>56</v>
      </c>
      <c r="D7" s="3" t="s">
        <v>20</v>
      </c>
      <c r="E7" s="3" t="s">
        <v>21</v>
      </c>
      <c r="F7" s="4" t="s">
        <v>22</v>
      </c>
      <c r="G7" s="4" t="s">
        <v>23</v>
      </c>
      <c r="H7" s="4" t="s">
        <v>24</v>
      </c>
      <c r="I7" s="4" t="s">
        <v>25</v>
      </c>
      <c r="J7" s="5" t="s">
        <v>25</v>
      </c>
      <c r="K7" s="5" t="s">
        <v>57</v>
      </c>
      <c r="L7" s="5" t="s">
        <v>58</v>
      </c>
      <c r="M7" s="5" t="s">
        <v>59</v>
      </c>
      <c r="N7" s="5" t="s">
        <v>60</v>
      </c>
      <c r="O7" s="5" t="s">
        <v>61</v>
      </c>
      <c r="P7" s="4" t="str">
        <f t="shared" si="0"/>
        <v>Outstanding</v>
      </c>
      <c r="Q7" s="13" t="s">
        <v>25</v>
      </c>
    </row>
    <row r="8" spans="1:17" ht="60" customHeight="1" x14ac:dyDescent="0.35">
      <c r="A8" s="11" t="s">
        <v>17</v>
      </c>
      <c r="B8" s="2" t="s">
        <v>62</v>
      </c>
      <c r="C8" s="1" t="s">
        <v>63</v>
      </c>
      <c r="D8" s="3" t="s">
        <v>20</v>
      </c>
      <c r="E8" s="3" t="s">
        <v>21</v>
      </c>
      <c r="F8" s="4" t="s">
        <v>22</v>
      </c>
      <c r="G8" s="4" t="s">
        <v>23</v>
      </c>
      <c r="H8" s="4" t="s">
        <v>24</v>
      </c>
      <c r="I8" s="4" t="s">
        <v>25</v>
      </c>
      <c r="J8" s="5" t="s">
        <v>25</v>
      </c>
      <c r="K8" s="5" t="s">
        <v>64</v>
      </c>
      <c r="L8" s="5" t="s">
        <v>65</v>
      </c>
      <c r="M8" s="5" t="s">
        <v>66</v>
      </c>
      <c r="N8" s="5" t="s">
        <v>29</v>
      </c>
      <c r="O8" s="5" t="s">
        <v>67</v>
      </c>
      <c r="P8" s="4" t="str">
        <f t="shared" si="0"/>
        <v>Outstanding</v>
      </c>
      <c r="Q8" s="13" t="s">
        <v>25</v>
      </c>
    </row>
    <row r="9" spans="1:17" ht="60" customHeight="1" x14ac:dyDescent="0.35">
      <c r="A9" s="11" t="s">
        <v>68</v>
      </c>
      <c r="B9" s="2" t="s">
        <v>69</v>
      </c>
      <c r="C9" s="1" t="s">
        <v>70</v>
      </c>
      <c r="D9" s="3" t="s">
        <v>20</v>
      </c>
      <c r="E9" s="3" t="s">
        <v>21</v>
      </c>
      <c r="F9" s="4" t="s">
        <v>22</v>
      </c>
      <c r="G9" s="4" t="s">
        <v>23</v>
      </c>
      <c r="H9" s="4" t="s">
        <v>24</v>
      </c>
      <c r="I9" s="4" t="s">
        <v>25</v>
      </c>
      <c r="J9" s="5" t="s">
        <v>25</v>
      </c>
      <c r="K9" s="5" t="s">
        <v>71</v>
      </c>
      <c r="L9" s="5" t="s">
        <v>72</v>
      </c>
      <c r="M9" s="5" t="s">
        <v>73</v>
      </c>
      <c r="N9" s="5" t="s">
        <v>29</v>
      </c>
      <c r="O9" s="5" t="s">
        <v>74</v>
      </c>
      <c r="P9" s="4" t="str">
        <f t="shared" si="0"/>
        <v>Outstanding</v>
      </c>
      <c r="Q9" s="13" t="s">
        <v>25</v>
      </c>
    </row>
    <row r="10" spans="1:17" ht="60" customHeight="1" x14ac:dyDescent="0.35">
      <c r="A10" s="11" t="s">
        <v>68</v>
      </c>
      <c r="B10" s="2" t="s">
        <v>75</v>
      </c>
      <c r="C10" s="1" t="s">
        <v>76</v>
      </c>
      <c r="D10" s="3" t="s">
        <v>20</v>
      </c>
      <c r="E10" s="3" t="s">
        <v>21</v>
      </c>
      <c r="F10" s="4" t="s">
        <v>22</v>
      </c>
      <c r="G10" s="4" t="s">
        <v>23</v>
      </c>
      <c r="H10" s="4" t="s">
        <v>24</v>
      </c>
      <c r="I10" s="4" t="s">
        <v>25</v>
      </c>
      <c r="J10" s="5" t="s">
        <v>25</v>
      </c>
      <c r="K10" s="5" t="s">
        <v>77</v>
      </c>
      <c r="L10" s="5" t="s">
        <v>78</v>
      </c>
      <c r="M10" s="5" t="s">
        <v>79</v>
      </c>
      <c r="N10" s="5" t="s">
        <v>29</v>
      </c>
      <c r="O10" s="5" t="s">
        <v>80</v>
      </c>
      <c r="P10" s="4" t="str">
        <f t="shared" si="0"/>
        <v>Outstanding</v>
      </c>
      <c r="Q10" s="13" t="s">
        <v>25</v>
      </c>
    </row>
    <row r="11" spans="1:17" ht="60" customHeight="1" x14ac:dyDescent="0.35">
      <c r="A11" s="11" t="s">
        <v>68</v>
      </c>
      <c r="B11" s="2" t="s">
        <v>81</v>
      </c>
      <c r="C11" s="1" t="s">
        <v>82</v>
      </c>
      <c r="D11" s="3" t="s">
        <v>83</v>
      </c>
      <c r="E11" s="3" t="s">
        <v>21</v>
      </c>
      <c r="F11" s="4" t="s">
        <v>22</v>
      </c>
      <c r="G11" s="4" t="s">
        <v>23</v>
      </c>
      <c r="H11" s="4" t="s">
        <v>24</v>
      </c>
      <c r="I11" s="4" t="s">
        <v>25</v>
      </c>
      <c r="J11" s="5" t="s">
        <v>25</v>
      </c>
      <c r="K11" s="5" t="s">
        <v>84</v>
      </c>
      <c r="L11" s="5" t="s">
        <v>85</v>
      </c>
      <c r="M11" s="5" t="s">
        <v>86</v>
      </c>
      <c r="N11" s="5" t="s">
        <v>29</v>
      </c>
      <c r="O11" s="5" t="s">
        <v>87</v>
      </c>
      <c r="P11" s="4" t="str">
        <f t="shared" si="0"/>
        <v>Outstanding</v>
      </c>
      <c r="Q11" s="13" t="s">
        <v>25</v>
      </c>
    </row>
    <row r="12" spans="1:17" ht="60" customHeight="1" x14ac:dyDescent="0.35">
      <c r="A12" s="11" t="s">
        <v>68</v>
      </c>
      <c r="B12" s="2" t="s">
        <v>88</v>
      </c>
      <c r="C12" s="1" t="s">
        <v>89</v>
      </c>
      <c r="D12" s="3" t="s">
        <v>20</v>
      </c>
      <c r="E12" s="3" t="s">
        <v>21</v>
      </c>
      <c r="F12" s="4" t="s">
        <v>22</v>
      </c>
      <c r="G12" s="4" t="s">
        <v>23</v>
      </c>
      <c r="H12" s="4" t="s">
        <v>24</v>
      </c>
      <c r="I12" s="4" t="s">
        <v>25</v>
      </c>
      <c r="J12" s="5" t="s">
        <v>25</v>
      </c>
      <c r="K12" s="5" t="s">
        <v>90</v>
      </c>
      <c r="L12" s="5" t="s">
        <v>91</v>
      </c>
      <c r="M12" s="5" t="s">
        <v>92</v>
      </c>
      <c r="N12" s="5" t="s">
        <v>29</v>
      </c>
      <c r="O12" s="5" t="s">
        <v>74</v>
      </c>
      <c r="P12" s="4" t="str">
        <f t="shared" si="0"/>
        <v>Outstanding</v>
      </c>
      <c r="Q12" s="13" t="s">
        <v>25</v>
      </c>
    </row>
    <row r="13" spans="1:17" ht="60" customHeight="1" x14ac:dyDescent="0.35">
      <c r="A13" s="11" t="s">
        <v>93</v>
      </c>
      <c r="B13" s="2" t="s">
        <v>94</v>
      </c>
      <c r="C13" s="1" t="s">
        <v>95</v>
      </c>
      <c r="D13" s="3" t="s">
        <v>20</v>
      </c>
      <c r="E13" s="3" t="s">
        <v>21</v>
      </c>
      <c r="F13" s="4" t="s">
        <v>22</v>
      </c>
      <c r="G13" s="4" t="s">
        <v>23</v>
      </c>
      <c r="H13" s="4" t="s">
        <v>24</v>
      </c>
      <c r="I13" s="4" t="s">
        <v>25</v>
      </c>
      <c r="J13" s="5" t="s">
        <v>25</v>
      </c>
      <c r="K13" s="5" t="s">
        <v>96</v>
      </c>
      <c r="L13" s="5" t="s">
        <v>97</v>
      </c>
      <c r="M13" s="5" t="s">
        <v>98</v>
      </c>
      <c r="N13" s="5" t="s">
        <v>29</v>
      </c>
      <c r="O13" s="5" t="s">
        <v>99</v>
      </c>
      <c r="P13" s="4" t="str">
        <f t="shared" si="0"/>
        <v>Outstanding</v>
      </c>
      <c r="Q13" s="13" t="s">
        <v>25</v>
      </c>
    </row>
    <row r="14" spans="1:17" ht="60" customHeight="1" x14ac:dyDescent="0.35">
      <c r="A14" s="11" t="s">
        <v>93</v>
      </c>
      <c r="B14" s="2" t="s">
        <v>100</v>
      </c>
      <c r="C14" s="1" t="s">
        <v>101</v>
      </c>
      <c r="D14" s="3" t="s">
        <v>20</v>
      </c>
      <c r="E14" s="3" t="s">
        <v>21</v>
      </c>
      <c r="F14" s="4" t="s">
        <v>22</v>
      </c>
      <c r="G14" s="4" t="s">
        <v>23</v>
      </c>
      <c r="H14" s="4" t="s">
        <v>24</v>
      </c>
      <c r="I14" s="4" t="s">
        <v>25</v>
      </c>
      <c r="J14" s="5" t="s">
        <v>25</v>
      </c>
      <c r="K14" s="5" t="s">
        <v>102</v>
      </c>
      <c r="L14" s="5" t="s">
        <v>103</v>
      </c>
      <c r="M14" s="5" t="s">
        <v>104</v>
      </c>
      <c r="N14" s="5" t="s">
        <v>29</v>
      </c>
      <c r="O14" s="5" t="s">
        <v>105</v>
      </c>
      <c r="P14" s="4" t="str">
        <f t="shared" si="0"/>
        <v>Outstanding</v>
      </c>
      <c r="Q14" s="13" t="s">
        <v>25</v>
      </c>
    </row>
    <row r="15" spans="1:17" ht="60" customHeight="1" x14ac:dyDescent="0.35">
      <c r="A15" s="11" t="s">
        <v>93</v>
      </c>
      <c r="B15" s="2" t="s">
        <v>106</v>
      </c>
      <c r="C15" s="1" t="s">
        <v>107</v>
      </c>
      <c r="D15" s="3" t="s">
        <v>20</v>
      </c>
      <c r="E15" s="3" t="s">
        <v>21</v>
      </c>
      <c r="F15" s="4" t="s">
        <v>22</v>
      </c>
      <c r="G15" s="4" t="s">
        <v>23</v>
      </c>
      <c r="H15" s="4" t="s">
        <v>24</v>
      </c>
      <c r="I15" s="4" t="s">
        <v>25</v>
      </c>
      <c r="J15" s="5" t="s">
        <v>25</v>
      </c>
      <c r="K15" s="5" t="s">
        <v>108</v>
      </c>
      <c r="L15" s="5" t="s">
        <v>109</v>
      </c>
      <c r="M15" s="5" t="s">
        <v>104</v>
      </c>
      <c r="N15" s="5" t="s">
        <v>29</v>
      </c>
      <c r="O15" s="5" t="s">
        <v>110</v>
      </c>
      <c r="P15" s="4" t="str">
        <f t="shared" si="0"/>
        <v>Outstanding</v>
      </c>
      <c r="Q15" s="13" t="s">
        <v>25</v>
      </c>
    </row>
    <row r="16" spans="1:17" ht="60" customHeight="1" x14ac:dyDescent="0.35">
      <c r="A16" s="11" t="s">
        <v>93</v>
      </c>
      <c r="B16" s="2" t="s">
        <v>111</v>
      </c>
      <c r="C16" s="1" t="s">
        <v>112</v>
      </c>
      <c r="D16" s="3" t="s">
        <v>20</v>
      </c>
      <c r="E16" s="3" t="s">
        <v>21</v>
      </c>
      <c r="F16" s="4" t="s">
        <v>22</v>
      </c>
      <c r="G16" s="4" t="s">
        <v>23</v>
      </c>
      <c r="H16" s="4" t="s">
        <v>24</v>
      </c>
      <c r="I16" s="4" t="s">
        <v>25</v>
      </c>
      <c r="J16" s="5" t="s">
        <v>25</v>
      </c>
      <c r="K16" s="5" t="s">
        <v>113</v>
      </c>
      <c r="L16" s="5" t="s">
        <v>114</v>
      </c>
      <c r="M16" s="5" t="s">
        <v>115</v>
      </c>
      <c r="N16" s="5" t="s">
        <v>29</v>
      </c>
      <c r="O16" s="5" t="s">
        <v>99</v>
      </c>
      <c r="P16" s="4" t="str">
        <f t="shared" si="0"/>
        <v>Outstanding</v>
      </c>
      <c r="Q16" s="13" t="s">
        <v>25</v>
      </c>
    </row>
    <row r="17" spans="1:17" ht="60" customHeight="1" x14ac:dyDescent="0.35">
      <c r="A17" s="11" t="s">
        <v>93</v>
      </c>
      <c r="B17" s="2" t="s">
        <v>116</v>
      </c>
      <c r="C17" s="1" t="s">
        <v>117</v>
      </c>
      <c r="D17" s="3" t="s">
        <v>20</v>
      </c>
      <c r="E17" s="3" t="s">
        <v>21</v>
      </c>
      <c r="F17" s="4" t="s">
        <v>22</v>
      </c>
      <c r="G17" s="4" t="s">
        <v>23</v>
      </c>
      <c r="H17" s="4" t="s">
        <v>24</v>
      </c>
      <c r="I17" s="4" t="s">
        <v>25</v>
      </c>
      <c r="J17" s="5" t="s">
        <v>25</v>
      </c>
      <c r="K17" s="5" t="s">
        <v>118</v>
      </c>
      <c r="L17" s="5" t="s">
        <v>119</v>
      </c>
      <c r="M17" s="5" t="s">
        <v>120</v>
      </c>
      <c r="N17" s="5" t="s">
        <v>29</v>
      </c>
      <c r="O17" s="5" t="s">
        <v>121</v>
      </c>
      <c r="P17" s="4" t="str">
        <f t="shared" si="0"/>
        <v>Outstanding</v>
      </c>
      <c r="Q17" s="13" t="s">
        <v>25</v>
      </c>
    </row>
    <row r="18" spans="1:17" ht="60" customHeight="1" x14ac:dyDescent="0.35">
      <c r="A18" s="11" t="s">
        <v>93</v>
      </c>
      <c r="B18" s="2" t="s">
        <v>122</v>
      </c>
      <c r="C18" s="1" t="s">
        <v>123</v>
      </c>
      <c r="D18" s="3" t="s">
        <v>20</v>
      </c>
      <c r="E18" s="3" t="s">
        <v>21</v>
      </c>
      <c r="F18" s="4" t="s">
        <v>22</v>
      </c>
      <c r="G18" s="4" t="s">
        <v>23</v>
      </c>
      <c r="H18" s="4" t="s">
        <v>24</v>
      </c>
      <c r="I18" s="4" t="s">
        <v>25</v>
      </c>
      <c r="J18" s="5" t="s">
        <v>25</v>
      </c>
      <c r="K18" s="5" t="s">
        <v>124</v>
      </c>
      <c r="L18" s="5" t="s">
        <v>125</v>
      </c>
      <c r="M18" s="5" t="s">
        <v>126</v>
      </c>
      <c r="N18" s="5" t="s">
        <v>29</v>
      </c>
      <c r="O18" s="5" t="s">
        <v>127</v>
      </c>
      <c r="P18" s="4" t="str">
        <f t="shared" si="0"/>
        <v>Outstanding</v>
      </c>
      <c r="Q18" s="13" t="s">
        <v>25</v>
      </c>
    </row>
    <row r="19" spans="1:17" ht="60" customHeight="1" x14ac:dyDescent="0.35">
      <c r="A19" s="11" t="s">
        <v>93</v>
      </c>
      <c r="B19" s="2" t="s">
        <v>128</v>
      </c>
      <c r="C19" s="1" t="s">
        <v>129</v>
      </c>
      <c r="D19" s="3" t="s">
        <v>20</v>
      </c>
      <c r="E19" s="3" t="s">
        <v>21</v>
      </c>
      <c r="F19" s="4" t="s">
        <v>22</v>
      </c>
      <c r="G19" s="4" t="s">
        <v>23</v>
      </c>
      <c r="H19" s="4" t="s">
        <v>24</v>
      </c>
      <c r="I19" s="4" t="s">
        <v>25</v>
      </c>
      <c r="J19" s="5" t="s">
        <v>25</v>
      </c>
      <c r="K19" s="5" t="s">
        <v>130</v>
      </c>
      <c r="L19" s="5" t="s">
        <v>131</v>
      </c>
      <c r="M19" s="5" t="s">
        <v>132</v>
      </c>
      <c r="N19" s="5" t="s">
        <v>29</v>
      </c>
      <c r="O19" s="5" t="s">
        <v>133</v>
      </c>
      <c r="P19" s="4" t="str">
        <f t="shared" si="0"/>
        <v>Outstanding</v>
      </c>
      <c r="Q19" s="13" t="s">
        <v>25</v>
      </c>
    </row>
    <row r="20" spans="1:17" ht="60" customHeight="1" x14ac:dyDescent="0.35">
      <c r="A20" s="11" t="s">
        <v>93</v>
      </c>
      <c r="B20" s="2" t="s">
        <v>134</v>
      </c>
      <c r="C20" s="1" t="s">
        <v>135</v>
      </c>
      <c r="D20" s="3" t="s">
        <v>20</v>
      </c>
      <c r="E20" s="3" t="s">
        <v>21</v>
      </c>
      <c r="F20" s="4" t="s">
        <v>22</v>
      </c>
      <c r="G20" s="4" t="s">
        <v>23</v>
      </c>
      <c r="H20" s="4" t="s">
        <v>24</v>
      </c>
      <c r="I20" s="4" t="s">
        <v>25</v>
      </c>
      <c r="J20" s="5" t="s">
        <v>25</v>
      </c>
      <c r="K20" s="5" t="s">
        <v>136</v>
      </c>
      <c r="L20" s="5" t="s">
        <v>137</v>
      </c>
      <c r="M20" s="5" t="s">
        <v>132</v>
      </c>
      <c r="N20" s="5" t="s">
        <v>29</v>
      </c>
      <c r="O20" s="5" t="s">
        <v>138</v>
      </c>
      <c r="P20" s="4" t="str">
        <f t="shared" si="0"/>
        <v>Outstanding</v>
      </c>
      <c r="Q20" s="13" t="s">
        <v>25</v>
      </c>
    </row>
    <row r="21" spans="1:17" ht="60" customHeight="1" x14ac:dyDescent="0.35">
      <c r="A21" s="11" t="s">
        <v>93</v>
      </c>
      <c r="B21" s="2" t="s">
        <v>139</v>
      </c>
      <c r="C21" s="1" t="s">
        <v>140</v>
      </c>
      <c r="D21" s="3" t="s">
        <v>20</v>
      </c>
      <c r="E21" s="3" t="s">
        <v>21</v>
      </c>
      <c r="F21" s="4" t="s">
        <v>22</v>
      </c>
      <c r="G21" s="4" t="s">
        <v>23</v>
      </c>
      <c r="H21" s="4" t="s">
        <v>24</v>
      </c>
      <c r="I21" s="4" t="s">
        <v>25</v>
      </c>
      <c r="J21" s="5" t="s">
        <v>25</v>
      </c>
      <c r="K21" s="5" t="s">
        <v>141</v>
      </c>
      <c r="L21" s="5" t="s">
        <v>142</v>
      </c>
      <c r="M21" s="5" t="s">
        <v>143</v>
      </c>
      <c r="N21" s="5" t="s">
        <v>29</v>
      </c>
      <c r="O21" s="5" t="s">
        <v>144</v>
      </c>
      <c r="P21" s="4" t="str">
        <f t="shared" si="0"/>
        <v>Outstanding</v>
      </c>
      <c r="Q21" s="13" t="s">
        <v>25</v>
      </c>
    </row>
    <row r="22" spans="1:17" ht="60" customHeight="1" x14ac:dyDescent="0.35">
      <c r="A22" s="11" t="s">
        <v>93</v>
      </c>
      <c r="B22" s="2" t="s">
        <v>145</v>
      </c>
      <c r="C22" s="1" t="s">
        <v>146</v>
      </c>
      <c r="D22" s="3" t="s">
        <v>20</v>
      </c>
      <c r="E22" s="3" t="s">
        <v>21</v>
      </c>
      <c r="F22" s="4" t="s">
        <v>22</v>
      </c>
      <c r="G22" s="4" t="s">
        <v>23</v>
      </c>
      <c r="H22" s="4" t="s">
        <v>24</v>
      </c>
      <c r="I22" s="4" t="s">
        <v>25</v>
      </c>
      <c r="J22" s="5" t="s">
        <v>25</v>
      </c>
      <c r="K22" s="5" t="s">
        <v>147</v>
      </c>
      <c r="L22" s="5" t="s">
        <v>148</v>
      </c>
      <c r="M22" s="5" t="s">
        <v>143</v>
      </c>
      <c r="N22" s="5" t="s">
        <v>29</v>
      </c>
      <c r="O22" s="5" t="s">
        <v>149</v>
      </c>
      <c r="P22" s="4" t="str">
        <f t="shared" si="0"/>
        <v>Outstanding</v>
      </c>
      <c r="Q22" s="13" t="s">
        <v>25</v>
      </c>
    </row>
    <row r="23" spans="1:17" ht="60" customHeight="1" x14ac:dyDescent="0.35">
      <c r="A23" s="11" t="s">
        <v>93</v>
      </c>
      <c r="B23" s="2" t="s">
        <v>150</v>
      </c>
      <c r="C23" s="1" t="s">
        <v>151</v>
      </c>
      <c r="D23" s="3" t="s">
        <v>20</v>
      </c>
      <c r="E23" s="3" t="s">
        <v>21</v>
      </c>
      <c r="F23" s="4" t="s">
        <v>22</v>
      </c>
      <c r="G23" s="4" t="s">
        <v>23</v>
      </c>
      <c r="H23" s="4" t="s">
        <v>24</v>
      </c>
      <c r="I23" s="4" t="s">
        <v>25</v>
      </c>
      <c r="J23" s="5" t="s">
        <v>25</v>
      </c>
      <c r="K23" s="5" t="s">
        <v>152</v>
      </c>
      <c r="L23" s="5" t="s">
        <v>153</v>
      </c>
      <c r="M23" s="5" t="s">
        <v>154</v>
      </c>
      <c r="N23" s="5" t="s">
        <v>29</v>
      </c>
      <c r="O23" s="5" t="s">
        <v>155</v>
      </c>
      <c r="P23" s="4" t="str">
        <f t="shared" si="0"/>
        <v>Outstanding</v>
      </c>
      <c r="Q23" s="13" t="s">
        <v>25</v>
      </c>
    </row>
    <row r="24" spans="1:17" ht="60" customHeight="1" x14ac:dyDescent="0.35">
      <c r="A24" s="11" t="s">
        <v>93</v>
      </c>
      <c r="B24" s="2" t="s">
        <v>156</v>
      </c>
      <c r="C24" s="1" t="s">
        <v>157</v>
      </c>
      <c r="D24" s="3" t="s">
        <v>20</v>
      </c>
      <c r="E24" s="3" t="s">
        <v>21</v>
      </c>
      <c r="F24" s="4" t="s">
        <v>22</v>
      </c>
      <c r="G24" s="4" t="s">
        <v>23</v>
      </c>
      <c r="H24" s="4" t="s">
        <v>24</v>
      </c>
      <c r="I24" s="4" t="s">
        <v>25</v>
      </c>
      <c r="J24" s="5" t="s">
        <v>25</v>
      </c>
      <c r="K24" s="5" t="s">
        <v>158</v>
      </c>
      <c r="L24" s="5" t="s">
        <v>159</v>
      </c>
      <c r="M24" s="5" t="s">
        <v>160</v>
      </c>
      <c r="N24" s="5" t="s">
        <v>29</v>
      </c>
      <c r="O24" s="5" t="s">
        <v>161</v>
      </c>
      <c r="P24" s="4" t="str">
        <f t="shared" si="0"/>
        <v>Outstanding</v>
      </c>
      <c r="Q24" s="13" t="s">
        <v>25</v>
      </c>
    </row>
    <row r="25" spans="1:17" ht="60" customHeight="1" x14ac:dyDescent="0.35">
      <c r="A25" s="11" t="s">
        <v>93</v>
      </c>
      <c r="B25" s="2" t="s">
        <v>162</v>
      </c>
      <c r="C25" s="1" t="s">
        <v>163</v>
      </c>
      <c r="D25" s="3" t="s">
        <v>20</v>
      </c>
      <c r="E25" s="3" t="s">
        <v>21</v>
      </c>
      <c r="F25" s="4" t="s">
        <v>22</v>
      </c>
      <c r="G25" s="4" t="s">
        <v>23</v>
      </c>
      <c r="H25" s="4" t="s">
        <v>24</v>
      </c>
      <c r="I25" s="4" t="s">
        <v>25</v>
      </c>
      <c r="J25" s="5" t="s">
        <v>25</v>
      </c>
      <c r="K25" s="5" t="s">
        <v>164</v>
      </c>
      <c r="L25" s="5" t="s">
        <v>165</v>
      </c>
      <c r="M25" s="5" t="s">
        <v>98</v>
      </c>
      <c r="N25" s="5" t="s">
        <v>29</v>
      </c>
      <c r="O25" s="5" t="s">
        <v>144</v>
      </c>
      <c r="P25" s="4" t="str">
        <f t="shared" si="0"/>
        <v>Outstanding</v>
      </c>
      <c r="Q25" s="13" t="s">
        <v>25</v>
      </c>
    </row>
    <row r="26" spans="1:17" ht="60" customHeight="1" x14ac:dyDescent="0.35">
      <c r="A26" s="11" t="s">
        <v>93</v>
      </c>
      <c r="B26" s="2" t="s">
        <v>166</v>
      </c>
      <c r="C26" s="1" t="s">
        <v>167</v>
      </c>
      <c r="D26" s="3" t="s">
        <v>20</v>
      </c>
      <c r="E26" s="3" t="s">
        <v>21</v>
      </c>
      <c r="F26" s="4" t="s">
        <v>22</v>
      </c>
      <c r="G26" s="4" t="s">
        <v>23</v>
      </c>
      <c r="H26" s="4" t="s">
        <v>24</v>
      </c>
      <c r="I26" s="4" t="s">
        <v>25</v>
      </c>
      <c r="J26" s="5" t="s">
        <v>25</v>
      </c>
      <c r="K26" s="5" t="s">
        <v>168</v>
      </c>
      <c r="L26" s="5" t="s">
        <v>169</v>
      </c>
      <c r="M26" s="5" t="s">
        <v>98</v>
      </c>
      <c r="N26" s="5" t="s">
        <v>29</v>
      </c>
      <c r="O26" s="5" t="s">
        <v>99</v>
      </c>
      <c r="P26" s="4" t="str">
        <f t="shared" si="0"/>
        <v>Outstanding</v>
      </c>
      <c r="Q26" s="13" t="s">
        <v>25</v>
      </c>
    </row>
    <row r="27" spans="1:17" ht="60" customHeight="1" x14ac:dyDescent="0.35">
      <c r="A27" s="11" t="s">
        <v>93</v>
      </c>
      <c r="B27" s="2" t="s">
        <v>170</v>
      </c>
      <c r="C27" s="1" t="s">
        <v>171</v>
      </c>
      <c r="D27" s="3" t="s">
        <v>20</v>
      </c>
      <c r="E27" s="3" t="s">
        <v>21</v>
      </c>
      <c r="F27" s="4" t="s">
        <v>22</v>
      </c>
      <c r="G27" s="4" t="s">
        <v>23</v>
      </c>
      <c r="H27" s="4" t="s">
        <v>24</v>
      </c>
      <c r="I27" s="4" t="s">
        <v>25</v>
      </c>
      <c r="J27" s="5" t="s">
        <v>25</v>
      </c>
      <c r="K27" s="5" t="s">
        <v>172</v>
      </c>
      <c r="L27" s="5" t="s">
        <v>173</v>
      </c>
      <c r="M27" s="5" t="s">
        <v>98</v>
      </c>
      <c r="N27" s="5" t="s">
        <v>29</v>
      </c>
      <c r="O27" s="5" t="s">
        <v>174</v>
      </c>
      <c r="P27" s="4" t="str">
        <f t="shared" si="0"/>
        <v>Outstanding</v>
      </c>
      <c r="Q27" s="13" t="s">
        <v>25</v>
      </c>
    </row>
    <row r="28" spans="1:17" ht="60" customHeight="1" x14ac:dyDescent="0.35">
      <c r="A28" s="11" t="s">
        <v>93</v>
      </c>
      <c r="B28" s="2" t="s">
        <v>175</v>
      </c>
      <c r="C28" s="1" t="s">
        <v>176</v>
      </c>
      <c r="D28" s="3" t="s">
        <v>20</v>
      </c>
      <c r="E28" s="3" t="s">
        <v>21</v>
      </c>
      <c r="F28" s="4" t="s">
        <v>22</v>
      </c>
      <c r="G28" s="4" t="s">
        <v>23</v>
      </c>
      <c r="H28" s="4" t="s">
        <v>24</v>
      </c>
      <c r="I28" s="4" t="s">
        <v>25</v>
      </c>
      <c r="J28" s="5" t="s">
        <v>25</v>
      </c>
      <c r="K28" s="5" t="s">
        <v>177</v>
      </c>
      <c r="L28" s="5" t="s">
        <v>178</v>
      </c>
      <c r="M28" s="5" t="s">
        <v>98</v>
      </c>
      <c r="N28" s="5" t="s">
        <v>29</v>
      </c>
      <c r="O28" s="5" t="s">
        <v>99</v>
      </c>
      <c r="P28" s="4" t="str">
        <f t="shared" si="0"/>
        <v>Outstanding</v>
      </c>
      <c r="Q28" s="13" t="s">
        <v>25</v>
      </c>
    </row>
    <row r="29" spans="1:17" ht="60" customHeight="1" x14ac:dyDescent="0.35">
      <c r="A29" s="11" t="s">
        <v>93</v>
      </c>
      <c r="B29" s="2" t="s">
        <v>179</v>
      </c>
      <c r="C29" s="1" t="s">
        <v>180</v>
      </c>
      <c r="D29" s="3" t="s">
        <v>20</v>
      </c>
      <c r="E29" s="3" t="s">
        <v>21</v>
      </c>
      <c r="F29" s="4" t="s">
        <v>22</v>
      </c>
      <c r="G29" s="4" t="s">
        <v>23</v>
      </c>
      <c r="H29" s="4" t="s">
        <v>24</v>
      </c>
      <c r="I29" s="4" t="s">
        <v>25</v>
      </c>
      <c r="J29" s="5" t="s">
        <v>25</v>
      </c>
      <c r="K29" s="5" t="s">
        <v>181</v>
      </c>
      <c r="L29" s="5" t="s">
        <v>182</v>
      </c>
      <c r="M29" s="5" t="s">
        <v>183</v>
      </c>
      <c r="N29" s="5" t="s">
        <v>29</v>
      </c>
      <c r="O29" s="5" t="s">
        <v>144</v>
      </c>
      <c r="P29" s="4" t="str">
        <f t="shared" si="0"/>
        <v>Outstanding</v>
      </c>
      <c r="Q29" s="13" t="s">
        <v>25</v>
      </c>
    </row>
    <row r="30" spans="1:17" ht="60" customHeight="1" x14ac:dyDescent="0.35">
      <c r="A30" s="11" t="s">
        <v>93</v>
      </c>
      <c r="B30" s="2" t="s">
        <v>184</v>
      </c>
      <c r="C30" s="1" t="s">
        <v>185</v>
      </c>
      <c r="D30" s="3" t="s">
        <v>20</v>
      </c>
      <c r="E30" s="3" t="s">
        <v>21</v>
      </c>
      <c r="F30" s="4" t="s">
        <v>22</v>
      </c>
      <c r="G30" s="4" t="s">
        <v>23</v>
      </c>
      <c r="H30" s="4" t="s">
        <v>24</v>
      </c>
      <c r="I30" s="4" t="s">
        <v>25</v>
      </c>
      <c r="J30" s="5" t="s">
        <v>25</v>
      </c>
      <c r="K30" s="5" t="s">
        <v>186</v>
      </c>
      <c r="L30" s="5" t="s">
        <v>187</v>
      </c>
      <c r="M30" s="5" t="s">
        <v>183</v>
      </c>
      <c r="N30" s="5" t="s">
        <v>29</v>
      </c>
      <c r="O30" s="5" t="s">
        <v>144</v>
      </c>
      <c r="P30" s="4" t="str">
        <f t="shared" si="0"/>
        <v>Outstanding</v>
      </c>
      <c r="Q30" s="13" t="s">
        <v>25</v>
      </c>
    </row>
    <row r="31" spans="1:17" ht="60" customHeight="1" x14ac:dyDescent="0.35">
      <c r="A31" s="11" t="s">
        <v>93</v>
      </c>
      <c r="B31" s="2" t="s">
        <v>188</v>
      </c>
      <c r="C31" s="1" t="s">
        <v>189</v>
      </c>
      <c r="D31" s="3" t="s">
        <v>20</v>
      </c>
      <c r="E31" s="3" t="s">
        <v>21</v>
      </c>
      <c r="F31" s="4" t="s">
        <v>22</v>
      </c>
      <c r="G31" s="4" t="s">
        <v>23</v>
      </c>
      <c r="H31" s="4" t="s">
        <v>24</v>
      </c>
      <c r="I31" s="4" t="s">
        <v>25</v>
      </c>
      <c r="J31" s="5" t="s">
        <v>25</v>
      </c>
      <c r="K31" s="5" t="s">
        <v>190</v>
      </c>
      <c r="L31" s="5" t="s">
        <v>191</v>
      </c>
      <c r="M31" s="5" t="s">
        <v>192</v>
      </c>
      <c r="N31" s="5" t="s">
        <v>29</v>
      </c>
      <c r="O31" s="5" t="s">
        <v>144</v>
      </c>
      <c r="P31" s="4" t="str">
        <f t="shared" si="0"/>
        <v>Outstanding</v>
      </c>
      <c r="Q31" s="13" t="s">
        <v>25</v>
      </c>
    </row>
    <row r="32" spans="1:17" ht="60" customHeight="1" x14ac:dyDescent="0.35">
      <c r="A32" s="11" t="s">
        <v>93</v>
      </c>
      <c r="B32" s="2" t="s">
        <v>193</v>
      </c>
      <c r="C32" s="1" t="s">
        <v>194</v>
      </c>
      <c r="D32" s="3" t="s">
        <v>20</v>
      </c>
      <c r="E32" s="3" t="s">
        <v>21</v>
      </c>
      <c r="F32" s="4" t="s">
        <v>22</v>
      </c>
      <c r="G32" s="4" t="s">
        <v>23</v>
      </c>
      <c r="H32" s="4" t="s">
        <v>24</v>
      </c>
      <c r="I32" s="4" t="s">
        <v>25</v>
      </c>
      <c r="J32" s="5" t="s">
        <v>25</v>
      </c>
      <c r="K32" s="5" t="s">
        <v>195</v>
      </c>
      <c r="L32" s="5" t="s">
        <v>196</v>
      </c>
      <c r="M32" s="5" t="s">
        <v>197</v>
      </c>
      <c r="N32" s="5" t="s">
        <v>29</v>
      </c>
      <c r="O32" s="5" t="s">
        <v>198</v>
      </c>
      <c r="P32" s="4" t="str">
        <f t="shared" si="0"/>
        <v>Outstanding</v>
      </c>
      <c r="Q32" s="13" t="s">
        <v>25</v>
      </c>
    </row>
    <row r="33" spans="1:17" ht="60" customHeight="1" x14ac:dyDescent="0.35">
      <c r="A33" s="11" t="s">
        <v>93</v>
      </c>
      <c r="B33" s="2" t="s">
        <v>199</v>
      </c>
      <c r="C33" s="1" t="s">
        <v>200</v>
      </c>
      <c r="D33" s="3" t="s">
        <v>20</v>
      </c>
      <c r="E33" s="3" t="s">
        <v>21</v>
      </c>
      <c r="F33" s="4" t="s">
        <v>22</v>
      </c>
      <c r="G33" s="4" t="s">
        <v>23</v>
      </c>
      <c r="H33" s="4" t="s">
        <v>24</v>
      </c>
      <c r="I33" s="4" t="s">
        <v>25</v>
      </c>
      <c r="J33" s="5" t="s">
        <v>25</v>
      </c>
      <c r="K33" s="5" t="s">
        <v>201</v>
      </c>
      <c r="L33" s="5" t="s">
        <v>202</v>
      </c>
      <c r="M33" s="5" t="s">
        <v>197</v>
      </c>
      <c r="N33" s="5" t="s">
        <v>29</v>
      </c>
      <c r="O33" s="5" t="s">
        <v>99</v>
      </c>
      <c r="P33" s="4" t="str">
        <f t="shared" si="0"/>
        <v>Outstanding</v>
      </c>
      <c r="Q33" s="13" t="s">
        <v>25</v>
      </c>
    </row>
    <row r="34" spans="1:17" ht="60" customHeight="1" x14ac:dyDescent="0.35">
      <c r="A34" s="11" t="s">
        <v>93</v>
      </c>
      <c r="B34" s="2" t="s">
        <v>203</v>
      </c>
      <c r="C34" s="1" t="s">
        <v>204</v>
      </c>
      <c r="D34" s="3" t="s">
        <v>20</v>
      </c>
      <c r="E34" s="3" t="s">
        <v>21</v>
      </c>
      <c r="F34" s="4" t="s">
        <v>22</v>
      </c>
      <c r="G34" s="4" t="s">
        <v>23</v>
      </c>
      <c r="H34" s="4" t="s">
        <v>24</v>
      </c>
      <c r="I34" s="4" t="s">
        <v>25</v>
      </c>
      <c r="J34" s="5" t="s">
        <v>25</v>
      </c>
      <c r="K34" s="5" t="s">
        <v>205</v>
      </c>
      <c r="L34" s="5" t="s">
        <v>206</v>
      </c>
      <c r="M34" s="5" t="s">
        <v>207</v>
      </c>
      <c r="N34" s="5" t="s">
        <v>29</v>
      </c>
      <c r="O34" s="5" t="s">
        <v>99</v>
      </c>
      <c r="P34" s="4" t="str">
        <f t="shared" si="0"/>
        <v>Outstanding</v>
      </c>
      <c r="Q34" s="13" t="s">
        <v>25</v>
      </c>
    </row>
    <row r="35" spans="1:17" ht="60" customHeight="1" x14ac:dyDescent="0.35">
      <c r="A35" s="11" t="s">
        <v>93</v>
      </c>
      <c r="B35" s="2" t="s">
        <v>208</v>
      </c>
      <c r="C35" s="1" t="s">
        <v>209</v>
      </c>
      <c r="D35" s="3" t="s">
        <v>20</v>
      </c>
      <c r="E35" s="3" t="s">
        <v>21</v>
      </c>
      <c r="F35" s="4" t="s">
        <v>22</v>
      </c>
      <c r="G35" s="4" t="s">
        <v>23</v>
      </c>
      <c r="H35" s="4" t="s">
        <v>24</v>
      </c>
      <c r="I35" s="4" t="s">
        <v>25</v>
      </c>
      <c r="J35" s="5" t="s">
        <v>25</v>
      </c>
      <c r="K35" s="5" t="s">
        <v>210</v>
      </c>
      <c r="L35" s="5" t="s">
        <v>211</v>
      </c>
      <c r="M35" s="5" t="s">
        <v>212</v>
      </c>
      <c r="N35" s="5" t="s">
        <v>29</v>
      </c>
      <c r="O35" s="5" t="s">
        <v>99</v>
      </c>
      <c r="P35" s="4" t="str">
        <f t="shared" si="0"/>
        <v>Outstanding</v>
      </c>
      <c r="Q35" s="13" t="s">
        <v>25</v>
      </c>
    </row>
    <row r="36" spans="1:17" ht="60" customHeight="1" x14ac:dyDescent="0.35">
      <c r="A36" s="11" t="s">
        <v>93</v>
      </c>
      <c r="B36" s="2" t="s">
        <v>213</v>
      </c>
      <c r="C36" s="1" t="s">
        <v>214</v>
      </c>
      <c r="D36" s="3" t="s">
        <v>20</v>
      </c>
      <c r="E36" s="3" t="s">
        <v>21</v>
      </c>
      <c r="F36" s="4" t="s">
        <v>22</v>
      </c>
      <c r="G36" s="4" t="s">
        <v>23</v>
      </c>
      <c r="H36" s="4" t="s">
        <v>24</v>
      </c>
      <c r="I36" s="4" t="s">
        <v>25</v>
      </c>
      <c r="J36" s="5" t="s">
        <v>25</v>
      </c>
      <c r="K36" s="5" t="s">
        <v>215</v>
      </c>
      <c r="L36" s="5" t="s">
        <v>216</v>
      </c>
      <c r="M36" s="5" t="s">
        <v>217</v>
      </c>
      <c r="N36" s="5" t="s">
        <v>29</v>
      </c>
      <c r="O36" s="5" t="s">
        <v>99</v>
      </c>
      <c r="P36" s="4" t="str">
        <f t="shared" si="0"/>
        <v>Outstanding</v>
      </c>
      <c r="Q36" s="13" t="s">
        <v>25</v>
      </c>
    </row>
    <row r="37" spans="1:17" ht="60" customHeight="1" x14ac:dyDescent="0.35">
      <c r="A37" s="11" t="s">
        <v>93</v>
      </c>
      <c r="B37" s="2" t="s">
        <v>218</v>
      </c>
      <c r="C37" s="1" t="s">
        <v>219</v>
      </c>
      <c r="D37" s="3" t="s">
        <v>20</v>
      </c>
      <c r="E37" s="3" t="s">
        <v>21</v>
      </c>
      <c r="F37" s="4" t="s">
        <v>22</v>
      </c>
      <c r="G37" s="4" t="s">
        <v>23</v>
      </c>
      <c r="H37" s="4" t="s">
        <v>24</v>
      </c>
      <c r="I37" s="4" t="s">
        <v>25</v>
      </c>
      <c r="J37" s="5" t="s">
        <v>25</v>
      </c>
      <c r="K37" s="5" t="s">
        <v>220</v>
      </c>
      <c r="L37" s="5" t="s">
        <v>221</v>
      </c>
      <c r="M37" s="5" t="s">
        <v>222</v>
      </c>
      <c r="N37" s="5" t="s">
        <v>29</v>
      </c>
      <c r="O37" s="5" t="s">
        <v>99</v>
      </c>
      <c r="P37" s="4" t="str">
        <f t="shared" si="0"/>
        <v>Outstanding</v>
      </c>
      <c r="Q37" s="13" t="s">
        <v>25</v>
      </c>
    </row>
    <row r="38" spans="1:17" ht="60" customHeight="1" x14ac:dyDescent="0.35">
      <c r="A38" s="11" t="s">
        <v>93</v>
      </c>
      <c r="B38" s="2" t="s">
        <v>223</v>
      </c>
      <c r="C38" s="1" t="s">
        <v>224</v>
      </c>
      <c r="D38" s="3" t="s">
        <v>20</v>
      </c>
      <c r="E38" s="3" t="s">
        <v>21</v>
      </c>
      <c r="F38" s="4" t="s">
        <v>22</v>
      </c>
      <c r="G38" s="4" t="s">
        <v>23</v>
      </c>
      <c r="H38" s="4" t="s">
        <v>24</v>
      </c>
      <c r="I38" s="4" t="s">
        <v>25</v>
      </c>
      <c r="J38" s="5" t="s">
        <v>25</v>
      </c>
      <c r="K38" s="5" t="s">
        <v>225</v>
      </c>
      <c r="L38" s="5" t="s">
        <v>226</v>
      </c>
      <c r="M38" s="5" t="s">
        <v>227</v>
      </c>
      <c r="N38" s="5" t="s">
        <v>29</v>
      </c>
      <c r="O38" s="5" t="s">
        <v>99</v>
      </c>
      <c r="P38" s="4" t="str">
        <f t="shared" si="0"/>
        <v>Outstanding</v>
      </c>
      <c r="Q38" s="13" t="s">
        <v>25</v>
      </c>
    </row>
    <row r="39" spans="1:17" ht="60" customHeight="1" x14ac:dyDescent="0.35">
      <c r="A39" s="11" t="s">
        <v>93</v>
      </c>
      <c r="B39" s="2" t="s">
        <v>228</v>
      </c>
      <c r="C39" s="1" t="s">
        <v>229</v>
      </c>
      <c r="D39" s="3" t="s">
        <v>20</v>
      </c>
      <c r="E39" s="3" t="s">
        <v>21</v>
      </c>
      <c r="F39" s="4" t="s">
        <v>22</v>
      </c>
      <c r="G39" s="4" t="s">
        <v>23</v>
      </c>
      <c r="H39" s="4" t="s">
        <v>24</v>
      </c>
      <c r="I39" s="4" t="s">
        <v>25</v>
      </c>
      <c r="J39" s="5" t="s">
        <v>25</v>
      </c>
      <c r="K39" s="5" t="s">
        <v>230</v>
      </c>
      <c r="L39" s="5" t="s">
        <v>231</v>
      </c>
      <c r="M39" s="5" t="s">
        <v>98</v>
      </c>
      <c r="N39" s="5" t="s">
        <v>29</v>
      </c>
      <c r="O39" s="5" t="s">
        <v>144</v>
      </c>
      <c r="P39" s="4" t="str">
        <f t="shared" si="0"/>
        <v>Outstanding</v>
      </c>
      <c r="Q39" s="13" t="s">
        <v>25</v>
      </c>
    </row>
    <row r="40" spans="1:17" ht="60" customHeight="1" x14ac:dyDescent="0.35">
      <c r="A40" s="11" t="s">
        <v>93</v>
      </c>
      <c r="B40" s="2" t="s">
        <v>232</v>
      </c>
      <c r="C40" s="1" t="s">
        <v>233</v>
      </c>
      <c r="D40" s="3" t="s">
        <v>20</v>
      </c>
      <c r="E40" s="3" t="s">
        <v>21</v>
      </c>
      <c r="F40" s="4" t="s">
        <v>22</v>
      </c>
      <c r="G40" s="4" t="s">
        <v>23</v>
      </c>
      <c r="H40" s="4" t="s">
        <v>24</v>
      </c>
      <c r="I40" s="4" t="s">
        <v>25</v>
      </c>
      <c r="J40" s="5" t="s">
        <v>25</v>
      </c>
      <c r="K40" s="5" t="s">
        <v>234</v>
      </c>
      <c r="L40" s="5" t="s">
        <v>235</v>
      </c>
      <c r="M40" s="5" t="s">
        <v>98</v>
      </c>
      <c r="N40" s="5" t="s">
        <v>29</v>
      </c>
      <c r="O40" s="5" t="s">
        <v>99</v>
      </c>
      <c r="P40" s="4" t="str">
        <f t="shared" si="0"/>
        <v>Outstanding</v>
      </c>
      <c r="Q40" s="13" t="s">
        <v>25</v>
      </c>
    </row>
    <row r="41" spans="1:17" ht="60" customHeight="1" x14ac:dyDescent="0.35">
      <c r="A41" s="11" t="s">
        <v>93</v>
      </c>
      <c r="B41" s="2" t="s">
        <v>236</v>
      </c>
      <c r="C41" s="1" t="s">
        <v>237</v>
      </c>
      <c r="D41" s="3" t="s">
        <v>20</v>
      </c>
      <c r="E41" s="3" t="s">
        <v>21</v>
      </c>
      <c r="F41" s="4" t="s">
        <v>22</v>
      </c>
      <c r="G41" s="4" t="s">
        <v>23</v>
      </c>
      <c r="H41" s="4" t="s">
        <v>24</v>
      </c>
      <c r="I41" s="4" t="s">
        <v>25</v>
      </c>
      <c r="J41" s="5" t="s">
        <v>25</v>
      </c>
      <c r="K41" s="5" t="s">
        <v>238</v>
      </c>
      <c r="L41" s="5" t="s">
        <v>239</v>
      </c>
      <c r="M41" s="5" t="s">
        <v>240</v>
      </c>
      <c r="N41" s="5" t="s">
        <v>29</v>
      </c>
      <c r="O41" s="5" t="s">
        <v>241</v>
      </c>
      <c r="P41" s="4" t="str">
        <f t="shared" si="0"/>
        <v>Outstanding</v>
      </c>
      <c r="Q41" s="13" t="s">
        <v>25</v>
      </c>
    </row>
    <row r="42" spans="1:17" ht="60" customHeight="1" x14ac:dyDescent="0.35">
      <c r="A42" s="11" t="s">
        <v>93</v>
      </c>
      <c r="B42" s="2" t="s">
        <v>242</v>
      </c>
      <c r="C42" s="1" t="s">
        <v>243</v>
      </c>
      <c r="D42" s="3" t="s">
        <v>20</v>
      </c>
      <c r="E42" s="3" t="s">
        <v>21</v>
      </c>
      <c r="F42" s="4" t="s">
        <v>22</v>
      </c>
      <c r="G42" s="4" t="s">
        <v>23</v>
      </c>
      <c r="H42" s="4" t="s">
        <v>24</v>
      </c>
      <c r="I42" s="4" t="s">
        <v>25</v>
      </c>
      <c r="J42" s="5" t="s">
        <v>25</v>
      </c>
      <c r="K42" s="5" t="s">
        <v>244</v>
      </c>
      <c r="L42" s="5" t="s">
        <v>245</v>
      </c>
      <c r="M42" s="5" t="s">
        <v>246</v>
      </c>
      <c r="N42" s="5" t="s">
        <v>29</v>
      </c>
      <c r="O42" s="5" t="s">
        <v>247</v>
      </c>
      <c r="P42" s="4" t="str">
        <f t="shared" si="0"/>
        <v>Outstanding</v>
      </c>
      <c r="Q42" s="13" t="s">
        <v>25</v>
      </c>
    </row>
    <row r="43" spans="1:17" ht="60" customHeight="1" x14ac:dyDescent="0.35">
      <c r="A43" s="11" t="s">
        <v>93</v>
      </c>
      <c r="B43" s="2" t="s">
        <v>248</v>
      </c>
      <c r="C43" s="1" t="s">
        <v>249</v>
      </c>
      <c r="D43" s="3" t="s">
        <v>20</v>
      </c>
      <c r="E43" s="3" t="s">
        <v>21</v>
      </c>
      <c r="F43" s="4" t="s">
        <v>22</v>
      </c>
      <c r="G43" s="4" t="s">
        <v>23</v>
      </c>
      <c r="H43" s="4" t="s">
        <v>24</v>
      </c>
      <c r="I43" s="4" t="s">
        <v>25</v>
      </c>
      <c r="J43" s="5" t="s">
        <v>25</v>
      </c>
      <c r="K43" s="5" t="s">
        <v>250</v>
      </c>
      <c r="L43" s="5" t="s">
        <v>251</v>
      </c>
      <c r="M43" s="5" t="s">
        <v>252</v>
      </c>
      <c r="N43" s="5" t="s">
        <v>29</v>
      </c>
      <c r="O43" s="5" t="s">
        <v>174</v>
      </c>
      <c r="P43" s="4" t="str">
        <f t="shared" si="0"/>
        <v>Outstanding</v>
      </c>
      <c r="Q43" s="13" t="s">
        <v>25</v>
      </c>
    </row>
    <row r="44" spans="1:17" ht="60" customHeight="1" x14ac:dyDescent="0.35">
      <c r="A44" s="11" t="s">
        <v>93</v>
      </c>
      <c r="B44" s="2" t="s">
        <v>253</v>
      </c>
      <c r="C44" s="1" t="s">
        <v>254</v>
      </c>
      <c r="D44" s="3" t="s">
        <v>20</v>
      </c>
      <c r="E44" s="3" t="s">
        <v>21</v>
      </c>
      <c r="F44" s="4" t="s">
        <v>22</v>
      </c>
      <c r="G44" s="4" t="s">
        <v>23</v>
      </c>
      <c r="H44" s="4" t="s">
        <v>24</v>
      </c>
      <c r="I44" s="4" t="s">
        <v>25</v>
      </c>
      <c r="J44" s="5" t="s">
        <v>25</v>
      </c>
      <c r="K44" s="5" t="s">
        <v>255</v>
      </c>
      <c r="L44" s="5" t="s">
        <v>256</v>
      </c>
      <c r="M44" s="5" t="s">
        <v>252</v>
      </c>
      <c r="N44" s="5" t="s">
        <v>29</v>
      </c>
      <c r="O44" s="5" t="s">
        <v>174</v>
      </c>
      <c r="P44" s="4" t="str">
        <f t="shared" si="0"/>
        <v>Outstanding</v>
      </c>
      <c r="Q44" s="13" t="s">
        <v>25</v>
      </c>
    </row>
    <row r="45" spans="1:17" ht="60" customHeight="1" x14ac:dyDescent="0.35">
      <c r="A45" s="11" t="s">
        <v>93</v>
      </c>
      <c r="B45" s="2" t="s">
        <v>257</v>
      </c>
      <c r="C45" s="1" t="s">
        <v>258</v>
      </c>
      <c r="D45" s="3" t="s">
        <v>20</v>
      </c>
      <c r="E45" s="3" t="s">
        <v>21</v>
      </c>
      <c r="F45" s="4" t="s">
        <v>22</v>
      </c>
      <c r="G45" s="4" t="s">
        <v>23</v>
      </c>
      <c r="H45" s="4" t="s">
        <v>24</v>
      </c>
      <c r="I45" s="4" t="s">
        <v>25</v>
      </c>
      <c r="J45" s="5" t="s">
        <v>25</v>
      </c>
      <c r="K45" s="5" t="s">
        <v>259</v>
      </c>
      <c r="L45" s="5" t="s">
        <v>260</v>
      </c>
      <c r="M45" s="5" t="s">
        <v>98</v>
      </c>
      <c r="N45" s="5" t="s">
        <v>29</v>
      </c>
      <c r="O45" s="5" t="s">
        <v>261</v>
      </c>
      <c r="P45" s="4" t="str">
        <f t="shared" si="0"/>
        <v>Outstanding</v>
      </c>
      <c r="Q45" s="13" t="s">
        <v>25</v>
      </c>
    </row>
    <row r="46" spans="1:17" ht="60" customHeight="1" x14ac:dyDescent="0.35">
      <c r="A46" s="11" t="s">
        <v>93</v>
      </c>
      <c r="B46" s="2" t="s">
        <v>262</v>
      </c>
      <c r="C46" s="1" t="s">
        <v>263</v>
      </c>
      <c r="D46" s="3" t="s">
        <v>20</v>
      </c>
      <c r="E46" s="3" t="s">
        <v>21</v>
      </c>
      <c r="F46" s="4" t="s">
        <v>22</v>
      </c>
      <c r="G46" s="4" t="s">
        <v>23</v>
      </c>
      <c r="H46" s="4" t="s">
        <v>24</v>
      </c>
      <c r="I46" s="4" t="s">
        <v>25</v>
      </c>
      <c r="J46" s="5" t="s">
        <v>25</v>
      </c>
      <c r="K46" s="5" t="s">
        <v>264</v>
      </c>
      <c r="L46" s="5" t="s">
        <v>265</v>
      </c>
      <c r="M46" s="5" t="s">
        <v>266</v>
      </c>
      <c r="N46" s="5" t="s">
        <v>29</v>
      </c>
      <c r="O46" s="5" t="s">
        <v>267</v>
      </c>
      <c r="P46" s="4" t="str">
        <f t="shared" si="0"/>
        <v>Outstanding</v>
      </c>
      <c r="Q46" s="13" t="s">
        <v>25</v>
      </c>
    </row>
    <row r="47" spans="1:17" ht="60" customHeight="1" x14ac:dyDescent="0.35">
      <c r="A47" s="11" t="s">
        <v>93</v>
      </c>
      <c r="B47" s="2" t="s">
        <v>268</v>
      </c>
      <c r="C47" s="1" t="s">
        <v>269</v>
      </c>
      <c r="D47" s="3" t="s">
        <v>20</v>
      </c>
      <c r="E47" s="3" t="s">
        <v>21</v>
      </c>
      <c r="F47" s="4" t="s">
        <v>22</v>
      </c>
      <c r="G47" s="4" t="s">
        <v>23</v>
      </c>
      <c r="H47" s="4" t="s">
        <v>24</v>
      </c>
      <c r="I47" s="4" t="s">
        <v>25</v>
      </c>
      <c r="J47" s="5" t="s">
        <v>25</v>
      </c>
      <c r="K47" s="5" t="s">
        <v>270</v>
      </c>
      <c r="L47" s="5" t="s">
        <v>271</v>
      </c>
      <c r="M47" s="5" t="s">
        <v>98</v>
      </c>
      <c r="N47" s="5" t="s">
        <v>29</v>
      </c>
      <c r="O47" s="5" t="s">
        <v>99</v>
      </c>
      <c r="P47" s="4" t="str">
        <f t="shared" si="0"/>
        <v>Outstanding</v>
      </c>
      <c r="Q47" s="13" t="s">
        <v>25</v>
      </c>
    </row>
    <row r="48" spans="1:17" ht="60" customHeight="1" x14ac:dyDescent="0.35">
      <c r="A48" s="11" t="s">
        <v>93</v>
      </c>
      <c r="B48" s="2" t="s">
        <v>272</v>
      </c>
      <c r="C48" s="1" t="s">
        <v>273</v>
      </c>
      <c r="D48" s="3" t="s">
        <v>20</v>
      </c>
      <c r="E48" s="3" t="s">
        <v>274</v>
      </c>
      <c r="F48" s="4" t="s">
        <v>22</v>
      </c>
      <c r="G48" s="4" t="s">
        <v>23</v>
      </c>
      <c r="H48" s="4" t="s">
        <v>24</v>
      </c>
      <c r="I48" s="4" t="s">
        <v>25</v>
      </c>
      <c r="J48" s="5" t="s">
        <v>25</v>
      </c>
      <c r="K48" s="5" t="s">
        <v>275</v>
      </c>
      <c r="L48" s="5" t="s">
        <v>276</v>
      </c>
      <c r="M48" s="5" t="s">
        <v>277</v>
      </c>
      <c r="N48" s="5" t="s">
        <v>29</v>
      </c>
      <c r="O48" s="5" t="s">
        <v>278</v>
      </c>
      <c r="P48" s="4" t="str">
        <f t="shared" si="0"/>
        <v>Outstanding</v>
      </c>
      <c r="Q48" s="13" t="s">
        <v>25</v>
      </c>
    </row>
    <row r="49" spans="1:17" ht="60" customHeight="1" x14ac:dyDescent="0.35">
      <c r="A49" s="11" t="s">
        <v>93</v>
      </c>
      <c r="B49" s="2" t="s">
        <v>279</v>
      </c>
      <c r="C49" s="1" t="s">
        <v>280</v>
      </c>
      <c r="D49" s="3" t="s">
        <v>20</v>
      </c>
      <c r="E49" s="3" t="s">
        <v>21</v>
      </c>
      <c r="F49" s="4" t="s">
        <v>22</v>
      </c>
      <c r="G49" s="4" t="s">
        <v>23</v>
      </c>
      <c r="H49" s="4" t="s">
        <v>24</v>
      </c>
      <c r="I49" s="4" t="s">
        <v>25</v>
      </c>
      <c r="J49" s="5" t="s">
        <v>25</v>
      </c>
      <c r="K49" s="5" t="s">
        <v>281</v>
      </c>
      <c r="L49" s="5" t="s">
        <v>282</v>
      </c>
      <c r="M49" s="5" t="s">
        <v>98</v>
      </c>
      <c r="N49" s="5" t="s">
        <v>29</v>
      </c>
      <c r="O49" s="5" t="s">
        <v>144</v>
      </c>
      <c r="P49" s="4" t="str">
        <f t="shared" si="0"/>
        <v>Outstanding</v>
      </c>
      <c r="Q49" s="13" t="s">
        <v>25</v>
      </c>
    </row>
    <row r="50" spans="1:17" ht="60" customHeight="1" x14ac:dyDescent="0.35">
      <c r="A50" s="11" t="s">
        <v>93</v>
      </c>
      <c r="B50" s="2" t="s">
        <v>283</v>
      </c>
      <c r="C50" s="1" t="s">
        <v>284</v>
      </c>
      <c r="D50" s="3" t="s">
        <v>20</v>
      </c>
      <c r="E50" s="3" t="s">
        <v>21</v>
      </c>
      <c r="F50" s="4" t="s">
        <v>22</v>
      </c>
      <c r="G50" s="4" t="s">
        <v>23</v>
      </c>
      <c r="H50" s="4" t="s">
        <v>24</v>
      </c>
      <c r="I50" s="4" t="s">
        <v>25</v>
      </c>
      <c r="J50" s="5" t="s">
        <v>25</v>
      </c>
      <c r="K50" s="5" t="s">
        <v>281</v>
      </c>
      <c r="L50" s="5" t="s">
        <v>285</v>
      </c>
      <c r="M50" s="5" t="s">
        <v>98</v>
      </c>
      <c r="N50" s="5" t="s">
        <v>29</v>
      </c>
      <c r="O50" s="5" t="s">
        <v>144</v>
      </c>
      <c r="P50" s="4" t="str">
        <f t="shared" si="0"/>
        <v>Outstanding</v>
      </c>
      <c r="Q50" s="13" t="s">
        <v>25</v>
      </c>
    </row>
    <row r="51" spans="1:17" ht="60" customHeight="1" x14ac:dyDescent="0.35">
      <c r="A51" s="11" t="s">
        <v>93</v>
      </c>
      <c r="B51" s="2" t="s">
        <v>286</v>
      </c>
      <c r="C51" s="1" t="s">
        <v>287</v>
      </c>
      <c r="D51" s="3" t="s">
        <v>20</v>
      </c>
      <c r="E51" s="3" t="s">
        <v>21</v>
      </c>
      <c r="F51" s="4" t="s">
        <v>22</v>
      </c>
      <c r="G51" s="4" t="s">
        <v>23</v>
      </c>
      <c r="H51" s="4" t="s">
        <v>24</v>
      </c>
      <c r="I51" s="4" t="s">
        <v>25</v>
      </c>
      <c r="J51" s="5" t="s">
        <v>25</v>
      </c>
      <c r="K51" s="5" t="s">
        <v>288</v>
      </c>
      <c r="L51" s="5" t="s">
        <v>289</v>
      </c>
      <c r="M51" s="5" t="s">
        <v>98</v>
      </c>
      <c r="N51" s="5" t="s">
        <v>29</v>
      </c>
      <c r="O51" s="5" t="s">
        <v>99</v>
      </c>
      <c r="P51" s="4" t="str">
        <f t="shared" si="0"/>
        <v>Outstanding</v>
      </c>
      <c r="Q51" s="13" t="s">
        <v>25</v>
      </c>
    </row>
    <row r="52" spans="1:17" ht="60" customHeight="1" x14ac:dyDescent="0.35">
      <c r="A52" s="11" t="s">
        <v>93</v>
      </c>
      <c r="B52" s="2" t="s">
        <v>290</v>
      </c>
      <c r="C52" s="1" t="s">
        <v>291</v>
      </c>
      <c r="D52" s="3" t="s">
        <v>20</v>
      </c>
      <c r="E52" s="3" t="s">
        <v>21</v>
      </c>
      <c r="F52" s="4" t="s">
        <v>22</v>
      </c>
      <c r="G52" s="4" t="s">
        <v>23</v>
      </c>
      <c r="H52" s="4" t="s">
        <v>24</v>
      </c>
      <c r="I52" s="4" t="s">
        <v>25</v>
      </c>
      <c r="J52" s="5" t="s">
        <v>25</v>
      </c>
      <c r="K52" s="5" t="s">
        <v>292</v>
      </c>
      <c r="L52" s="5" t="s">
        <v>293</v>
      </c>
      <c r="M52" s="5" t="s">
        <v>98</v>
      </c>
      <c r="N52" s="5" t="s">
        <v>29</v>
      </c>
      <c r="O52" s="5" t="s">
        <v>144</v>
      </c>
      <c r="P52" s="4" t="str">
        <f t="shared" si="0"/>
        <v>Outstanding</v>
      </c>
      <c r="Q52" s="13" t="s">
        <v>25</v>
      </c>
    </row>
    <row r="53" spans="1:17" ht="60" customHeight="1" x14ac:dyDescent="0.35">
      <c r="A53" s="11" t="s">
        <v>93</v>
      </c>
      <c r="B53" s="2" t="s">
        <v>294</v>
      </c>
      <c r="C53" s="1" t="s">
        <v>295</v>
      </c>
      <c r="D53" s="3" t="s">
        <v>20</v>
      </c>
      <c r="E53" s="3" t="s">
        <v>21</v>
      </c>
      <c r="F53" s="4" t="s">
        <v>22</v>
      </c>
      <c r="G53" s="4" t="s">
        <v>23</v>
      </c>
      <c r="H53" s="4" t="s">
        <v>24</v>
      </c>
      <c r="I53" s="4" t="s">
        <v>25</v>
      </c>
      <c r="J53" s="5" t="s">
        <v>25</v>
      </c>
      <c r="K53" s="5" t="s">
        <v>296</v>
      </c>
      <c r="L53" s="5" t="s">
        <v>297</v>
      </c>
      <c r="M53" s="5" t="s">
        <v>98</v>
      </c>
      <c r="N53" s="5" t="s">
        <v>29</v>
      </c>
      <c r="O53" s="5" t="s">
        <v>144</v>
      </c>
      <c r="P53" s="4" t="str">
        <f t="shared" si="0"/>
        <v>Outstanding</v>
      </c>
      <c r="Q53" s="13" t="s">
        <v>25</v>
      </c>
    </row>
    <row r="54" spans="1:17" ht="60" customHeight="1" x14ac:dyDescent="0.35">
      <c r="A54" s="11" t="s">
        <v>93</v>
      </c>
      <c r="B54" s="2" t="s">
        <v>298</v>
      </c>
      <c r="C54" s="1" t="s">
        <v>299</v>
      </c>
      <c r="D54" s="3" t="s">
        <v>20</v>
      </c>
      <c r="E54" s="3" t="s">
        <v>21</v>
      </c>
      <c r="F54" s="4" t="s">
        <v>22</v>
      </c>
      <c r="G54" s="4" t="s">
        <v>23</v>
      </c>
      <c r="H54" s="4" t="s">
        <v>24</v>
      </c>
      <c r="I54" s="4" t="s">
        <v>25</v>
      </c>
      <c r="J54" s="5" t="s">
        <v>25</v>
      </c>
      <c r="K54" s="5" t="s">
        <v>300</v>
      </c>
      <c r="L54" s="5" t="s">
        <v>301</v>
      </c>
      <c r="M54" s="5" t="s">
        <v>98</v>
      </c>
      <c r="N54" s="5" t="s">
        <v>29</v>
      </c>
      <c r="O54" s="5" t="s">
        <v>144</v>
      </c>
      <c r="P54" s="4" t="str">
        <f t="shared" si="0"/>
        <v>Outstanding</v>
      </c>
      <c r="Q54" s="13" t="s">
        <v>25</v>
      </c>
    </row>
    <row r="55" spans="1:17" ht="60" customHeight="1" x14ac:dyDescent="0.35">
      <c r="A55" s="11" t="s">
        <v>93</v>
      </c>
      <c r="B55" s="2" t="s">
        <v>302</v>
      </c>
      <c r="C55" s="1" t="s">
        <v>303</v>
      </c>
      <c r="D55" s="3" t="s">
        <v>20</v>
      </c>
      <c r="E55" s="3" t="s">
        <v>21</v>
      </c>
      <c r="F55" s="4" t="s">
        <v>22</v>
      </c>
      <c r="G55" s="4" t="s">
        <v>23</v>
      </c>
      <c r="H55" s="4" t="s">
        <v>24</v>
      </c>
      <c r="I55" s="4" t="s">
        <v>25</v>
      </c>
      <c r="J55" s="5" t="s">
        <v>25</v>
      </c>
      <c r="K55" s="5" t="s">
        <v>304</v>
      </c>
      <c r="L55" s="5" t="s">
        <v>305</v>
      </c>
      <c r="M55" s="5" t="s">
        <v>98</v>
      </c>
      <c r="N55" s="5" t="s">
        <v>29</v>
      </c>
      <c r="O55" s="5" t="s">
        <v>306</v>
      </c>
      <c r="P55" s="4" t="str">
        <f t="shared" si="0"/>
        <v>Outstanding</v>
      </c>
      <c r="Q55" s="13" t="s">
        <v>25</v>
      </c>
    </row>
    <row r="56" spans="1:17" ht="60" customHeight="1" x14ac:dyDescent="0.35">
      <c r="A56" s="11" t="s">
        <v>93</v>
      </c>
      <c r="B56" s="2" t="s">
        <v>307</v>
      </c>
      <c r="C56" s="1" t="s">
        <v>308</v>
      </c>
      <c r="D56" s="3" t="s">
        <v>20</v>
      </c>
      <c r="E56" s="3" t="s">
        <v>21</v>
      </c>
      <c r="F56" s="4" t="s">
        <v>22</v>
      </c>
      <c r="G56" s="4" t="s">
        <v>23</v>
      </c>
      <c r="H56" s="4" t="s">
        <v>24</v>
      </c>
      <c r="I56" s="4" t="s">
        <v>25</v>
      </c>
      <c r="J56" s="5" t="s">
        <v>25</v>
      </c>
      <c r="K56" s="5" t="s">
        <v>309</v>
      </c>
      <c r="L56" s="5" t="s">
        <v>310</v>
      </c>
      <c r="M56" s="5" t="s">
        <v>311</v>
      </c>
      <c r="N56" s="5" t="s">
        <v>29</v>
      </c>
      <c r="O56" s="5" t="s">
        <v>247</v>
      </c>
      <c r="P56" s="4" t="str">
        <f t="shared" si="0"/>
        <v>Outstanding</v>
      </c>
      <c r="Q56" s="13" t="s">
        <v>25</v>
      </c>
    </row>
    <row r="57" spans="1:17" ht="60" customHeight="1" x14ac:dyDescent="0.35">
      <c r="A57" s="11" t="s">
        <v>93</v>
      </c>
      <c r="B57" s="2" t="s">
        <v>312</v>
      </c>
      <c r="C57" s="1" t="s">
        <v>313</v>
      </c>
      <c r="D57" s="3" t="s">
        <v>20</v>
      </c>
      <c r="E57" s="3" t="s">
        <v>21</v>
      </c>
      <c r="F57" s="4" t="s">
        <v>22</v>
      </c>
      <c r="G57" s="4" t="s">
        <v>23</v>
      </c>
      <c r="H57" s="4" t="s">
        <v>24</v>
      </c>
      <c r="I57" s="4" t="s">
        <v>25</v>
      </c>
      <c r="J57" s="5" t="s">
        <v>25</v>
      </c>
      <c r="K57" s="5" t="s">
        <v>314</v>
      </c>
      <c r="L57" s="5" t="s">
        <v>315</v>
      </c>
      <c r="M57" s="5" t="s">
        <v>316</v>
      </c>
      <c r="N57" s="5" t="s">
        <v>29</v>
      </c>
      <c r="O57" s="5" t="s">
        <v>155</v>
      </c>
      <c r="P57" s="4" t="str">
        <f t="shared" si="0"/>
        <v>Outstanding</v>
      </c>
      <c r="Q57" s="13" t="s">
        <v>25</v>
      </c>
    </row>
    <row r="58" spans="1:17" ht="60" customHeight="1" x14ac:dyDescent="0.35">
      <c r="A58" s="11" t="s">
        <v>93</v>
      </c>
      <c r="B58" s="2" t="s">
        <v>317</v>
      </c>
      <c r="C58" s="1" t="s">
        <v>318</v>
      </c>
      <c r="D58" s="3" t="s">
        <v>20</v>
      </c>
      <c r="E58" s="3" t="s">
        <v>21</v>
      </c>
      <c r="F58" s="4" t="s">
        <v>22</v>
      </c>
      <c r="G58" s="4" t="s">
        <v>23</v>
      </c>
      <c r="H58" s="4" t="s">
        <v>24</v>
      </c>
      <c r="I58" s="4" t="s">
        <v>25</v>
      </c>
      <c r="J58" s="5" t="s">
        <v>25</v>
      </c>
      <c r="K58" s="5" t="s">
        <v>319</v>
      </c>
      <c r="L58" s="5" t="s">
        <v>320</v>
      </c>
      <c r="M58" s="5" t="s">
        <v>321</v>
      </c>
      <c r="N58" s="5" t="s">
        <v>29</v>
      </c>
      <c r="O58" s="5" t="s">
        <v>322</v>
      </c>
      <c r="P58" s="4" t="str">
        <f t="shared" si="0"/>
        <v>Outstanding</v>
      </c>
      <c r="Q58" s="13" t="s">
        <v>25</v>
      </c>
    </row>
    <row r="59" spans="1:17" ht="60" customHeight="1" x14ac:dyDescent="0.35">
      <c r="A59" s="11" t="s">
        <v>93</v>
      </c>
      <c r="B59" s="2" t="s">
        <v>323</v>
      </c>
      <c r="C59" s="1" t="s">
        <v>324</v>
      </c>
      <c r="D59" s="3" t="s">
        <v>20</v>
      </c>
      <c r="E59" s="3" t="s">
        <v>21</v>
      </c>
      <c r="F59" s="4" t="s">
        <v>22</v>
      </c>
      <c r="G59" s="4" t="s">
        <v>23</v>
      </c>
      <c r="H59" s="4" t="s">
        <v>24</v>
      </c>
      <c r="I59" s="4" t="s">
        <v>25</v>
      </c>
      <c r="J59" s="5" t="s">
        <v>25</v>
      </c>
      <c r="K59" s="5" t="s">
        <v>325</v>
      </c>
      <c r="L59" s="5" t="s">
        <v>326</v>
      </c>
      <c r="M59" s="5" t="s">
        <v>98</v>
      </c>
      <c r="N59" s="5" t="s">
        <v>29</v>
      </c>
      <c r="O59" s="5" t="s">
        <v>99</v>
      </c>
      <c r="P59" s="4" t="str">
        <f t="shared" si="0"/>
        <v>Outstanding</v>
      </c>
      <c r="Q59" s="13" t="s">
        <v>25</v>
      </c>
    </row>
    <row r="60" spans="1:17" ht="60" customHeight="1" x14ac:dyDescent="0.35">
      <c r="A60" s="11" t="s">
        <v>93</v>
      </c>
      <c r="B60" s="2" t="s">
        <v>327</v>
      </c>
      <c r="C60" s="1" t="s">
        <v>328</v>
      </c>
      <c r="D60" s="3" t="s">
        <v>20</v>
      </c>
      <c r="E60" s="3" t="s">
        <v>21</v>
      </c>
      <c r="F60" s="4" t="s">
        <v>22</v>
      </c>
      <c r="G60" s="4" t="s">
        <v>23</v>
      </c>
      <c r="H60" s="4" t="s">
        <v>24</v>
      </c>
      <c r="I60" s="4" t="s">
        <v>25</v>
      </c>
      <c r="J60" s="5" t="s">
        <v>25</v>
      </c>
      <c r="K60" s="5" t="s">
        <v>329</v>
      </c>
      <c r="L60" s="5" t="s">
        <v>330</v>
      </c>
      <c r="M60" s="5" t="s">
        <v>98</v>
      </c>
      <c r="N60" s="5" t="s">
        <v>29</v>
      </c>
      <c r="O60" s="5" t="s">
        <v>144</v>
      </c>
      <c r="P60" s="4" t="str">
        <f t="shared" si="0"/>
        <v>Outstanding</v>
      </c>
      <c r="Q60" s="13" t="s">
        <v>25</v>
      </c>
    </row>
    <row r="61" spans="1:17" ht="60" customHeight="1" x14ac:dyDescent="0.35">
      <c r="A61" s="11" t="s">
        <v>331</v>
      </c>
      <c r="B61" s="2" t="s">
        <v>332</v>
      </c>
      <c r="C61" s="1" t="s">
        <v>333</v>
      </c>
      <c r="D61" s="3" t="s">
        <v>20</v>
      </c>
      <c r="E61" s="3" t="s">
        <v>21</v>
      </c>
      <c r="F61" s="4" t="s">
        <v>22</v>
      </c>
      <c r="G61" s="4" t="s">
        <v>23</v>
      </c>
      <c r="H61" s="4" t="s">
        <v>24</v>
      </c>
      <c r="I61" s="4" t="s">
        <v>25</v>
      </c>
      <c r="J61" s="5" t="s">
        <v>25</v>
      </c>
      <c r="K61" s="5" t="s">
        <v>334</v>
      </c>
      <c r="L61" s="5" t="s">
        <v>335</v>
      </c>
      <c r="M61" s="5" t="s">
        <v>336</v>
      </c>
      <c r="N61" s="5" t="s">
        <v>29</v>
      </c>
      <c r="O61" s="5" t="s">
        <v>67</v>
      </c>
      <c r="P61" s="4" t="str">
        <f t="shared" si="0"/>
        <v>Outstanding</v>
      </c>
      <c r="Q61" s="13" t="s">
        <v>25</v>
      </c>
    </row>
    <row r="62" spans="1:17" ht="60" customHeight="1" x14ac:dyDescent="0.35">
      <c r="A62" s="11" t="s">
        <v>331</v>
      </c>
      <c r="B62" s="2" t="s">
        <v>337</v>
      </c>
      <c r="C62" s="1" t="s">
        <v>338</v>
      </c>
      <c r="D62" s="3" t="s">
        <v>20</v>
      </c>
      <c r="E62" s="3" t="s">
        <v>21</v>
      </c>
      <c r="F62" s="4" t="s">
        <v>22</v>
      </c>
      <c r="G62" s="4" t="s">
        <v>23</v>
      </c>
      <c r="H62" s="4" t="s">
        <v>24</v>
      </c>
      <c r="I62" s="4" t="s">
        <v>25</v>
      </c>
      <c r="J62" s="5" t="s">
        <v>25</v>
      </c>
      <c r="K62" s="5" t="s">
        <v>339</v>
      </c>
      <c r="L62" s="5" t="s">
        <v>340</v>
      </c>
      <c r="M62" s="5" t="s">
        <v>98</v>
      </c>
      <c r="N62" s="5" t="s">
        <v>341</v>
      </c>
      <c r="O62" s="5" t="s">
        <v>342</v>
      </c>
      <c r="P62" s="4" t="str">
        <f t="shared" si="0"/>
        <v>Outstanding</v>
      </c>
      <c r="Q62" s="13" t="s">
        <v>25</v>
      </c>
    </row>
    <row r="63" spans="1:17" ht="60" customHeight="1" x14ac:dyDescent="0.35">
      <c r="A63" s="11" t="s">
        <v>331</v>
      </c>
      <c r="B63" s="2" t="s">
        <v>343</v>
      </c>
      <c r="C63" s="1" t="s">
        <v>344</v>
      </c>
      <c r="D63" s="3" t="s">
        <v>20</v>
      </c>
      <c r="E63" s="3" t="s">
        <v>21</v>
      </c>
      <c r="F63" s="4" t="s">
        <v>22</v>
      </c>
      <c r="G63" s="4" t="s">
        <v>23</v>
      </c>
      <c r="H63" s="4" t="s">
        <v>24</v>
      </c>
      <c r="I63" s="4" t="s">
        <v>25</v>
      </c>
      <c r="J63" s="5" t="s">
        <v>25</v>
      </c>
      <c r="K63" s="5" t="s">
        <v>345</v>
      </c>
      <c r="L63" s="5" t="s">
        <v>346</v>
      </c>
      <c r="M63" s="5" t="s">
        <v>347</v>
      </c>
      <c r="N63" s="5" t="s">
        <v>29</v>
      </c>
      <c r="O63" s="5" t="s">
        <v>348</v>
      </c>
      <c r="P63" s="4" t="str">
        <f t="shared" si="0"/>
        <v>Outstanding</v>
      </c>
      <c r="Q63" s="13" t="s">
        <v>25</v>
      </c>
    </row>
    <row r="64" spans="1:17" ht="60" customHeight="1" x14ac:dyDescent="0.35">
      <c r="A64" s="11" t="s">
        <v>331</v>
      </c>
      <c r="B64" s="2" t="s">
        <v>349</v>
      </c>
      <c r="C64" s="1" t="s">
        <v>350</v>
      </c>
      <c r="D64" s="3" t="s">
        <v>20</v>
      </c>
      <c r="E64" s="3" t="s">
        <v>21</v>
      </c>
      <c r="F64" s="4" t="s">
        <v>22</v>
      </c>
      <c r="G64" s="4" t="s">
        <v>23</v>
      </c>
      <c r="H64" s="4" t="s">
        <v>24</v>
      </c>
      <c r="I64" s="4" t="s">
        <v>25</v>
      </c>
      <c r="J64" s="5" t="s">
        <v>25</v>
      </c>
      <c r="K64" s="5" t="s">
        <v>351</v>
      </c>
      <c r="L64" s="5" t="s">
        <v>352</v>
      </c>
      <c r="M64" s="5" t="s">
        <v>353</v>
      </c>
      <c r="N64" s="5" t="s">
        <v>29</v>
      </c>
      <c r="O64" s="5" t="s">
        <v>198</v>
      </c>
      <c r="P64" s="4" t="str">
        <f t="shared" si="0"/>
        <v>Outstanding</v>
      </c>
      <c r="Q64" s="13" t="s">
        <v>25</v>
      </c>
    </row>
    <row r="65" spans="1:17" ht="60" customHeight="1" x14ac:dyDescent="0.35">
      <c r="A65" s="11" t="s">
        <v>13</v>
      </c>
      <c r="B65" s="2" t="s">
        <v>354</v>
      </c>
      <c r="C65" s="1" t="s">
        <v>355</v>
      </c>
      <c r="D65" s="3" t="s">
        <v>20</v>
      </c>
      <c r="E65" s="3" t="s">
        <v>21</v>
      </c>
      <c r="F65" s="4" t="s">
        <v>22</v>
      </c>
      <c r="G65" s="4" t="s">
        <v>23</v>
      </c>
      <c r="H65" s="4" t="s">
        <v>24</v>
      </c>
      <c r="I65" s="4" t="s">
        <v>25</v>
      </c>
      <c r="J65" s="5" t="s">
        <v>25</v>
      </c>
      <c r="K65" s="5" t="s">
        <v>356</v>
      </c>
      <c r="L65" s="5" t="s">
        <v>357</v>
      </c>
      <c r="M65" s="5" t="s">
        <v>98</v>
      </c>
      <c r="N65" s="5" t="s">
        <v>358</v>
      </c>
      <c r="O65" s="5" t="s">
        <v>359</v>
      </c>
      <c r="P65" s="4" t="str">
        <f t="shared" si="0"/>
        <v>Outstanding</v>
      </c>
      <c r="Q65" s="13" t="s">
        <v>25</v>
      </c>
    </row>
    <row r="66" spans="1:17" ht="60" customHeight="1" x14ac:dyDescent="0.35">
      <c r="A66" s="11" t="s">
        <v>13</v>
      </c>
      <c r="B66" s="2" t="s">
        <v>360</v>
      </c>
      <c r="C66" s="1" t="s">
        <v>361</v>
      </c>
      <c r="D66" s="3" t="s">
        <v>20</v>
      </c>
      <c r="E66" s="3" t="s">
        <v>21</v>
      </c>
      <c r="F66" s="4" t="s">
        <v>22</v>
      </c>
      <c r="G66" s="4" t="s">
        <v>23</v>
      </c>
      <c r="H66" s="4" t="s">
        <v>24</v>
      </c>
      <c r="I66" s="4" t="s">
        <v>25</v>
      </c>
      <c r="J66" s="5" t="s">
        <v>25</v>
      </c>
      <c r="K66" s="5" t="s">
        <v>362</v>
      </c>
      <c r="L66" s="5" t="s">
        <v>363</v>
      </c>
      <c r="M66" s="5" t="s">
        <v>98</v>
      </c>
      <c r="N66" s="5" t="s">
        <v>364</v>
      </c>
      <c r="O66" s="5" t="s">
        <v>67</v>
      </c>
      <c r="P66" s="4" t="str">
        <f t="shared" si="0"/>
        <v>Outstanding</v>
      </c>
      <c r="Q66" s="13" t="s">
        <v>25</v>
      </c>
    </row>
    <row r="67" spans="1:17" ht="60" customHeight="1" x14ac:dyDescent="0.35">
      <c r="A67" s="11" t="s">
        <v>365</v>
      </c>
      <c r="B67" s="2" t="s">
        <v>366</v>
      </c>
      <c r="C67" s="1" t="s">
        <v>367</v>
      </c>
      <c r="D67" s="3" t="s">
        <v>20</v>
      </c>
      <c r="E67" s="3" t="s">
        <v>21</v>
      </c>
      <c r="F67" s="4" t="s">
        <v>22</v>
      </c>
      <c r="G67" s="4" t="s">
        <v>23</v>
      </c>
      <c r="H67" s="4" t="s">
        <v>24</v>
      </c>
      <c r="I67" s="4" t="s">
        <v>25</v>
      </c>
      <c r="J67" s="5" t="s">
        <v>25</v>
      </c>
      <c r="K67" s="5" t="s">
        <v>368</v>
      </c>
      <c r="L67" s="5" t="s">
        <v>369</v>
      </c>
      <c r="M67" s="5" t="s">
        <v>98</v>
      </c>
      <c r="N67" s="5" t="s">
        <v>370</v>
      </c>
      <c r="O67" s="5" t="s">
        <v>371</v>
      </c>
      <c r="P67" s="4" t="str">
        <f t="shared" si="0"/>
        <v>Outstanding</v>
      </c>
      <c r="Q67" s="13" t="s">
        <v>25</v>
      </c>
    </row>
    <row r="68" spans="1:17" ht="60" customHeight="1" x14ac:dyDescent="0.35">
      <c r="A68" s="11" t="s">
        <v>372</v>
      </c>
      <c r="B68" s="2" t="s">
        <v>373</v>
      </c>
      <c r="C68" s="1" t="s">
        <v>374</v>
      </c>
      <c r="D68" s="3" t="s">
        <v>20</v>
      </c>
      <c r="E68" s="3" t="s">
        <v>21</v>
      </c>
      <c r="F68" s="4" t="s">
        <v>22</v>
      </c>
      <c r="G68" s="4" t="s">
        <v>23</v>
      </c>
      <c r="H68" s="4" t="s">
        <v>24</v>
      </c>
      <c r="I68" s="4" t="s">
        <v>25</v>
      </c>
      <c r="J68" s="5" t="s">
        <v>25</v>
      </c>
      <c r="K68" s="5" t="s">
        <v>375</v>
      </c>
      <c r="L68" s="5" t="s">
        <v>376</v>
      </c>
      <c r="M68" s="5" t="s">
        <v>377</v>
      </c>
      <c r="N68" s="5" t="s">
        <v>378</v>
      </c>
      <c r="O68" s="5" t="s">
        <v>379</v>
      </c>
      <c r="P68" s="4" t="str">
        <f t="shared" si="0"/>
        <v>Outstanding</v>
      </c>
      <c r="Q68" s="13" t="s">
        <v>25</v>
      </c>
    </row>
    <row r="69" spans="1:17" ht="60" customHeight="1" x14ac:dyDescent="0.35">
      <c r="A69" s="11" t="s">
        <v>372</v>
      </c>
      <c r="B69" s="2" t="s">
        <v>380</v>
      </c>
      <c r="C69" s="1" t="s">
        <v>381</v>
      </c>
      <c r="D69" s="3" t="s">
        <v>20</v>
      </c>
      <c r="E69" s="3" t="s">
        <v>21</v>
      </c>
      <c r="F69" s="4" t="s">
        <v>22</v>
      </c>
      <c r="G69" s="4" t="s">
        <v>23</v>
      </c>
      <c r="H69" s="4" t="s">
        <v>24</v>
      </c>
      <c r="I69" s="4" t="s">
        <v>25</v>
      </c>
      <c r="J69" s="5" t="s">
        <v>25</v>
      </c>
      <c r="K69" s="5" t="s">
        <v>382</v>
      </c>
      <c r="L69" s="5" t="s">
        <v>383</v>
      </c>
      <c r="M69" s="5" t="s">
        <v>98</v>
      </c>
      <c r="N69" s="5" t="s">
        <v>384</v>
      </c>
      <c r="O69" s="5" t="s">
        <v>385</v>
      </c>
      <c r="P69" s="4" t="str">
        <f t="shared" si="0"/>
        <v>Outstanding</v>
      </c>
      <c r="Q69" s="13" t="s">
        <v>25</v>
      </c>
    </row>
    <row r="70" spans="1:17" ht="60" customHeight="1" x14ac:dyDescent="0.35">
      <c r="A70" s="11" t="s">
        <v>372</v>
      </c>
      <c r="B70" s="2" t="s">
        <v>386</v>
      </c>
      <c r="C70" s="1" t="s">
        <v>387</v>
      </c>
      <c r="D70" s="3" t="s">
        <v>20</v>
      </c>
      <c r="E70" s="3" t="s">
        <v>21</v>
      </c>
      <c r="F70" s="4" t="s">
        <v>22</v>
      </c>
      <c r="G70" s="4" t="s">
        <v>23</v>
      </c>
      <c r="H70" s="4" t="s">
        <v>24</v>
      </c>
      <c r="I70" s="4" t="s">
        <v>25</v>
      </c>
      <c r="J70" s="5" t="s">
        <v>25</v>
      </c>
      <c r="K70" s="5" t="s">
        <v>388</v>
      </c>
      <c r="L70" s="5" t="s">
        <v>389</v>
      </c>
      <c r="M70" s="5" t="s">
        <v>390</v>
      </c>
      <c r="N70" s="5" t="s">
        <v>391</v>
      </c>
      <c r="O70" s="5" t="s">
        <v>392</v>
      </c>
      <c r="P70" s="4" t="str">
        <f t="shared" si="0"/>
        <v>Outstanding</v>
      </c>
      <c r="Q70" s="13" t="s">
        <v>25</v>
      </c>
    </row>
    <row r="71" spans="1:17" ht="60" customHeight="1" x14ac:dyDescent="0.35">
      <c r="A71" s="11" t="s">
        <v>372</v>
      </c>
      <c r="B71" s="2" t="s">
        <v>393</v>
      </c>
      <c r="C71" s="1" t="s">
        <v>394</v>
      </c>
      <c r="D71" s="3" t="s">
        <v>20</v>
      </c>
      <c r="E71" s="3" t="s">
        <v>21</v>
      </c>
      <c r="F71" s="4" t="s">
        <v>22</v>
      </c>
      <c r="G71" s="4" t="s">
        <v>23</v>
      </c>
      <c r="H71" s="4" t="s">
        <v>24</v>
      </c>
      <c r="I71" s="4" t="s">
        <v>25</v>
      </c>
      <c r="J71" s="5" t="s">
        <v>25</v>
      </c>
      <c r="K71" s="5" t="s">
        <v>395</v>
      </c>
      <c r="L71" s="5" t="s">
        <v>396</v>
      </c>
      <c r="M71" s="5" t="s">
        <v>397</v>
      </c>
      <c r="N71" s="5" t="s">
        <v>398</v>
      </c>
      <c r="O71" s="5" t="s">
        <v>399</v>
      </c>
      <c r="P71" s="4" t="str">
        <f t="shared" si="0"/>
        <v>Outstanding</v>
      </c>
      <c r="Q71" s="13" t="s">
        <v>25</v>
      </c>
    </row>
    <row r="72" spans="1:17" ht="60" customHeight="1" x14ac:dyDescent="0.35">
      <c r="A72" s="11" t="s">
        <v>372</v>
      </c>
      <c r="B72" s="2" t="s">
        <v>400</v>
      </c>
      <c r="C72" s="1" t="s">
        <v>401</v>
      </c>
      <c r="D72" s="3" t="s">
        <v>20</v>
      </c>
      <c r="E72" s="3" t="s">
        <v>21</v>
      </c>
      <c r="F72" s="4" t="s">
        <v>22</v>
      </c>
      <c r="G72" s="4" t="s">
        <v>23</v>
      </c>
      <c r="H72" s="4" t="s">
        <v>24</v>
      </c>
      <c r="I72" s="4" t="s">
        <v>25</v>
      </c>
      <c r="J72" s="5" t="s">
        <v>25</v>
      </c>
      <c r="K72" s="5" t="s">
        <v>402</v>
      </c>
      <c r="L72" s="5" t="s">
        <v>403</v>
      </c>
      <c r="M72" s="5" t="s">
        <v>98</v>
      </c>
      <c r="N72" s="5" t="s">
        <v>404</v>
      </c>
      <c r="O72" s="5" t="s">
        <v>405</v>
      </c>
      <c r="P72" s="4" t="str">
        <f t="shared" si="0"/>
        <v>Outstanding</v>
      </c>
      <c r="Q72" s="13" t="s">
        <v>25</v>
      </c>
    </row>
    <row r="73" spans="1:17" ht="60" customHeight="1" x14ac:dyDescent="0.35">
      <c r="A73" s="11" t="s">
        <v>406</v>
      </c>
      <c r="B73" s="2" t="s">
        <v>407</v>
      </c>
      <c r="C73" s="1" t="s">
        <v>408</v>
      </c>
      <c r="D73" s="3" t="s">
        <v>20</v>
      </c>
      <c r="E73" s="3" t="s">
        <v>21</v>
      </c>
      <c r="F73" s="4" t="s">
        <v>22</v>
      </c>
      <c r="G73" s="4" t="s">
        <v>23</v>
      </c>
      <c r="H73" s="4" t="s">
        <v>24</v>
      </c>
      <c r="I73" s="4" t="s">
        <v>25</v>
      </c>
      <c r="J73" s="5" t="s">
        <v>25</v>
      </c>
      <c r="K73" s="5" t="s">
        <v>409</v>
      </c>
      <c r="L73" s="5" t="s">
        <v>410</v>
      </c>
      <c r="M73" s="5" t="s">
        <v>411</v>
      </c>
      <c r="N73" s="5" t="s">
        <v>412</v>
      </c>
      <c r="O73" s="5" t="s">
        <v>413</v>
      </c>
      <c r="P73" s="4" t="str">
        <f t="shared" si="0"/>
        <v>Outstanding</v>
      </c>
      <c r="Q73" s="13" t="s">
        <v>25</v>
      </c>
    </row>
    <row r="74" spans="1:17" ht="60" customHeight="1" x14ac:dyDescent="0.35">
      <c r="A74" s="11" t="s">
        <v>406</v>
      </c>
      <c r="B74" s="2" t="s">
        <v>414</v>
      </c>
      <c r="C74" s="1" t="s">
        <v>415</v>
      </c>
      <c r="D74" s="3" t="s">
        <v>20</v>
      </c>
      <c r="E74" s="3" t="s">
        <v>21</v>
      </c>
      <c r="F74" s="4" t="s">
        <v>22</v>
      </c>
      <c r="G74" s="4" t="s">
        <v>23</v>
      </c>
      <c r="H74" s="4" t="s">
        <v>24</v>
      </c>
      <c r="I74" s="4" t="s">
        <v>25</v>
      </c>
      <c r="J74" s="5" t="s">
        <v>25</v>
      </c>
      <c r="K74" s="5" t="s">
        <v>416</v>
      </c>
      <c r="L74" s="5" t="s">
        <v>417</v>
      </c>
      <c r="M74" s="5" t="s">
        <v>418</v>
      </c>
      <c r="N74" s="5" t="s">
        <v>419</v>
      </c>
      <c r="O74" s="5" t="s">
        <v>420</v>
      </c>
      <c r="P74" s="4" t="str">
        <f t="shared" si="0"/>
        <v>Outstanding</v>
      </c>
      <c r="Q74" s="13" t="s">
        <v>25</v>
      </c>
    </row>
    <row r="75" spans="1:17" ht="60" customHeight="1" x14ac:dyDescent="0.35">
      <c r="A75" s="11" t="s">
        <v>406</v>
      </c>
      <c r="B75" s="2" t="s">
        <v>421</v>
      </c>
      <c r="C75" s="1" t="s">
        <v>422</v>
      </c>
      <c r="D75" s="3" t="s">
        <v>20</v>
      </c>
      <c r="E75" s="3" t="s">
        <v>21</v>
      </c>
      <c r="F75" s="4" t="s">
        <v>22</v>
      </c>
      <c r="G75" s="4" t="s">
        <v>23</v>
      </c>
      <c r="H75" s="4" t="s">
        <v>24</v>
      </c>
      <c r="I75" s="4" t="s">
        <v>25</v>
      </c>
      <c r="J75" s="5" t="s">
        <v>25</v>
      </c>
      <c r="K75" s="5" t="s">
        <v>423</v>
      </c>
      <c r="L75" s="5" t="s">
        <v>424</v>
      </c>
      <c r="M75" s="5" t="s">
        <v>425</v>
      </c>
      <c r="N75" s="5" t="s">
        <v>426</v>
      </c>
      <c r="O75" s="5" t="s">
        <v>427</v>
      </c>
      <c r="P75" s="4" t="str">
        <f t="shared" si="0"/>
        <v>Outstanding</v>
      </c>
      <c r="Q75" s="13" t="s">
        <v>25</v>
      </c>
    </row>
    <row r="76" spans="1:17" ht="60" customHeight="1" x14ac:dyDescent="0.35">
      <c r="A76" s="11" t="s">
        <v>406</v>
      </c>
      <c r="B76" s="2" t="s">
        <v>428</v>
      </c>
      <c r="C76" s="1" t="s">
        <v>429</v>
      </c>
      <c r="D76" s="3" t="s">
        <v>20</v>
      </c>
      <c r="E76" s="3" t="s">
        <v>21</v>
      </c>
      <c r="F76" s="4" t="s">
        <v>22</v>
      </c>
      <c r="G76" s="4" t="s">
        <v>23</v>
      </c>
      <c r="H76" s="4" t="s">
        <v>24</v>
      </c>
      <c r="I76" s="4" t="s">
        <v>25</v>
      </c>
      <c r="J76" s="5" t="s">
        <v>25</v>
      </c>
      <c r="K76" s="5" t="s">
        <v>430</v>
      </c>
      <c r="L76" s="5" t="s">
        <v>431</v>
      </c>
      <c r="M76" s="5" t="s">
        <v>432</v>
      </c>
      <c r="N76" s="5" t="s">
        <v>433</v>
      </c>
      <c r="O76" s="5" t="s">
        <v>434</v>
      </c>
      <c r="P76" s="4" t="str">
        <f t="shared" si="0"/>
        <v>Outstanding</v>
      </c>
      <c r="Q76" s="13" t="s">
        <v>25</v>
      </c>
    </row>
    <row r="77" spans="1:17" ht="60" customHeight="1" x14ac:dyDescent="0.35">
      <c r="A77" s="11" t="s">
        <v>406</v>
      </c>
      <c r="B77" s="2" t="s">
        <v>435</v>
      </c>
      <c r="C77" s="1" t="s">
        <v>436</v>
      </c>
      <c r="D77" s="3" t="s">
        <v>20</v>
      </c>
      <c r="E77" s="3" t="s">
        <v>21</v>
      </c>
      <c r="F77" s="4" t="s">
        <v>22</v>
      </c>
      <c r="G77" s="4" t="s">
        <v>23</v>
      </c>
      <c r="H77" s="4" t="s">
        <v>24</v>
      </c>
      <c r="I77" s="4" t="s">
        <v>25</v>
      </c>
      <c r="J77" s="5" t="s">
        <v>25</v>
      </c>
      <c r="K77" s="5" t="s">
        <v>437</v>
      </c>
      <c r="L77" s="5" t="s">
        <v>438</v>
      </c>
      <c r="M77" s="5" t="s">
        <v>432</v>
      </c>
      <c r="N77" s="5" t="s">
        <v>439</v>
      </c>
      <c r="O77" s="5" t="s">
        <v>440</v>
      </c>
      <c r="P77" s="4" t="str">
        <f t="shared" si="0"/>
        <v>Outstanding</v>
      </c>
      <c r="Q77" s="13" t="s">
        <v>25</v>
      </c>
    </row>
    <row r="78" spans="1:17" ht="60" customHeight="1" x14ac:dyDescent="0.35">
      <c r="A78" s="11" t="s">
        <v>406</v>
      </c>
      <c r="B78" s="2" t="s">
        <v>441</v>
      </c>
      <c r="C78" s="1" t="s">
        <v>442</v>
      </c>
      <c r="D78" s="3" t="s">
        <v>20</v>
      </c>
      <c r="E78" s="3" t="s">
        <v>21</v>
      </c>
      <c r="F78" s="4" t="s">
        <v>22</v>
      </c>
      <c r="G78" s="4" t="s">
        <v>23</v>
      </c>
      <c r="H78" s="4" t="s">
        <v>24</v>
      </c>
      <c r="I78" s="4" t="s">
        <v>25</v>
      </c>
      <c r="J78" s="5" t="s">
        <v>25</v>
      </c>
      <c r="K78" s="5" t="s">
        <v>443</v>
      </c>
      <c r="L78" s="5" t="s">
        <v>444</v>
      </c>
      <c r="M78" s="5" t="s">
        <v>445</v>
      </c>
      <c r="N78" s="5" t="s">
        <v>446</v>
      </c>
      <c r="O78" s="5" t="s">
        <v>447</v>
      </c>
      <c r="P78" s="4" t="str">
        <f t="shared" si="0"/>
        <v>Outstanding</v>
      </c>
      <c r="Q78" s="13" t="s">
        <v>25</v>
      </c>
    </row>
    <row r="79" spans="1:17" ht="60" customHeight="1" x14ac:dyDescent="0.35">
      <c r="A79" s="11" t="s">
        <v>448</v>
      </c>
      <c r="B79" s="2" t="s">
        <v>449</v>
      </c>
      <c r="C79" s="1" t="s">
        <v>450</v>
      </c>
      <c r="D79" s="3" t="s">
        <v>20</v>
      </c>
      <c r="E79" s="3" t="s">
        <v>274</v>
      </c>
      <c r="F79" s="4" t="s">
        <v>22</v>
      </c>
      <c r="G79" s="4" t="s">
        <v>23</v>
      </c>
      <c r="H79" s="4" t="s">
        <v>24</v>
      </c>
      <c r="I79" s="4" t="s">
        <v>25</v>
      </c>
      <c r="J79" s="5" t="s">
        <v>25</v>
      </c>
      <c r="K79" s="5" t="s">
        <v>451</v>
      </c>
      <c r="L79" s="5" t="s">
        <v>452</v>
      </c>
      <c r="M79" s="5" t="s">
        <v>453</v>
      </c>
      <c r="N79" s="5" t="s">
        <v>454</v>
      </c>
      <c r="O79" s="5" t="s">
        <v>455</v>
      </c>
      <c r="P79" s="4" t="str">
        <f t="shared" si="0"/>
        <v>Outstanding</v>
      </c>
      <c r="Q79" s="13" t="s">
        <v>25</v>
      </c>
    </row>
    <row r="80" spans="1:17" ht="60" customHeight="1" x14ac:dyDescent="0.35">
      <c r="A80" s="11" t="s">
        <v>448</v>
      </c>
      <c r="B80" s="2" t="s">
        <v>456</v>
      </c>
      <c r="C80" s="1" t="s">
        <v>457</v>
      </c>
      <c r="D80" s="3" t="s">
        <v>20</v>
      </c>
      <c r="E80" s="3" t="s">
        <v>21</v>
      </c>
      <c r="F80" s="4" t="s">
        <v>22</v>
      </c>
      <c r="G80" s="4" t="s">
        <v>23</v>
      </c>
      <c r="H80" s="4" t="s">
        <v>24</v>
      </c>
      <c r="I80" s="4" t="s">
        <v>25</v>
      </c>
      <c r="J80" s="5" t="s">
        <v>25</v>
      </c>
      <c r="K80" s="5" t="s">
        <v>458</v>
      </c>
      <c r="L80" s="5" t="s">
        <v>459</v>
      </c>
      <c r="M80" s="5" t="s">
        <v>460</v>
      </c>
      <c r="N80" s="5" t="s">
        <v>461</v>
      </c>
      <c r="O80" s="5" t="s">
        <v>462</v>
      </c>
      <c r="P80" s="4" t="str">
        <f t="shared" si="0"/>
        <v>Outstanding</v>
      </c>
      <c r="Q80" s="13" t="s">
        <v>25</v>
      </c>
    </row>
    <row r="81" spans="1:17" ht="60" customHeight="1" x14ac:dyDescent="0.35">
      <c r="A81" s="11" t="s">
        <v>448</v>
      </c>
      <c r="B81" s="2" t="s">
        <v>463</v>
      </c>
      <c r="C81" s="1" t="s">
        <v>464</v>
      </c>
      <c r="D81" s="3" t="s">
        <v>20</v>
      </c>
      <c r="E81" s="3" t="s">
        <v>21</v>
      </c>
      <c r="F81" s="4" t="s">
        <v>22</v>
      </c>
      <c r="G81" s="4" t="s">
        <v>23</v>
      </c>
      <c r="H81" s="4" t="s">
        <v>24</v>
      </c>
      <c r="I81" s="4" t="s">
        <v>25</v>
      </c>
      <c r="J81" s="5" t="s">
        <v>25</v>
      </c>
      <c r="K81" s="5" t="s">
        <v>465</v>
      </c>
      <c r="L81" s="5" t="s">
        <v>466</v>
      </c>
      <c r="M81" s="5" t="s">
        <v>467</v>
      </c>
      <c r="N81" s="5" t="s">
        <v>468</v>
      </c>
      <c r="O81" s="5" t="s">
        <v>469</v>
      </c>
      <c r="P81" s="4" t="str">
        <f t="shared" si="0"/>
        <v>Outstanding</v>
      </c>
      <c r="Q81" s="13" t="s">
        <v>25</v>
      </c>
    </row>
    <row r="82" spans="1:17" ht="60" customHeight="1" x14ac:dyDescent="0.35">
      <c r="A82" s="11" t="s">
        <v>448</v>
      </c>
      <c r="B82" s="2" t="s">
        <v>470</v>
      </c>
      <c r="C82" s="1" t="s">
        <v>471</v>
      </c>
      <c r="D82" s="3" t="s">
        <v>20</v>
      </c>
      <c r="E82" s="3" t="s">
        <v>21</v>
      </c>
      <c r="F82" s="4" t="s">
        <v>22</v>
      </c>
      <c r="G82" s="4" t="s">
        <v>23</v>
      </c>
      <c r="H82" s="4" t="s">
        <v>24</v>
      </c>
      <c r="I82" s="4" t="s">
        <v>25</v>
      </c>
      <c r="J82" s="5" t="s">
        <v>25</v>
      </c>
      <c r="K82" s="5" t="s">
        <v>472</v>
      </c>
      <c r="L82" s="5" t="s">
        <v>473</v>
      </c>
      <c r="M82" s="5" t="s">
        <v>474</v>
      </c>
      <c r="N82" s="5" t="s">
        <v>475</v>
      </c>
      <c r="O82" s="5" t="s">
        <v>476</v>
      </c>
      <c r="P82" s="4" t="str">
        <f t="shared" si="0"/>
        <v>Outstanding</v>
      </c>
      <c r="Q82" s="13" t="s">
        <v>25</v>
      </c>
    </row>
    <row r="83" spans="1:17" ht="60" customHeight="1" x14ac:dyDescent="0.35">
      <c r="A83" s="11" t="s">
        <v>448</v>
      </c>
      <c r="B83" s="2" t="s">
        <v>477</v>
      </c>
      <c r="C83" s="1" t="s">
        <v>478</v>
      </c>
      <c r="D83" s="3" t="s">
        <v>20</v>
      </c>
      <c r="E83" s="3" t="s">
        <v>21</v>
      </c>
      <c r="F83" s="4" t="s">
        <v>22</v>
      </c>
      <c r="G83" s="4" t="s">
        <v>23</v>
      </c>
      <c r="H83" s="4" t="s">
        <v>24</v>
      </c>
      <c r="I83" s="4" t="s">
        <v>25</v>
      </c>
      <c r="J83" s="5" t="s">
        <v>25</v>
      </c>
      <c r="K83" s="5" t="s">
        <v>479</v>
      </c>
      <c r="L83" s="5" t="s">
        <v>480</v>
      </c>
      <c r="M83" s="5" t="s">
        <v>481</v>
      </c>
      <c r="N83" s="5" t="s">
        <v>482</v>
      </c>
      <c r="O83" s="5" t="s">
        <v>476</v>
      </c>
      <c r="P83" s="4" t="str">
        <f t="shared" si="0"/>
        <v>Outstanding</v>
      </c>
      <c r="Q83" s="13" t="s">
        <v>25</v>
      </c>
    </row>
    <row r="84" spans="1:17" ht="60" customHeight="1" x14ac:dyDescent="0.35">
      <c r="A84" s="11" t="s">
        <v>448</v>
      </c>
      <c r="B84" s="2" t="s">
        <v>483</v>
      </c>
      <c r="C84" s="1" t="s">
        <v>484</v>
      </c>
      <c r="D84" s="3" t="s">
        <v>20</v>
      </c>
      <c r="E84" s="3" t="s">
        <v>274</v>
      </c>
      <c r="F84" s="4" t="s">
        <v>22</v>
      </c>
      <c r="G84" s="4" t="s">
        <v>23</v>
      </c>
      <c r="H84" s="4" t="s">
        <v>24</v>
      </c>
      <c r="I84" s="4" t="s">
        <v>25</v>
      </c>
      <c r="J84" s="5" t="s">
        <v>25</v>
      </c>
      <c r="K84" s="5" t="s">
        <v>485</v>
      </c>
      <c r="L84" s="5" t="s">
        <v>486</v>
      </c>
      <c r="M84" s="5" t="s">
        <v>487</v>
      </c>
      <c r="N84" s="5" t="s">
        <v>488</v>
      </c>
      <c r="O84" s="5" t="s">
        <v>489</v>
      </c>
      <c r="P84" s="4" t="str">
        <f t="shared" si="0"/>
        <v>Outstanding</v>
      </c>
      <c r="Q84" s="13" t="s">
        <v>25</v>
      </c>
    </row>
    <row r="85" spans="1:17" ht="60" customHeight="1" x14ac:dyDescent="0.35">
      <c r="A85" s="11" t="s">
        <v>448</v>
      </c>
      <c r="B85" s="2" t="s">
        <v>490</v>
      </c>
      <c r="C85" s="1" t="s">
        <v>491</v>
      </c>
      <c r="D85" s="3" t="s">
        <v>20</v>
      </c>
      <c r="E85" s="3" t="s">
        <v>21</v>
      </c>
      <c r="F85" s="4" t="s">
        <v>22</v>
      </c>
      <c r="G85" s="4" t="s">
        <v>23</v>
      </c>
      <c r="H85" s="4" t="s">
        <v>24</v>
      </c>
      <c r="I85" s="4" t="s">
        <v>25</v>
      </c>
      <c r="J85" s="5" t="s">
        <v>25</v>
      </c>
      <c r="K85" s="5" t="s">
        <v>492</v>
      </c>
      <c r="L85" s="5" t="s">
        <v>493</v>
      </c>
      <c r="M85" s="5" t="s">
        <v>494</v>
      </c>
      <c r="N85" s="5" t="s">
        <v>495</v>
      </c>
      <c r="O85" s="5" t="s">
        <v>496</v>
      </c>
      <c r="P85" s="4" t="str">
        <f t="shared" si="0"/>
        <v>Outstanding</v>
      </c>
      <c r="Q85" s="13" t="s">
        <v>25</v>
      </c>
    </row>
    <row r="86" spans="1:17" ht="60" customHeight="1" x14ac:dyDescent="0.35">
      <c r="A86" s="11" t="s">
        <v>448</v>
      </c>
      <c r="B86" s="2" t="s">
        <v>497</v>
      </c>
      <c r="C86" s="1" t="s">
        <v>498</v>
      </c>
      <c r="D86" s="3" t="s">
        <v>20</v>
      </c>
      <c r="E86" s="3" t="s">
        <v>21</v>
      </c>
      <c r="F86" s="4" t="s">
        <v>22</v>
      </c>
      <c r="G86" s="4" t="s">
        <v>23</v>
      </c>
      <c r="H86" s="4" t="s">
        <v>24</v>
      </c>
      <c r="I86" s="4" t="s">
        <v>25</v>
      </c>
      <c r="J86" s="5" t="s">
        <v>25</v>
      </c>
      <c r="K86" s="5" t="s">
        <v>499</v>
      </c>
      <c r="L86" s="5" t="s">
        <v>500</v>
      </c>
      <c r="M86" s="5" t="s">
        <v>501</v>
      </c>
      <c r="N86" s="5" t="s">
        <v>502</v>
      </c>
      <c r="O86" s="5" t="s">
        <v>503</v>
      </c>
      <c r="P86" s="4" t="str">
        <f t="shared" si="0"/>
        <v>Outstanding</v>
      </c>
      <c r="Q86" s="13" t="s">
        <v>25</v>
      </c>
    </row>
    <row r="87" spans="1:17" ht="60" customHeight="1" x14ac:dyDescent="0.35">
      <c r="A87" s="11" t="s">
        <v>448</v>
      </c>
      <c r="B87" s="2" t="s">
        <v>504</v>
      </c>
      <c r="C87" s="1" t="s">
        <v>505</v>
      </c>
      <c r="D87" s="3" t="s">
        <v>20</v>
      </c>
      <c r="E87" s="3" t="s">
        <v>21</v>
      </c>
      <c r="F87" s="4" t="s">
        <v>22</v>
      </c>
      <c r="G87" s="4" t="s">
        <v>23</v>
      </c>
      <c r="H87" s="4" t="s">
        <v>24</v>
      </c>
      <c r="I87" s="4" t="s">
        <v>25</v>
      </c>
      <c r="J87" s="5" t="s">
        <v>25</v>
      </c>
      <c r="K87" s="5" t="s">
        <v>506</v>
      </c>
      <c r="L87" s="5" t="s">
        <v>507</v>
      </c>
      <c r="M87" s="5" t="s">
        <v>508</v>
      </c>
      <c r="N87" s="5" t="s">
        <v>509</v>
      </c>
      <c r="O87" s="5" t="s">
        <v>510</v>
      </c>
      <c r="P87" s="4" t="str">
        <f t="shared" si="0"/>
        <v>Outstanding</v>
      </c>
      <c r="Q87" s="13" t="s">
        <v>25</v>
      </c>
    </row>
    <row r="88" spans="1:17" ht="60" customHeight="1" x14ac:dyDescent="0.35">
      <c r="A88" s="11" t="s">
        <v>511</v>
      </c>
      <c r="B88" s="2" t="s">
        <v>512</v>
      </c>
      <c r="C88" s="1" t="s">
        <v>513</v>
      </c>
      <c r="D88" s="3" t="s">
        <v>20</v>
      </c>
      <c r="E88" s="3" t="s">
        <v>21</v>
      </c>
      <c r="F88" s="4" t="s">
        <v>22</v>
      </c>
      <c r="G88" s="4" t="s">
        <v>23</v>
      </c>
      <c r="H88" s="4" t="s">
        <v>24</v>
      </c>
      <c r="I88" s="4" t="s">
        <v>25</v>
      </c>
      <c r="J88" s="5" t="s">
        <v>25</v>
      </c>
      <c r="K88" s="5" t="s">
        <v>514</v>
      </c>
      <c r="L88" s="5" t="s">
        <v>515</v>
      </c>
      <c r="M88" s="5" t="s">
        <v>516</v>
      </c>
      <c r="N88" s="5" t="s">
        <v>517</v>
      </c>
      <c r="O88" s="5" t="s">
        <v>518</v>
      </c>
      <c r="P88" s="4" t="str">
        <f t="shared" si="0"/>
        <v>Outstanding</v>
      </c>
      <c r="Q88" s="13" t="s">
        <v>25</v>
      </c>
    </row>
    <row r="89" spans="1:17" ht="60" customHeight="1" x14ac:dyDescent="0.35">
      <c r="A89" s="11" t="s">
        <v>511</v>
      </c>
      <c r="B89" s="2" t="s">
        <v>519</v>
      </c>
      <c r="C89" s="1" t="s">
        <v>520</v>
      </c>
      <c r="D89" s="3" t="s">
        <v>20</v>
      </c>
      <c r="E89" s="3" t="s">
        <v>21</v>
      </c>
      <c r="F89" s="4" t="s">
        <v>22</v>
      </c>
      <c r="G89" s="4" t="s">
        <v>23</v>
      </c>
      <c r="H89" s="4" t="s">
        <v>24</v>
      </c>
      <c r="I89" s="4" t="s">
        <v>25</v>
      </c>
      <c r="J89" s="5" t="s">
        <v>25</v>
      </c>
      <c r="K89" s="5" t="s">
        <v>521</v>
      </c>
      <c r="L89" s="5" t="s">
        <v>522</v>
      </c>
      <c r="M89" s="5" t="s">
        <v>523</v>
      </c>
      <c r="N89" s="5" t="s">
        <v>524</v>
      </c>
      <c r="O89" s="5" t="s">
        <v>525</v>
      </c>
      <c r="P89" s="4" t="str">
        <f t="shared" si="0"/>
        <v>Outstanding</v>
      </c>
      <c r="Q89" s="13" t="s">
        <v>25</v>
      </c>
    </row>
    <row r="90" spans="1:17" ht="60" customHeight="1" x14ac:dyDescent="0.35">
      <c r="A90" s="11" t="s">
        <v>526</v>
      </c>
      <c r="B90" s="2" t="s">
        <v>527</v>
      </c>
      <c r="C90" s="1" t="s">
        <v>528</v>
      </c>
      <c r="D90" s="3" t="s">
        <v>20</v>
      </c>
      <c r="E90" s="3" t="s">
        <v>21</v>
      </c>
      <c r="F90" s="4" t="s">
        <v>22</v>
      </c>
      <c r="G90" s="4" t="s">
        <v>23</v>
      </c>
      <c r="H90" s="4" t="s">
        <v>24</v>
      </c>
      <c r="I90" s="4" t="s">
        <v>25</v>
      </c>
      <c r="J90" s="5" t="s">
        <v>25</v>
      </c>
      <c r="K90" s="5" t="s">
        <v>529</v>
      </c>
      <c r="L90" s="5" t="s">
        <v>530</v>
      </c>
      <c r="M90" s="5" t="s">
        <v>531</v>
      </c>
      <c r="N90" s="5" t="s">
        <v>532</v>
      </c>
      <c r="O90" s="5" t="s">
        <v>533</v>
      </c>
      <c r="P90" s="4" t="str">
        <f t="shared" si="0"/>
        <v>Outstanding</v>
      </c>
      <c r="Q90" s="13" t="s">
        <v>25</v>
      </c>
    </row>
    <row r="91" spans="1:17" ht="60" customHeight="1" x14ac:dyDescent="0.35">
      <c r="A91" s="11" t="s">
        <v>526</v>
      </c>
      <c r="B91" s="2" t="s">
        <v>534</v>
      </c>
      <c r="C91" s="1" t="s">
        <v>535</v>
      </c>
      <c r="D91" s="3" t="s">
        <v>20</v>
      </c>
      <c r="E91" s="3" t="s">
        <v>21</v>
      </c>
      <c r="F91" s="4" t="s">
        <v>22</v>
      </c>
      <c r="G91" s="4" t="s">
        <v>23</v>
      </c>
      <c r="H91" s="4" t="s">
        <v>24</v>
      </c>
      <c r="I91" s="4" t="s">
        <v>25</v>
      </c>
      <c r="J91" s="5" t="s">
        <v>25</v>
      </c>
      <c r="K91" s="5" t="s">
        <v>536</v>
      </c>
      <c r="L91" s="5" t="s">
        <v>537</v>
      </c>
      <c r="M91" s="5" t="s">
        <v>516</v>
      </c>
      <c r="N91" s="5" t="s">
        <v>538</v>
      </c>
      <c r="O91" s="5" t="s">
        <v>539</v>
      </c>
      <c r="P91" s="4" t="str">
        <f t="shared" si="0"/>
        <v>Outstanding</v>
      </c>
      <c r="Q91" s="13" t="s">
        <v>25</v>
      </c>
    </row>
    <row r="92" spans="1:17" ht="60" customHeight="1" x14ac:dyDescent="0.35">
      <c r="A92" s="11" t="s">
        <v>526</v>
      </c>
      <c r="B92" s="2" t="s">
        <v>540</v>
      </c>
      <c r="C92" s="1" t="s">
        <v>541</v>
      </c>
      <c r="D92" s="3" t="s">
        <v>20</v>
      </c>
      <c r="E92" s="3" t="s">
        <v>21</v>
      </c>
      <c r="F92" s="4" t="s">
        <v>22</v>
      </c>
      <c r="G92" s="4" t="s">
        <v>23</v>
      </c>
      <c r="H92" s="4" t="s">
        <v>24</v>
      </c>
      <c r="I92" s="4" t="s">
        <v>25</v>
      </c>
      <c r="J92" s="5" t="s">
        <v>25</v>
      </c>
      <c r="K92" s="5" t="s">
        <v>542</v>
      </c>
      <c r="L92" s="5" t="s">
        <v>543</v>
      </c>
      <c r="M92" s="5" t="s">
        <v>544</v>
      </c>
      <c r="N92" s="5" t="s">
        <v>545</v>
      </c>
      <c r="O92" s="5" t="s">
        <v>546</v>
      </c>
      <c r="P92" s="4" t="str">
        <f t="shared" si="0"/>
        <v>Outstanding</v>
      </c>
      <c r="Q92" s="13" t="s">
        <v>25</v>
      </c>
    </row>
    <row r="93" spans="1:17" ht="60" customHeight="1" x14ac:dyDescent="0.35">
      <c r="A93" s="11" t="s">
        <v>526</v>
      </c>
      <c r="B93" s="2" t="s">
        <v>547</v>
      </c>
      <c r="C93" s="1" t="s">
        <v>548</v>
      </c>
      <c r="D93" s="3" t="s">
        <v>20</v>
      </c>
      <c r="E93" s="3" t="s">
        <v>21</v>
      </c>
      <c r="F93" s="4" t="s">
        <v>22</v>
      </c>
      <c r="G93" s="4" t="s">
        <v>23</v>
      </c>
      <c r="H93" s="4" t="s">
        <v>24</v>
      </c>
      <c r="I93" s="4" t="s">
        <v>25</v>
      </c>
      <c r="J93" s="5" t="s">
        <v>25</v>
      </c>
      <c r="K93" s="5" t="s">
        <v>549</v>
      </c>
      <c r="L93" s="5" t="s">
        <v>550</v>
      </c>
      <c r="M93" s="5" t="s">
        <v>551</v>
      </c>
      <c r="N93" s="5" t="s">
        <v>552</v>
      </c>
      <c r="O93" s="5" t="s">
        <v>553</v>
      </c>
      <c r="P93" s="4" t="str">
        <f t="shared" si="0"/>
        <v>Outstanding</v>
      </c>
      <c r="Q93" s="13" t="s">
        <v>25</v>
      </c>
    </row>
    <row r="94" spans="1:17" ht="60" customHeight="1" x14ac:dyDescent="0.35">
      <c r="A94" s="11" t="s">
        <v>554</v>
      </c>
      <c r="B94" s="2" t="s">
        <v>555</v>
      </c>
      <c r="C94" s="1" t="s">
        <v>556</v>
      </c>
      <c r="D94" s="3" t="s">
        <v>20</v>
      </c>
      <c r="E94" s="3" t="s">
        <v>21</v>
      </c>
      <c r="F94" s="4" t="s">
        <v>22</v>
      </c>
      <c r="G94" s="4" t="s">
        <v>23</v>
      </c>
      <c r="H94" s="4" t="s">
        <v>24</v>
      </c>
      <c r="I94" s="4" t="s">
        <v>25</v>
      </c>
      <c r="J94" s="5" t="s">
        <v>25</v>
      </c>
      <c r="K94" s="5" t="s">
        <v>557</v>
      </c>
      <c r="L94" s="5" t="s">
        <v>558</v>
      </c>
      <c r="M94" s="5" t="s">
        <v>98</v>
      </c>
      <c r="N94" s="5" t="s">
        <v>29</v>
      </c>
      <c r="O94" s="5" t="s">
        <v>559</v>
      </c>
      <c r="P94" s="4" t="str">
        <f t="shared" si="0"/>
        <v>Outstanding</v>
      </c>
      <c r="Q94" s="13" t="s">
        <v>25</v>
      </c>
    </row>
    <row r="95" spans="1:17" ht="60" customHeight="1" x14ac:dyDescent="0.35">
      <c r="A95" s="11" t="s">
        <v>554</v>
      </c>
      <c r="B95" s="2" t="s">
        <v>560</v>
      </c>
      <c r="C95" s="1" t="s">
        <v>561</v>
      </c>
      <c r="D95" s="3" t="s">
        <v>20</v>
      </c>
      <c r="E95" s="3" t="s">
        <v>21</v>
      </c>
      <c r="F95" s="4" t="s">
        <v>22</v>
      </c>
      <c r="G95" s="4" t="s">
        <v>23</v>
      </c>
      <c r="H95" s="4" t="s">
        <v>24</v>
      </c>
      <c r="I95" s="4" t="s">
        <v>25</v>
      </c>
      <c r="J95" s="5" t="s">
        <v>25</v>
      </c>
      <c r="K95" s="5" t="s">
        <v>562</v>
      </c>
      <c r="L95" s="5" t="s">
        <v>563</v>
      </c>
      <c r="M95" s="5" t="s">
        <v>564</v>
      </c>
      <c r="N95" s="5" t="s">
        <v>565</v>
      </c>
      <c r="O95" s="5" t="s">
        <v>566</v>
      </c>
      <c r="P95" s="4" t="str">
        <f t="shared" si="0"/>
        <v>Outstanding</v>
      </c>
      <c r="Q95" s="13" t="s">
        <v>25</v>
      </c>
    </row>
    <row r="96" spans="1:17" ht="60" customHeight="1" x14ac:dyDescent="0.35">
      <c r="A96" s="11" t="s">
        <v>554</v>
      </c>
      <c r="B96" s="2" t="s">
        <v>567</v>
      </c>
      <c r="C96" s="1" t="s">
        <v>568</v>
      </c>
      <c r="D96" s="3" t="s">
        <v>20</v>
      </c>
      <c r="E96" s="3" t="s">
        <v>21</v>
      </c>
      <c r="F96" s="4" t="s">
        <v>22</v>
      </c>
      <c r="G96" s="4" t="s">
        <v>23</v>
      </c>
      <c r="H96" s="4" t="s">
        <v>24</v>
      </c>
      <c r="I96" s="4" t="s">
        <v>25</v>
      </c>
      <c r="J96" s="5" t="s">
        <v>25</v>
      </c>
      <c r="K96" s="5" t="s">
        <v>569</v>
      </c>
      <c r="L96" s="5" t="s">
        <v>570</v>
      </c>
      <c r="M96" s="5" t="s">
        <v>571</v>
      </c>
      <c r="N96" s="5" t="s">
        <v>572</v>
      </c>
      <c r="O96" s="5" t="s">
        <v>573</v>
      </c>
      <c r="P96" s="4" t="str">
        <f t="shared" si="0"/>
        <v>Outstanding</v>
      </c>
      <c r="Q96" s="13" t="s">
        <v>25</v>
      </c>
    </row>
    <row r="97" spans="1:17" ht="60" customHeight="1" x14ac:dyDescent="0.35">
      <c r="A97" s="11" t="s">
        <v>554</v>
      </c>
      <c r="B97" s="2" t="s">
        <v>574</v>
      </c>
      <c r="C97" s="1" t="s">
        <v>575</v>
      </c>
      <c r="D97" s="3" t="s">
        <v>20</v>
      </c>
      <c r="E97" s="3" t="s">
        <v>274</v>
      </c>
      <c r="F97" s="4" t="s">
        <v>22</v>
      </c>
      <c r="G97" s="4" t="s">
        <v>23</v>
      </c>
      <c r="H97" s="4" t="s">
        <v>24</v>
      </c>
      <c r="I97" s="4" t="s">
        <v>25</v>
      </c>
      <c r="J97" s="5" t="s">
        <v>25</v>
      </c>
      <c r="K97" s="5" t="s">
        <v>576</v>
      </c>
      <c r="L97" s="5" t="s">
        <v>577</v>
      </c>
      <c r="M97" s="5" t="s">
        <v>578</v>
      </c>
      <c r="N97" s="5" t="s">
        <v>579</v>
      </c>
      <c r="O97" s="5" t="s">
        <v>580</v>
      </c>
      <c r="P97" s="4" t="str">
        <f t="shared" si="0"/>
        <v>Outstanding</v>
      </c>
      <c r="Q97" s="13" t="s">
        <v>25</v>
      </c>
    </row>
    <row r="98" spans="1:17" ht="60" customHeight="1" x14ac:dyDescent="0.35">
      <c r="A98" s="11" t="s">
        <v>554</v>
      </c>
      <c r="B98" s="2" t="s">
        <v>581</v>
      </c>
      <c r="C98" s="1" t="s">
        <v>582</v>
      </c>
      <c r="D98" s="3" t="s">
        <v>20</v>
      </c>
      <c r="E98" s="3" t="s">
        <v>21</v>
      </c>
      <c r="F98" s="4" t="s">
        <v>22</v>
      </c>
      <c r="G98" s="4" t="s">
        <v>23</v>
      </c>
      <c r="H98" s="4" t="s">
        <v>24</v>
      </c>
      <c r="I98" s="4" t="s">
        <v>25</v>
      </c>
      <c r="J98" s="5" t="s">
        <v>25</v>
      </c>
      <c r="K98" s="5" t="s">
        <v>583</v>
      </c>
      <c r="L98" s="5" t="s">
        <v>584</v>
      </c>
      <c r="M98" s="5" t="s">
        <v>98</v>
      </c>
      <c r="N98" s="5" t="s">
        <v>585</v>
      </c>
      <c r="O98" s="5" t="s">
        <v>586</v>
      </c>
      <c r="P98" s="4" t="str">
        <f t="shared" si="0"/>
        <v>Outstanding</v>
      </c>
      <c r="Q98" s="13" t="s">
        <v>25</v>
      </c>
    </row>
    <row r="99" spans="1:17" ht="60" customHeight="1" x14ac:dyDescent="0.35">
      <c r="A99" s="11" t="s">
        <v>554</v>
      </c>
      <c r="B99" s="2" t="s">
        <v>587</v>
      </c>
      <c r="C99" s="1" t="s">
        <v>588</v>
      </c>
      <c r="D99" s="3" t="s">
        <v>20</v>
      </c>
      <c r="E99" s="3" t="s">
        <v>21</v>
      </c>
      <c r="F99" s="4" t="s">
        <v>22</v>
      </c>
      <c r="G99" s="4" t="s">
        <v>23</v>
      </c>
      <c r="H99" s="4" t="s">
        <v>24</v>
      </c>
      <c r="I99" s="4" t="s">
        <v>25</v>
      </c>
      <c r="J99" s="5" t="s">
        <v>25</v>
      </c>
      <c r="K99" s="5" t="s">
        <v>589</v>
      </c>
      <c r="L99" s="5" t="s">
        <v>590</v>
      </c>
      <c r="M99" s="5" t="s">
        <v>591</v>
      </c>
      <c r="N99" s="5" t="s">
        <v>592</v>
      </c>
      <c r="O99" s="5" t="s">
        <v>593</v>
      </c>
      <c r="P99" s="4" t="str">
        <f t="shared" si="0"/>
        <v>Outstanding</v>
      </c>
      <c r="Q99" s="13" t="s">
        <v>25</v>
      </c>
    </row>
    <row r="100" spans="1:17" ht="60" customHeight="1" x14ac:dyDescent="0.35">
      <c r="A100" s="11" t="s">
        <v>554</v>
      </c>
      <c r="B100" s="2" t="s">
        <v>594</v>
      </c>
      <c r="C100" s="1" t="s">
        <v>595</v>
      </c>
      <c r="D100" s="3" t="s">
        <v>20</v>
      </c>
      <c r="E100" s="3" t="s">
        <v>21</v>
      </c>
      <c r="F100" s="4" t="s">
        <v>22</v>
      </c>
      <c r="G100" s="4" t="s">
        <v>23</v>
      </c>
      <c r="H100" s="4" t="s">
        <v>24</v>
      </c>
      <c r="I100" s="4" t="s">
        <v>25</v>
      </c>
      <c r="J100" s="5" t="s">
        <v>25</v>
      </c>
      <c r="K100" s="5" t="s">
        <v>589</v>
      </c>
      <c r="L100" s="5" t="s">
        <v>596</v>
      </c>
      <c r="M100" s="5" t="s">
        <v>591</v>
      </c>
      <c r="N100" s="5" t="s">
        <v>597</v>
      </c>
      <c r="O100" s="5" t="s">
        <v>593</v>
      </c>
      <c r="P100" s="4" t="str">
        <f t="shared" si="0"/>
        <v>Outstanding</v>
      </c>
      <c r="Q100" s="13" t="s">
        <v>25</v>
      </c>
    </row>
    <row r="101" spans="1:17" ht="60" customHeight="1" x14ac:dyDescent="0.35">
      <c r="A101" s="11" t="s">
        <v>554</v>
      </c>
      <c r="B101" s="2" t="s">
        <v>598</v>
      </c>
      <c r="C101" s="1" t="s">
        <v>599</v>
      </c>
      <c r="D101" s="3" t="s">
        <v>20</v>
      </c>
      <c r="E101" s="3" t="s">
        <v>21</v>
      </c>
      <c r="F101" s="4" t="s">
        <v>22</v>
      </c>
      <c r="G101" s="4" t="s">
        <v>23</v>
      </c>
      <c r="H101" s="4" t="s">
        <v>24</v>
      </c>
      <c r="I101" s="4" t="s">
        <v>25</v>
      </c>
      <c r="J101" s="5" t="s">
        <v>25</v>
      </c>
      <c r="K101" s="5" t="s">
        <v>600</v>
      </c>
      <c r="L101" s="5" t="s">
        <v>601</v>
      </c>
      <c r="M101" s="5" t="s">
        <v>602</v>
      </c>
      <c r="N101" s="5" t="s">
        <v>603</v>
      </c>
      <c r="O101" s="5" t="s">
        <v>604</v>
      </c>
      <c r="P101" s="4" t="str">
        <f t="shared" si="0"/>
        <v>Outstanding</v>
      </c>
      <c r="Q101" s="13" t="s">
        <v>25</v>
      </c>
    </row>
    <row r="102" spans="1:17" ht="60" customHeight="1" x14ac:dyDescent="0.35">
      <c r="A102" s="11" t="s">
        <v>554</v>
      </c>
      <c r="B102" s="2" t="s">
        <v>605</v>
      </c>
      <c r="C102" s="1" t="s">
        <v>606</v>
      </c>
      <c r="D102" s="3" t="s">
        <v>20</v>
      </c>
      <c r="E102" s="3" t="s">
        <v>21</v>
      </c>
      <c r="F102" s="4" t="s">
        <v>22</v>
      </c>
      <c r="G102" s="4" t="s">
        <v>23</v>
      </c>
      <c r="H102" s="4" t="s">
        <v>24</v>
      </c>
      <c r="I102" s="4" t="s">
        <v>25</v>
      </c>
      <c r="J102" s="5" t="s">
        <v>25</v>
      </c>
      <c r="K102" s="5" t="s">
        <v>607</v>
      </c>
      <c r="L102" s="5" t="s">
        <v>608</v>
      </c>
      <c r="M102" s="5" t="s">
        <v>602</v>
      </c>
      <c r="N102" s="5" t="s">
        <v>609</v>
      </c>
      <c r="O102" s="5" t="s">
        <v>610</v>
      </c>
      <c r="P102" s="4" t="str">
        <f t="shared" si="0"/>
        <v>Outstanding</v>
      </c>
      <c r="Q102" s="13" t="s">
        <v>25</v>
      </c>
    </row>
    <row r="103" spans="1:17" ht="60" customHeight="1" x14ac:dyDescent="0.35">
      <c r="A103" s="11" t="s">
        <v>554</v>
      </c>
      <c r="B103" s="2" t="s">
        <v>611</v>
      </c>
      <c r="C103" s="1" t="s">
        <v>612</v>
      </c>
      <c r="D103" s="3" t="s">
        <v>20</v>
      </c>
      <c r="E103" s="3" t="s">
        <v>21</v>
      </c>
      <c r="F103" s="4" t="s">
        <v>22</v>
      </c>
      <c r="G103" s="4" t="s">
        <v>23</v>
      </c>
      <c r="H103" s="4" t="s">
        <v>24</v>
      </c>
      <c r="I103" s="4" t="s">
        <v>25</v>
      </c>
      <c r="J103" s="5" t="s">
        <v>25</v>
      </c>
      <c r="K103" s="5" t="s">
        <v>613</v>
      </c>
      <c r="L103" s="5" t="s">
        <v>614</v>
      </c>
      <c r="M103" s="5" t="s">
        <v>615</v>
      </c>
      <c r="N103" s="5" t="s">
        <v>616</v>
      </c>
      <c r="O103" s="5" t="s">
        <v>617</v>
      </c>
      <c r="P103" s="4" t="str">
        <f t="shared" si="0"/>
        <v>Outstanding</v>
      </c>
      <c r="Q103" s="13" t="s">
        <v>25</v>
      </c>
    </row>
    <row r="104" spans="1:17" ht="60" customHeight="1" x14ac:dyDescent="0.35">
      <c r="A104" s="11" t="s">
        <v>554</v>
      </c>
      <c r="B104" s="2" t="s">
        <v>618</v>
      </c>
      <c r="C104" s="1" t="s">
        <v>619</v>
      </c>
      <c r="D104" s="3" t="s">
        <v>20</v>
      </c>
      <c r="E104" s="3" t="s">
        <v>21</v>
      </c>
      <c r="F104" s="4" t="s">
        <v>22</v>
      </c>
      <c r="G104" s="4" t="s">
        <v>23</v>
      </c>
      <c r="H104" s="4" t="s">
        <v>24</v>
      </c>
      <c r="I104" s="4" t="s">
        <v>25</v>
      </c>
      <c r="J104" s="5" t="s">
        <v>25</v>
      </c>
      <c r="K104" s="5" t="s">
        <v>620</v>
      </c>
      <c r="L104" s="5" t="s">
        <v>621</v>
      </c>
      <c r="M104" s="5" t="s">
        <v>98</v>
      </c>
      <c r="N104" s="5" t="s">
        <v>622</v>
      </c>
      <c r="O104" s="5" t="s">
        <v>623</v>
      </c>
      <c r="P104" s="4" t="str">
        <f t="shared" si="0"/>
        <v>Outstanding</v>
      </c>
      <c r="Q104" s="13" t="s">
        <v>25</v>
      </c>
    </row>
    <row r="105" spans="1:17" ht="60" customHeight="1" x14ac:dyDescent="0.35">
      <c r="A105" s="11" t="s">
        <v>554</v>
      </c>
      <c r="B105" s="2" t="s">
        <v>624</v>
      </c>
      <c r="C105" s="1" t="s">
        <v>625</v>
      </c>
      <c r="D105" s="3" t="s">
        <v>20</v>
      </c>
      <c r="E105" s="3" t="s">
        <v>21</v>
      </c>
      <c r="F105" s="4" t="s">
        <v>22</v>
      </c>
      <c r="G105" s="4" t="s">
        <v>23</v>
      </c>
      <c r="H105" s="4" t="s">
        <v>24</v>
      </c>
      <c r="I105" s="4" t="s">
        <v>25</v>
      </c>
      <c r="J105" s="5" t="s">
        <v>25</v>
      </c>
      <c r="K105" s="5" t="s">
        <v>626</v>
      </c>
      <c r="L105" s="5" t="s">
        <v>627</v>
      </c>
      <c r="M105" s="5" t="s">
        <v>98</v>
      </c>
      <c r="N105" s="5" t="s">
        <v>628</v>
      </c>
      <c r="O105" s="5" t="s">
        <v>629</v>
      </c>
      <c r="P105" s="4" t="str">
        <f t="shared" si="0"/>
        <v>Outstanding</v>
      </c>
      <c r="Q105" s="13" t="s">
        <v>25</v>
      </c>
    </row>
    <row r="106" spans="1:17" ht="60" customHeight="1" x14ac:dyDescent="0.35">
      <c r="A106" s="11" t="s">
        <v>554</v>
      </c>
      <c r="B106" s="2" t="s">
        <v>630</v>
      </c>
      <c r="C106" s="1" t="s">
        <v>631</v>
      </c>
      <c r="D106" s="3" t="s">
        <v>20</v>
      </c>
      <c r="E106" s="3" t="s">
        <v>21</v>
      </c>
      <c r="F106" s="4" t="s">
        <v>22</v>
      </c>
      <c r="G106" s="4" t="s">
        <v>23</v>
      </c>
      <c r="H106" s="4" t="s">
        <v>24</v>
      </c>
      <c r="I106" s="4" t="s">
        <v>25</v>
      </c>
      <c r="J106" s="5" t="s">
        <v>25</v>
      </c>
      <c r="K106" s="5" t="s">
        <v>632</v>
      </c>
      <c r="L106" s="5" t="s">
        <v>633</v>
      </c>
      <c r="M106" s="5" t="s">
        <v>634</v>
      </c>
      <c r="N106" s="5" t="s">
        <v>635</v>
      </c>
      <c r="O106" s="5" t="s">
        <v>636</v>
      </c>
      <c r="P106" s="4" t="str">
        <f t="shared" si="0"/>
        <v>Outstanding</v>
      </c>
      <c r="Q106" s="13" t="s">
        <v>25</v>
      </c>
    </row>
    <row r="107" spans="1:17" ht="60" customHeight="1" x14ac:dyDescent="0.35">
      <c r="A107" s="11" t="s">
        <v>637</v>
      </c>
      <c r="B107" s="2" t="s">
        <v>638</v>
      </c>
      <c r="C107" s="1" t="s">
        <v>639</v>
      </c>
      <c r="D107" s="3" t="s">
        <v>20</v>
      </c>
      <c r="E107" s="3" t="s">
        <v>21</v>
      </c>
      <c r="F107" s="4" t="s">
        <v>22</v>
      </c>
      <c r="G107" s="4" t="s">
        <v>23</v>
      </c>
      <c r="H107" s="4" t="s">
        <v>24</v>
      </c>
      <c r="I107" s="4" t="s">
        <v>25</v>
      </c>
      <c r="J107" s="5" t="s">
        <v>25</v>
      </c>
      <c r="K107" s="5" t="s">
        <v>640</v>
      </c>
      <c r="L107" s="5" t="s">
        <v>641</v>
      </c>
      <c r="M107" s="5" t="s">
        <v>642</v>
      </c>
      <c r="N107" s="5" t="s">
        <v>643</v>
      </c>
      <c r="O107" s="5" t="s">
        <v>644</v>
      </c>
      <c r="P107" s="4" t="str">
        <f t="shared" si="0"/>
        <v>Outstanding</v>
      </c>
      <c r="Q107" s="13" t="s">
        <v>25</v>
      </c>
    </row>
    <row r="108" spans="1:17" ht="60" customHeight="1" x14ac:dyDescent="0.35">
      <c r="A108" s="11" t="s">
        <v>637</v>
      </c>
      <c r="B108" s="2" t="s">
        <v>645</v>
      </c>
      <c r="C108" s="1" t="s">
        <v>646</v>
      </c>
      <c r="D108" s="3" t="s">
        <v>20</v>
      </c>
      <c r="E108" s="3" t="s">
        <v>21</v>
      </c>
      <c r="F108" s="4" t="s">
        <v>22</v>
      </c>
      <c r="G108" s="4" t="s">
        <v>23</v>
      </c>
      <c r="H108" s="4" t="s">
        <v>24</v>
      </c>
      <c r="I108" s="4" t="s">
        <v>25</v>
      </c>
      <c r="J108" s="5" t="s">
        <v>25</v>
      </c>
      <c r="K108" s="5" t="s">
        <v>647</v>
      </c>
      <c r="L108" s="5" t="s">
        <v>648</v>
      </c>
      <c r="M108" s="5" t="s">
        <v>649</v>
      </c>
      <c r="N108" s="5" t="s">
        <v>650</v>
      </c>
      <c r="O108" s="5" t="s">
        <v>651</v>
      </c>
      <c r="P108" s="4" t="str">
        <f t="shared" si="0"/>
        <v>Outstanding</v>
      </c>
      <c r="Q108" s="13" t="s">
        <v>25</v>
      </c>
    </row>
    <row r="109" spans="1:17" ht="60" customHeight="1" x14ac:dyDescent="0.35">
      <c r="A109" s="11" t="s">
        <v>637</v>
      </c>
      <c r="B109" s="2" t="s">
        <v>652</v>
      </c>
      <c r="C109" s="1" t="s">
        <v>653</v>
      </c>
      <c r="D109" s="3" t="s">
        <v>20</v>
      </c>
      <c r="E109" s="3" t="s">
        <v>21</v>
      </c>
      <c r="F109" s="4" t="s">
        <v>22</v>
      </c>
      <c r="G109" s="4" t="s">
        <v>23</v>
      </c>
      <c r="H109" s="4" t="s">
        <v>24</v>
      </c>
      <c r="I109" s="4" t="s">
        <v>25</v>
      </c>
      <c r="J109" s="5" t="s">
        <v>25</v>
      </c>
      <c r="K109" s="5" t="s">
        <v>654</v>
      </c>
      <c r="L109" s="5" t="s">
        <v>655</v>
      </c>
      <c r="M109" s="5" t="s">
        <v>634</v>
      </c>
      <c r="N109" s="5" t="s">
        <v>656</v>
      </c>
      <c r="O109" s="5" t="s">
        <v>657</v>
      </c>
      <c r="P109" s="4" t="str">
        <f t="shared" si="0"/>
        <v>Outstanding</v>
      </c>
      <c r="Q109" s="13" t="s">
        <v>25</v>
      </c>
    </row>
    <row r="110" spans="1:17" ht="60" customHeight="1" x14ac:dyDescent="0.35">
      <c r="A110" s="11" t="s">
        <v>637</v>
      </c>
      <c r="B110" s="2" t="s">
        <v>658</v>
      </c>
      <c r="C110" s="1" t="s">
        <v>659</v>
      </c>
      <c r="D110" s="3" t="s">
        <v>20</v>
      </c>
      <c r="E110" s="3" t="s">
        <v>21</v>
      </c>
      <c r="F110" s="4" t="s">
        <v>22</v>
      </c>
      <c r="G110" s="4" t="s">
        <v>23</v>
      </c>
      <c r="H110" s="4" t="s">
        <v>24</v>
      </c>
      <c r="I110" s="4" t="s">
        <v>25</v>
      </c>
      <c r="J110" s="5" t="s">
        <v>25</v>
      </c>
      <c r="K110" s="5" t="s">
        <v>660</v>
      </c>
      <c r="L110" s="5" t="s">
        <v>661</v>
      </c>
      <c r="M110" s="5" t="s">
        <v>662</v>
      </c>
      <c r="N110" s="5" t="s">
        <v>663</v>
      </c>
      <c r="O110" s="5" t="s">
        <v>664</v>
      </c>
      <c r="P110" s="4" t="str">
        <f t="shared" si="0"/>
        <v>Outstanding</v>
      </c>
      <c r="Q110" s="13" t="s">
        <v>25</v>
      </c>
    </row>
    <row r="111" spans="1:17" ht="60" customHeight="1" x14ac:dyDescent="0.35">
      <c r="A111" s="11" t="s">
        <v>637</v>
      </c>
      <c r="B111" s="2" t="s">
        <v>665</v>
      </c>
      <c r="C111" s="1" t="s">
        <v>666</v>
      </c>
      <c r="D111" s="3" t="s">
        <v>20</v>
      </c>
      <c r="E111" s="3" t="s">
        <v>21</v>
      </c>
      <c r="F111" s="4" t="s">
        <v>22</v>
      </c>
      <c r="G111" s="4" t="s">
        <v>23</v>
      </c>
      <c r="H111" s="4" t="s">
        <v>24</v>
      </c>
      <c r="I111" s="4" t="s">
        <v>25</v>
      </c>
      <c r="J111" s="5" t="s">
        <v>25</v>
      </c>
      <c r="K111" s="5" t="s">
        <v>667</v>
      </c>
      <c r="L111" s="5" t="s">
        <v>668</v>
      </c>
      <c r="M111" s="5" t="s">
        <v>669</v>
      </c>
      <c r="N111" s="5" t="s">
        <v>670</v>
      </c>
      <c r="O111" s="5" t="s">
        <v>671</v>
      </c>
      <c r="P111" s="4" t="str">
        <f t="shared" si="0"/>
        <v>Outstanding</v>
      </c>
      <c r="Q111" s="13" t="s">
        <v>25</v>
      </c>
    </row>
    <row r="112" spans="1:17" ht="60" customHeight="1" x14ac:dyDescent="0.35">
      <c r="A112" s="11" t="s">
        <v>637</v>
      </c>
      <c r="B112" s="2" t="s">
        <v>672</v>
      </c>
      <c r="C112" s="1" t="s">
        <v>673</v>
      </c>
      <c r="D112" s="3" t="s">
        <v>83</v>
      </c>
      <c r="E112" s="3" t="s">
        <v>21</v>
      </c>
      <c r="F112" s="4" t="s">
        <v>22</v>
      </c>
      <c r="G112" s="4" t="s">
        <v>23</v>
      </c>
      <c r="H112" s="4" t="s">
        <v>24</v>
      </c>
      <c r="I112" s="4" t="s">
        <v>25</v>
      </c>
      <c r="J112" s="5" t="s">
        <v>25</v>
      </c>
      <c r="K112" s="5" t="s">
        <v>674</v>
      </c>
      <c r="L112" s="5" t="s">
        <v>675</v>
      </c>
      <c r="M112" s="5" t="s">
        <v>98</v>
      </c>
      <c r="N112" s="5" t="s">
        <v>29</v>
      </c>
      <c r="O112" s="5" t="s">
        <v>676</v>
      </c>
      <c r="P112" s="4" t="str">
        <f t="shared" si="0"/>
        <v>Outstanding</v>
      </c>
      <c r="Q112" s="13" t="s">
        <v>25</v>
      </c>
    </row>
    <row r="113" spans="1:17" ht="60" customHeight="1" x14ac:dyDescent="0.35">
      <c r="A113" s="11" t="s">
        <v>637</v>
      </c>
      <c r="B113" s="2" t="s">
        <v>677</v>
      </c>
      <c r="C113" s="1" t="s">
        <v>678</v>
      </c>
      <c r="D113" s="3" t="s">
        <v>20</v>
      </c>
      <c r="E113" s="3" t="s">
        <v>21</v>
      </c>
      <c r="F113" s="4" t="s">
        <v>22</v>
      </c>
      <c r="G113" s="4" t="s">
        <v>23</v>
      </c>
      <c r="H113" s="4" t="s">
        <v>24</v>
      </c>
      <c r="I113" s="4" t="s">
        <v>25</v>
      </c>
      <c r="J113" s="5" t="s">
        <v>25</v>
      </c>
      <c r="K113" s="5" t="s">
        <v>679</v>
      </c>
      <c r="L113" s="5" t="s">
        <v>680</v>
      </c>
      <c r="M113" s="5" t="s">
        <v>681</v>
      </c>
      <c r="N113" s="5" t="s">
        <v>682</v>
      </c>
      <c r="O113" s="5" t="s">
        <v>683</v>
      </c>
      <c r="P113" s="4" t="str">
        <f t="shared" si="0"/>
        <v>Outstanding</v>
      </c>
      <c r="Q113" s="13" t="s">
        <v>25</v>
      </c>
    </row>
    <row r="114" spans="1:17" ht="60" customHeight="1" x14ac:dyDescent="0.35">
      <c r="A114" s="11" t="s">
        <v>637</v>
      </c>
      <c r="B114" s="2" t="s">
        <v>684</v>
      </c>
      <c r="C114" s="1" t="s">
        <v>685</v>
      </c>
      <c r="D114" s="3" t="s">
        <v>20</v>
      </c>
      <c r="E114" s="3" t="s">
        <v>21</v>
      </c>
      <c r="F114" s="4" t="s">
        <v>22</v>
      </c>
      <c r="G114" s="4" t="s">
        <v>23</v>
      </c>
      <c r="H114" s="4" t="s">
        <v>24</v>
      </c>
      <c r="I114" s="4" t="s">
        <v>25</v>
      </c>
      <c r="J114" s="5" t="s">
        <v>25</v>
      </c>
      <c r="K114" s="5" t="s">
        <v>686</v>
      </c>
      <c r="L114" s="5" t="s">
        <v>687</v>
      </c>
      <c r="M114" s="5" t="s">
        <v>688</v>
      </c>
      <c r="N114" s="5" t="s">
        <v>689</v>
      </c>
      <c r="O114" s="5" t="s">
        <v>690</v>
      </c>
      <c r="P114" s="4" t="str">
        <f t="shared" si="0"/>
        <v>Outstanding</v>
      </c>
      <c r="Q114" s="13" t="s">
        <v>25</v>
      </c>
    </row>
    <row r="115" spans="1:17" ht="60" customHeight="1" x14ac:dyDescent="0.35">
      <c r="A115" s="11" t="s">
        <v>637</v>
      </c>
      <c r="B115" s="2" t="s">
        <v>691</v>
      </c>
      <c r="C115" s="1" t="s">
        <v>692</v>
      </c>
      <c r="D115" s="3" t="s">
        <v>20</v>
      </c>
      <c r="E115" s="3" t="s">
        <v>21</v>
      </c>
      <c r="F115" s="4" t="s">
        <v>22</v>
      </c>
      <c r="G115" s="4" t="s">
        <v>23</v>
      </c>
      <c r="H115" s="4" t="s">
        <v>24</v>
      </c>
      <c r="I115" s="4" t="s">
        <v>25</v>
      </c>
      <c r="J115" s="5" t="s">
        <v>25</v>
      </c>
      <c r="K115" s="5" t="s">
        <v>693</v>
      </c>
      <c r="L115" s="5" t="s">
        <v>694</v>
      </c>
      <c r="M115" s="5" t="s">
        <v>695</v>
      </c>
      <c r="N115" s="5" t="s">
        <v>696</v>
      </c>
      <c r="O115" s="5" t="s">
        <v>697</v>
      </c>
      <c r="P115" s="4" t="str">
        <f t="shared" si="0"/>
        <v>Outstanding</v>
      </c>
      <c r="Q115" s="13" t="s">
        <v>25</v>
      </c>
    </row>
    <row r="116" spans="1:17" ht="60" customHeight="1" x14ac:dyDescent="0.35">
      <c r="A116" s="11" t="s">
        <v>637</v>
      </c>
      <c r="B116" s="2" t="s">
        <v>698</v>
      </c>
      <c r="C116" s="1" t="s">
        <v>699</v>
      </c>
      <c r="D116" s="3" t="s">
        <v>20</v>
      </c>
      <c r="E116" s="3" t="s">
        <v>21</v>
      </c>
      <c r="F116" s="4" t="s">
        <v>22</v>
      </c>
      <c r="G116" s="4" t="s">
        <v>23</v>
      </c>
      <c r="H116" s="4" t="s">
        <v>24</v>
      </c>
      <c r="I116" s="4" t="s">
        <v>25</v>
      </c>
      <c r="J116" s="5" t="s">
        <v>25</v>
      </c>
      <c r="K116" s="5" t="s">
        <v>700</v>
      </c>
      <c r="L116" s="5" t="s">
        <v>701</v>
      </c>
      <c r="M116" s="5" t="s">
        <v>702</v>
      </c>
      <c r="N116" s="5" t="s">
        <v>703</v>
      </c>
      <c r="O116" s="5" t="s">
        <v>697</v>
      </c>
      <c r="P116" s="4" t="str">
        <f t="shared" si="0"/>
        <v>Outstanding</v>
      </c>
      <c r="Q116" s="13" t="s">
        <v>25</v>
      </c>
    </row>
    <row r="117" spans="1:17" ht="60" customHeight="1" x14ac:dyDescent="0.35">
      <c r="A117" s="11" t="s">
        <v>637</v>
      </c>
      <c r="B117" s="2" t="s">
        <v>704</v>
      </c>
      <c r="C117" s="1" t="s">
        <v>705</v>
      </c>
      <c r="D117" s="3" t="s">
        <v>20</v>
      </c>
      <c r="E117" s="3" t="s">
        <v>21</v>
      </c>
      <c r="F117" s="4" t="s">
        <v>22</v>
      </c>
      <c r="G117" s="4" t="s">
        <v>23</v>
      </c>
      <c r="H117" s="4" t="s">
        <v>24</v>
      </c>
      <c r="I117" s="4" t="s">
        <v>25</v>
      </c>
      <c r="J117" s="5" t="s">
        <v>25</v>
      </c>
      <c r="K117" s="5" t="s">
        <v>706</v>
      </c>
      <c r="L117" s="5" t="s">
        <v>707</v>
      </c>
      <c r="M117" s="5" t="s">
        <v>708</v>
      </c>
      <c r="N117" s="5" t="s">
        <v>709</v>
      </c>
      <c r="O117" s="5" t="s">
        <v>710</v>
      </c>
      <c r="P117" s="4" t="str">
        <f t="shared" si="0"/>
        <v>Outstanding</v>
      </c>
      <c r="Q117" s="13" t="s">
        <v>25</v>
      </c>
    </row>
    <row r="118" spans="1:17" ht="60" customHeight="1" x14ac:dyDescent="0.35">
      <c r="A118" s="11" t="s">
        <v>637</v>
      </c>
      <c r="B118" s="2" t="s">
        <v>711</v>
      </c>
      <c r="C118" s="1" t="s">
        <v>712</v>
      </c>
      <c r="D118" s="3" t="s">
        <v>20</v>
      </c>
      <c r="E118" s="3" t="s">
        <v>21</v>
      </c>
      <c r="F118" s="4" t="s">
        <v>22</v>
      </c>
      <c r="G118" s="4" t="s">
        <v>23</v>
      </c>
      <c r="H118" s="4" t="s">
        <v>24</v>
      </c>
      <c r="I118" s="4" t="s">
        <v>25</v>
      </c>
      <c r="J118" s="5" t="s">
        <v>25</v>
      </c>
      <c r="K118" s="5" t="s">
        <v>713</v>
      </c>
      <c r="L118" s="5" t="s">
        <v>714</v>
      </c>
      <c r="M118" s="5" t="s">
        <v>715</v>
      </c>
      <c r="N118" s="5" t="s">
        <v>716</v>
      </c>
      <c r="O118" s="5" t="s">
        <v>717</v>
      </c>
      <c r="P118" s="4" t="str">
        <f t="shared" si="0"/>
        <v>Outstanding</v>
      </c>
      <c r="Q118" s="13" t="s">
        <v>25</v>
      </c>
    </row>
    <row r="119" spans="1:17" ht="60" customHeight="1" x14ac:dyDescent="0.35">
      <c r="A119" s="11" t="s">
        <v>637</v>
      </c>
      <c r="B119" s="2" t="s">
        <v>718</v>
      </c>
      <c r="C119" s="1" t="s">
        <v>719</v>
      </c>
      <c r="D119" s="3" t="s">
        <v>20</v>
      </c>
      <c r="E119" s="3" t="s">
        <v>21</v>
      </c>
      <c r="F119" s="4" t="s">
        <v>22</v>
      </c>
      <c r="G119" s="4" t="s">
        <v>23</v>
      </c>
      <c r="H119" s="4" t="s">
        <v>24</v>
      </c>
      <c r="I119" s="4" t="s">
        <v>25</v>
      </c>
      <c r="J119" s="5" t="s">
        <v>25</v>
      </c>
      <c r="K119" s="5" t="s">
        <v>720</v>
      </c>
      <c r="L119" s="5" t="s">
        <v>721</v>
      </c>
      <c r="M119" s="5" t="s">
        <v>722</v>
      </c>
      <c r="N119" s="5" t="s">
        <v>723</v>
      </c>
      <c r="O119" s="5" t="s">
        <v>724</v>
      </c>
      <c r="P119" s="4" t="str">
        <f t="shared" si="0"/>
        <v>Outstanding</v>
      </c>
      <c r="Q119" s="13" t="s">
        <v>25</v>
      </c>
    </row>
    <row r="120" spans="1:17" ht="60" customHeight="1" x14ac:dyDescent="0.35">
      <c r="A120" s="11" t="s">
        <v>725</v>
      </c>
      <c r="B120" s="2" t="s">
        <v>726</v>
      </c>
      <c r="C120" s="1" t="s">
        <v>727</v>
      </c>
      <c r="D120" s="3" t="s">
        <v>20</v>
      </c>
      <c r="E120" s="3" t="s">
        <v>21</v>
      </c>
      <c r="F120" s="4" t="s">
        <v>22</v>
      </c>
      <c r="G120" s="4" t="s">
        <v>23</v>
      </c>
      <c r="H120" s="4" t="s">
        <v>24</v>
      </c>
      <c r="I120" s="4" t="s">
        <v>25</v>
      </c>
      <c r="J120" s="5" t="s">
        <v>25</v>
      </c>
      <c r="K120" s="5" t="s">
        <v>728</v>
      </c>
      <c r="L120" s="5" t="s">
        <v>729</v>
      </c>
      <c r="M120" s="5" t="s">
        <v>98</v>
      </c>
      <c r="N120" s="5" t="s">
        <v>730</v>
      </c>
      <c r="O120" s="5" t="s">
        <v>731</v>
      </c>
      <c r="P120" s="4" t="str">
        <f t="shared" si="0"/>
        <v>Outstanding</v>
      </c>
      <c r="Q120" s="13" t="s">
        <v>25</v>
      </c>
    </row>
    <row r="121" spans="1:17" ht="60" customHeight="1" x14ac:dyDescent="0.35">
      <c r="A121" s="11" t="s">
        <v>732</v>
      </c>
      <c r="B121" s="2" t="s">
        <v>733</v>
      </c>
      <c r="C121" s="1" t="s">
        <v>734</v>
      </c>
      <c r="D121" s="3" t="s">
        <v>20</v>
      </c>
      <c r="E121" s="3" t="s">
        <v>21</v>
      </c>
      <c r="F121" s="4" t="s">
        <v>22</v>
      </c>
      <c r="G121" s="4" t="s">
        <v>23</v>
      </c>
      <c r="H121" s="4" t="s">
        <v>24</v>
      </c>
      <c r="I121" s="4" t="s">
        <v>25</v>
      </c>
      <c r="J121" s="5" t="s">
        <v>25</v>
      </c>
      <c r="K121" s="5" t="s">
        <v>735</v>
      </c>
      <c r="L121" s="5" t="s">
        <v>736</v>
      </c>
      <c r="M121" s="5" t="s">
        <v>98</v>
      </c>
      <c r="N121" s="5" t="s">
        <v>737</v>
      </c>
      <c r="O121" s="5" t="s">
        <v>738</v>
      </c>
      <c r="P121" s="4" t="str">
        <f t="shared" si="0"/>
        <v>Outstanding</v>
      </c>
      <c r="Q121" s="13" t="s">
        <v>25</v>
      </c>
    </row>
    <row r="122" spans="1:17" ht="60" customHeight="1" x14ac:dyDescent="0.35">
      <c r="A122" s="11" t="s">
        <v>732</v>
      </c>
      <c r="B122" s="2" t="s">
        <v>739</v>
      </c>
      <c r="C122" s="1" t="s">
        <v>740</v>
      </c>
      <c r="D122" s="3" t="s">
        <v>20</v>
      </c>
      <c r="E122" s="3" t="s">
        <v>21</v>
      </c>
      <c r="F122" s="4" t="s">
        <v>22</v>
      </c>
      <c r="G122" s="4" t="s">
        <v>23</v>
      </c>
      <c r="H122" s="4" t="s">
        <v>24</v>
      </c>
      <c r="I122" s="4" t="s">
        <v>25</v>
      </c>
      <c r="J122" s="5" t="s">
        <v>25</v>
      </c>
      <c r="K122" s="5" t="s">
        <v>741</v>
      </c>
      <c r="L122" s="5" t="s">
        <v>742</v>
      </c>
      <c r="M122" s="5" t="s">
        <v>98</v>
      </c>
      <c r="N122" s="5" t="s">
        <v>743</v>
      </c>
      <c r="O122" s="5" t="s">
        <v>744</v>
      </c>
      <c r="P122" s="4" t="str">
        <f t="shared" si="0"/>
        <v>Outstanding</v>
      </c>
      <c r="Q122" s="13" t="s">
        <v>25</v>
      </c>
    </row>
    <row r="123" spans="1:17" ht="60" customHeight="1" x14ac:dyDescent="0.35">
      <c r="A123" s="11" t="s">
        <v>745</v>
      </c>
      <c r="B123" s="2" t="s">
        <v>746</v>
      </c>
      <c r="C123" s="1" t="s">
        <v>747</v>
      </c>
      <c r="D123" s="3" t="s">
        <v>20</v>
      </c>
      <c r="E123" s="3" t="s">
        <v>21</v>
      </c>
      <c r="F123" s="4" t="s">
        <v>22</v>
      </c>
      <c r="G123" s="4" t="s">
        <v>23</v>
      </c>
      <c r="H123" s="4" t="s">
        <v>24</v>
      </c>
      <c r="I123" s="4" t="s">
        <v>25</v>
      </c>
      <c r="J123" s="5" t="s">
        <v>25</v>
      </c>
      <c r="K123" s="5" t="s">
        <v>748</v>
      </c>
      <c r="L123" s="5" t="s">
        <v>749</v>
      </c>
      <c r="M123" s="5" t="s">
        <v>750</v>
      </c>
      <c r="N123" s="5" t="s">
        <v>751</v>
      </c>
      <c r="O123" s="5" t="s">
        <v>752</v>
      </c>
      <c r="P123" s="4" t="str">
        <f t="shared" si="0"/>
        <v>Outstanding</v>
      </c>
      <c r="Q123" s="13" t="s">
        <v>25</v>
      </c>
    </row>
    <row r="124" spans="1:17" ht="60" customHeight="1" x14ac:dyDescent="0.35">
      <c r="A124" s="11" t="s">
        <v>745</v>
      </c>
      <c r="B124" s="2" t="s">
        <v>753</v>
      </c>
      <c r="C124" s="1" t="s">
        <v>754</v>
      </c>
      <c r="D124" s="3" t="s">
        <v>20</v>
      </c>
      <c r="E124" s="3" t="s">
        <v>21</v>
      </c>
      <c r="F124" s="4" t="s">
        <v>22</v>
      </c>
      <c r="G124" s="4" t="s">
        <v>23</v>
      </c>
      <c r="H124" s="4" t="s">
        <v>24</v>
      </c>
      <c r="I124" s="4" t="s">
        <v>25</v>
      </c>
      <c r="J124" s="5" t="s">
        <v>25</v>
      </c>
      <c r="K124" s="5" t="s">
        <v>755</v>
      </c>
      <c r="L124" s="5" t="s">
        <v>756</v>
      </c>
      <c r="M124" s="5" t="s">
        <v>757</v>
      </c>
      <c r="N124" s="5" t="s">
        <v>758</v>
      </c>
      <c r="O124" s="5" t="s">
        <v>759</v>
      </c>
      <c r="P124" s="4" t="str">
        <f t="shared" si="0"/>
        <v>Outstanding</v>
      </c>
      <c r="Q124" s="13" t="s">
        <v>25</v>
      </c>
    </row>
    <row r="125" spans="1:17" ht="60" customHeight="1" x14ac:dyDescent="0.35">
      <c r="A125" s="11" t="s">
        <v>745</v>
      </c>
      <c r="B125" s="2" t="s">
        <v>760</v>
      </c>
      <c r="C125" s="1" t="s">
        <v>761</v>
      </c>
      <c r="D125" s="3" t="s">
        <v>20</v>
      </c>
      <c r="E125" s="3" t="s">
        <v>21</v>
      </c>
      <c r="F125" s="4" t="s">
        <v>22</v>
      </c>
      <c r="G125" s="4" t="s">
        <v>23</v>
      </c>
      <c r="H125" s="4" t="s">
        <v>24</v>
      </c>
      <c r="I125" s="4" t="s">
        <v>25</v>
      </c>
      <c r="J125" s="5" t="s">
        <v>25</v>
      </c>
      <c r="K125" s="5" t="s">
        <v>762</v>
      </c>
      <c r="L125" s="5" t="s">
        <v>763</v>
      </c>
      <c r="M125" s="5" t="s">
        <v>764</v>
      </c>
      <c r="N125" s="5" t="s">
        <v>765</v>
      </c>
      <c r="O125" s="5" t="s">
        <v>766</v>
      </c>
      <c r="P125" s="4" t="str">
        <f t="shared" si="0"/>
        <v>Outstanding</v>
      </c>
      <c r="Q125" s="13" t="s">
        <v>25</v>
      </c>
    </row>
    <row r="126" spans="1:17" ht="60" customHeight="1" x14ac:dyDescent="0.35">
      <c r="A126" s="11" t="s">
        <v>745</v>
      </c>
      <c r="B126" s="2" t="s">
        <v>767</v>
      </c>
      <c r="C126" s="1" t="s">
        <v>768</v>
      </c>
      <c r="D126" s="3" t="s">
        <v>20</v>
      </c>
      <c r="E126" s="3" t="s">
        <v>21</v>
      </c>
      <c r="F126" s="4" t="s">
        <v>22</v>
      </c>
      <c r="G126" s="4" t="s">
        <v>23</v>
      </c>
      <c r="H126" s="4" t="s">
        <v>24</v>
      </c>
      <c r="I126" s="4" t="s">
        <v>25</v>
      </c>
      <c r="J126" s="5" t="s">
        <v>25</v>
      </c>
      <c r="K126" s="5" t="s">
        <v>769</v>
      </c>
      <c r="L126" s="5" t="s">
        <v>770</v>
      </c>
      <c r="M126" s="5" t="s">
        <v>771</v>
      </c>
      <c r="N126" s="5" t="s">
        <v>772</v>
      </c>
      <c r="O126" s="5" t="s">
        <v>773</v>
      </c>
      <c r="P126" s="4" t="str">
        <f t="shared" si="0"/>
        <v>Outstanding</v>
      </c>
      <c r="Q126" s="13" t="s">
        <v>25</v>
      </c>
    </row>
    <row r="127" spans="1:17" ht="60" customHeight="1" x14ac:dyDescent="0.35">
      <c r="A127" s="11" t="s">
        <v>745</v>
      </c>
      <c r="B127" s="2" t="s">
        <v>774</v>
      </c>
      <c r="C127" s="1" t="s">
        <v>775</v>
      </c>
      <c r="D127" s="3" t="s">
        <v>20</v>
      </c>
      <c r="E127" s="3" t="s">
        <v>21</v>
      </c>
      <c r="F127" s="4" t="s">
        <v>22</v>
      </c>
      <c r="G127" s="4" t="s">
        <v>23</v>
      </c>
      <c r="H127" s="4" t="s">
        <v>24</v>
      </c>
      <c r="I127" s="4" t="s">
        <v>25</v>
      </c>
      <c r="J127" s="5" t="s">
        <v>25</v>
      </c>
      <c r="K127" s="5" t="s">
        <v>776</v>
      </c>
      <c r="L127" s="5" t="s">
        <v>777</v>
      </c>
      <c r="M127" s="5" t="s">
        <v>98</v>
      </c>
      <c r="N127" s="5" t="s">
        <v>778</v>
      </c>
      <c r="O127" s="5" t="s">
        <v>779</v>
      </c>
      <c r="P127" s="4" t="str">
        <f t="shared" si="0"/>
        <v>Outstanding</v>
      </c>
      <c r="Q127" s="13" t="s">
        <v>25</v>
      </c>
    </row>
    <row r="128" spans="1:17" ht="60" customHeight="1" x14ac:dyDescent="0.35">
      <c r="A128" s="11" t="s">
        <v>745</v>
      </c>
      <c r="B128" s="2" t="s">
        <v>780</v>
      </c>
      <c r="C128" s="1" t="s">
        <v>781</v>
      </c>
      <c r="D128" s="3" t="s">
        <v>20</v>
      </c>
      <c r="E128" s="3" t="s">
        <v>21</v>
      </c>
      <c r="F128" s="4" t="s">
        <v>22</v>
      </c>
      <c r="G128" s="4" t="s">
        <v>23</v>
      </c>
      <c r="H128" s="4" t="s">
        <v>24</v>
      </c>
      <c r="I128" s="4" t="s">
        <v>25</v>
      </c>
      <c r="J128" s="5" t="s">
        <v>25</v>
      </c>
      <c r="K128" s="5" t="s">
        <v>782</v>
      </c>
      <c r="L128" s="5" t="s">
        <v>783</v>
      </c>
      <c r="M128" s="5" t="s">
        <v>784</v>
      </c>
      <c r="N128" s="5" t="s">
        <v>785</v>
      </c>
      <c r="O128" s="5" t="s">
        <v>786</v>
      </c>
      <c r="P128" s="4" t="str">
        <f t="shared" si="0"/>
        <v>Outstanding</v>
      </c>
      <c r="Q128" s="13" t="s">
        <v>25</v>
      </c>
    </row>
    <row r="129" spans="1:17" ht="60" customHeight="1" x14ac:dyDescent="0.35">
      <c r="A129" s="11" t="s">
        <v>745</v>
      </c>
      <c r="B129" s="2" t="s">
        <v>787</v>
      </c>
      <c r="C129" s="1" t="s">
        <v>788</v>
      </c>
      <c r="D129" s="3" t="s">
        <v>20</v>
      </c>
      <c r="E129" s="3" t="s">
        <v>21</v>
      </c>
      <c r="F129" s="4" t="s">
        <v>22</v>
      </c>
      <c r="G129" s="4" t="s">
        <v>23</v>
      </c>
      <c r="H129" s="4" t="s">
        <v>24</v>
      </c>
      <c r="I129" s="4" t="s">
        <v>25</v>
      </c>
      <c r="J129" s="5" t="s">
        <v>25</v>
      </c>
      <c r="K129" s="5" t="s">
        <v>789</v>
      </c>
      <c r="L129" s="5" t="s">
        <v>790</v>
      </c>
      <c r="M129" s="5" t="s">
        <v>98</v>
      </c>
      <c r="N129" s="5" t="s">
        <v>791</v>
      </c>
      <c r="O129" s="5" t="s">
        <v>792</v>
      </c>
      <c r="P129" s="4" t="str">
        <f t="shared" si="0"/>
        <v>Outstanding</v>
      </c>
      <c r="Q129" s="13" t="s">
        <v>25</v>
      </c>
    </row>
    <row r="130" spans="1:17" ht="60" customHeight="1" x14ac:dyDescent="0.35">
      <c r="A130" s="11" t="s">
        <v>745</v>
      </c>
      <c r="B130" s="2" t="s">
        <v>793</v>
      </c>
      <c r="C130" s="1" t="s">
        <v>794</v>
      </c>
      <c r="D130" s="3" t="s">
        <v>20</v>
      </c>
      <c r="E130" s="3" t="s">
        <v>21</v>
      </c>
      <c r="F130" s="4" t="s">
        <v>22</v>
      </c>
      <c r="G130" s="4" t="s">
        <v>23</v>
      </c>
      <c r="H130" s="4" t="s">
        <v>24</v>
      </c>
      <c r="I130" s="4" t="s">
        <v>25</v>
      </c>
      <c r="J130" s="5" t="s">
        <v>25</v>
      </c>
      <c r="K130" s="5" t="s">
        <v>795</v>
      </c>
      <c r="L130" s="5" t="s">
        <v>796</v>
      </c>
      <c r="M130" s="5" t="s">
        <v>98</v>
      </c>
      <c r="N130" s="5" t="s">
        <v>797</v>
      </c>
      <c r="O130" s="5" t="s">
        <v>798</v>
      </c>
      <c r="P130" s="4" t="str">
        <f t="shared" si="0"/>
        <v>Outstanding</v>
      </c>
      <c r="Q130" s="13" t="s">
        <v>25</v>
      </c>
    </row>
    <row r="131" spans="1:17" ht="60" customHeight="1" x14ac:dyDescent="0.35">
      <c r="A131" s="11" t="s">
        <v>799</v>
      </c>
      <c r="B131" s="2" t="s">
        <v>800</v>
      </c>
      <c r="C131" s="1" t="s">
        <v>801</v>
      </c>
      <c r="D131" s="3" t="s">
        <v>20</v>
      </c>
      <c r="E131" s="3" t="s">
        <v>21</v>
      </c>
      <c r="F131" s="4" t="s">
        <v>22</v>
      </c>
      <c r="G131" s="4" t="s">
        <v>23</v>
      </c>
      <c r="H131" s="4" t="s">
        <v>24</v>
      </c>
      <c r="I131" s="4" t="s">
        <v>25</v>
      </c>
      <c r="J131" s="5" t="s">
        <v>25</v>
      </c>
      <c r="K131" s="5" t="s">
        <v>802</v>
      </c>
      <c r="L131" s="5" t="s">
        <v>803</v>
      </c>
      <c r="M131" s="5" t="s">
        <v>804</v>
      </c>
      <c r="N131" s="5" t="s">
        <v>805</v>
      </c>
      <c r="O131" s="5" t="s">
        <v>806</v>
      </c>
      <c r="P131" s="4" t="str">
        <f t="shared" si="0"/>
        <v>Outstanding</v>
      </c>
      <c r="Q131" s="13" t="s">
        <v>25</v>
      </c>
    </row>
    <row r="132" spans="1:17" ht="60" customHeight="1" x14ac:dyDescent="0.35">
      <c r="A132" s="11" t="s">
        <v>799</v>
      </c>
      <c r="B132" s="2" t="s">
        <v>807</v>
      </c>
      <c r="C132" s="1" t="s">
        <v>808</v>
      </c>
      <c r="D132" s="3" t="s">
        <v>20</v>
      </c>
      <c r="E132" s="3" t="s">
        <v>274</v>
      </c>
      <c r="F132" s="4" t="s">
        <v>22</v>
      </c>
      <c r="G132" s="4" t="s">
        <v>23</v>
      </c>
      <c r="H132" s="4" t="s">
        <v>24</v>
      </c>
      <c r="I132" s="4" t="s">
        <v>25</v>
      </c>
      <c r="J132" s="5" t="s">
        <v>25</v>
      </c>
      <c r="K132" s="5" t="s">
        <v>802</v>
      </c>
      <c r="L132" s="5" t="s">
        <v>803</v>
      </c>
      <c r="M132" s="5" t="s">
        <v>809</v>
      </c>
      <c r="N132" s="5" t="s">
        <v>805</v>
      </c>
      <c r="O132" s="5" t="s">
        <v>806</v>
      </c>
      <c r="P132" s="4" t="str">
        <f t="shared" si="0"/>
        <v>Outstanding</v>
      </c>
      <c r="Q132" s="13" t="s">
        <v>25</v>
      </c>
    </row>
    <row r="133" spans="1:17" ht="60" customHeight="1" x14ac:dyDescent="0.35">
      <c r="A133" s="11" t="s">
        <v>810</v>
      </c>
      <c r="B133" s="2" t="s">
        <v>811</v>
      </c>
      <c r="C133" s="1" t="s">
        <v>812</v>
      </c>
      <c r="D133" s="3" t="s">
        <v>20</v>
      </c>
      <c r="E133" s="3" t="s">
        <v>21</v>
      </c>
      <c r="F133" s="4" t="s">
        <v>22</v>
      </c>
      <c r="G133" s="4" t="s">
        <v>23</v>
      </c>
      <c r="H133" s="4" t="s">
        <v>24</v>
      </c>
      <c r="I133" s="4" t="s">
        <v>25</v>
      </c>
      <c r="J133" s="5" t="s">
        <v>25</v>
      </c>
      <c r="K133" s="5" t="s">
        <v>813</v>
      </c>
      <c r="L133" s="5" t="s">
        <v>814</v>
      </c>
      <c r="M133" s="5" t="s">
        <v>98</v>
      </c>
      <c r="N133" s="5" t="s">
        <v>815</v>
      </c>
      <c r="O133" s="5" t="s">
        <v>816</v>
      </c>
      <c r="P133" s="4" t="str">
        <f t="shared" si="0"/>
        <v>Outstanding</v>
      </c>
      <c r="Q133" s="13" t="s">
        <v>25</v>
      </c>
    </row>
    <row r="134" spans="1:17" ht="60" customHeight="1" x14ac:dyDescent="0.35">
      <c r="A134" s="11" t="s">
        <v>810</v>
      </c>
      <c r="B134" s="2" t="s">
        <v>817</v>
      </c>
      <c r="C134" s="1" t="s">
        <v>818</v>
      </c>
      <c r="D134" s="3" t="s">
        <v>20</v>
      </c>
      <c r="E134" s="3" t="s">
        <v>21</v>
      </c>
      <c r="F134" s="4" t="s">
        <v>22</v>
      </c>
      <c r="G134" s="4" t="s">
        <v>23</v>
      </c>
      <c r="H134" s="4" t="s">
        <v>24</v>
      </c>
      <c r="I134" s="4" t="s">
        <v>25</v>
      </c>
      <c r="J134" s="5" t="s">
        <v>25</v>
      </c>
      <c r="K134" s="5" t="s">
        <v>819</v>
      </c>
      <c r="L134" s="5" t="s">
        <v>820</v>
      </c>
      <c r="M134" s="5" t="s">
        <v>98</v>
      </c>
      <c r="N134" s="5" t="s">
        <v>821</v>
      </c>
      <c r="O134" s="5" t="s">
        <v>822</v>
      </c>
      <c r="P134" s="4" t="str">
        <f t="shared" si="0"/>
        <v>Outstanding</v>
      </c>
      <c r="Q134" s="13" t="s">
        <v>25</v>
      </c>
    </row>
    <row r="135" spans="1:17" ht="60" customHeight="1" x14ac:dyDescent="0.35">
      <c r="A135" s="11" t="s">
        <v>810</v>
      </c>
      <c r="B135" s="2" t="s">
        <v>823</v>
      </c>
      <c r="C135" s="1" t="s">
        <v>824</v>
      </c>
      <c r="D135" s="3" t="s">
        <v>20</v>
      </c>
      <c r="E135" s="3" t="s">
        <v>21</v>
      </c>
      <c r="F135" s="4" t="s">
        <v>22</v>
      </c>
      <c r="G135" s="4" t="s">
        <v>23</v>
      </c>
      <c r="H135" s="4" t="s">
        <v>24</v>
      </c>
      <c r="I135" s="4" t="s">
        <v>25</v>
      </c>
      <c r="J135" s="5" t="s">
        <v>25</v>
      </c>
      <c r="K135" s="5" t="s">
        <v>825</v>
      </c>
      <c r="L135" s="5" t="s">
        <v>826</v>
      </c>
      <c r="M135" s="5" t="s">
        <v>827</v>
      </c>
      <c r="N135" s="5" t="s">
        <v>828</v>
      </c>
      <c r="O135" s="5" t="s">
        <v>829</v>
      </c>
      <c r="P135" s="4" t="str">
        <f t="shared" si="0"/>
        <v>Outstanding</v>
      </c>
      <c r="Q135" s="13" t="s">
        <v>25</v>
      </c>
    </row>
    <row r="136" spans="1:17" ht="60" customHeight="1" x14ac:dyDescent="0.35">
      <c r="A136" s="11" t="s">
        <v>810</v>
      </c>
      <c r="B136" s="2" t="s">
        <v>830</v>
      </c>
      <c r="C136" s="1" t="s">
        <v>831</v>
      </c>
      <c r="D136" s="3" t="s">
        <v>20</v>
      </c>
      <c r="E136" s="3" t="s">
        <v>21</v>
      </c>
      <c r="F136" s="4" t="s">
        <v>22</v>
      </c>
      <c r="G136" s="4" t="s">
        <v>23</v>
      </c>
      <c r="H136" s="4" t="s">
        <v>24</v>
      </c>
      <c r="I136" s="4" t="s">
        <v>25</v>
      </c>
      <c r="J136" s="5" t="s">
        <v>25</v>
      </c>
      <c r="K136" s="5" t="s">
        <v>832</v>
      </c>
      <c r="L136" s="5" t="s">
        <v>833</v>
      </c>
      <c r="M136" s="5" t="s">
        <v>834</v>
      </c>
      <c r="N136" s="5" t="s">
        <v>835</v>
      </c>
      <c r="O136" s="5" t="s">
        <v>836</v>
      </c>
      <c r="P136" s="4" t="str">
        <f t="shared" si="0"/>
        <v>Outstanding</v>
      </c>
      <c r="Q136" s="13" t="s">
        <v>25</v>
      </c>
    </row>
    <row r="137" spans="1:17" ht="60" customHeight="1" x14ac:dyDescent="0.35">
      <c r="A137" s="11" t="s">
        <v>810</v>
      </c>
      <c r="B137" s="2" t="s">
        <v>837</v>
      </c>
      <c r="C137" s="1" t="s">
        <v>838</v>
      </c>
      <c r="D137" s="3" t="s">
        <v>20</v>
      </c>
      <c r="E137" s="3" t="s">
        <v>21</v>
      </c>
      <c r="F137" s="4" t="s">
        <v>22</v>
      </c>
      <c r="G137" s="4" t="s">
        <v>23</v>
      </c>
      <c r="H137" s="4" t="s">
        <v>24</v>
      </c>
      <c r="I137" s="4" t="s">
        <v>25</v>
      </c>
      <c r="J137" s="5" t="s">
        <v>25</v>
      </c>
      <c r="K137" s="5" t="s">
        <v>839</v>
      </c>
      <c r="L137" s="5" t="s">
        <v>840</v>
      </c>
      <c r="M137" s="5" t="s">
        <v>841</v>
      </c>
      <c r="N137" s="5" t="s">
        <v>842</v>
      </c>
      <c r="O137" s="5" t="s">
        <v>843</v>
      </c>
      <c r="P137" s="4" t="str">
        <f t="shared" si="0"/>
        <v>Outstanding</v>
      </c>
      <c r="Q137" s="13" t="s">
        <v>25</v>
      </c>
    </row>
    <row r="138" spans="1:17" ht="60" customHeight="1" x14ac:dyDescent="0.35">
      <c r="A138" s="11" t="s">
        <v>810</v>
      </c>
      <c r="B138" s="2" t="s">
        <v>844</v>
      </c>
      <c r="C138" s="1" t="s">
        <v>845</v>
      </c>
      <c r="D138" s="3" t="s">
        <v>20</v>
      </c>
      <c r="E138" s="3" t="s">
        <v>21</v>
      </c>
      <c r="F138" s="4" t="s">
        <v>22</v>
      </c>
      <c r="G138" s="4" t="s">
        <v>23</v>
      </c>
      <c r="H138" s="4" t="s">
        <v>24</v>
      </c>
      <c r="I138" s="4" t="s">
        <v>25</v>
      </c>
      <c r="J138" s="5" t="s">
        <v>25</v>
      </c>
      <c r="K138" s="5" t="s">
        <v>846</v>
      </c>
      <c r="L138" s="5" t="s">
        <v>847</v>
      </c>
      <c r="M138" s="5" t="s">
        <v>848</v>
      </c>
      <c r="N138" s="5" t="s">
        <v>849</v>
      </c>
      <c r="O138" s="5" t="s">
        <v>850</v>
      </c>
      <c r="P138" s="4" t="str">
        <f t="shared" si="0"/>
        <v>Outstanding</v>
      </c>
      <c r="Q138" s="13" t="s">
        <v>25</v>
      </c>
    </row>
    <row r="139" spans="1:17" ht="60" customHeight="1" x14ac:dyDescent="0.35">
      <c r="A139" s="11" t="s">
        <v>810</v>
      </c>
      <c r="B139" s="2" t="s">
        <v>851</v>
      </c>
      <c r="C139" s="1" t="s">
        <v>852</v>
      </c>
      <c r="D139" s="3" t="s">
        <v>20</v>
      </c>
      <c r="E139" s="3" t="s">
        <v>21</v>
      </c>
      <c r="F139" s="4" t="s">
        <v>22</v>
      </c>
      <c r="G139" s="4" t="s">
        <v>23</v>
      </c>
      <c r="H139" s="4" t="s">
        <v>24</v>
      </c>
      <c r="I139" s="4" t="s">
        <v>25</v>
      </c>
      <c r="J139" s="5" t="s">
        <v>25</v>
      </c>
      <c r="K139" s="5" t="s">
        <v>853</v>
      </c>
      <c r="L139" s="5" t="s">
        <v>854</v>
      </c>
      <c r="M139" s="5" t="s">
        <v>855</v>
      </c>
      <c r="N139" s="5" t="s">
        <v>856</v>
      </c>
      <c r="O139" s="5" t="s">
        <v>857</v>
      </c>
      <c r="P139" s="4" t="str">
        <f t="shared" si="0"/>
        <v>Outstanding</v>
      </c>
      <c r="Q139" s="13" t="s">
        <v>25</v>
      </c>
    </row>
    <row r="140" spans="1:17" ht="60" customHeight="1" x14ac:dyDescent="0.35">
      <c r="A140" s="11" t="s">
        <v>858</v>
      </c>
      <c r="B140" s="2" t="s">
        <v>859</v>
      </c>
      <c r="C140" s="1" t="s">
        <v>860</v>
      </c>
      <c r="D140" s="3" t="s">
        <v>20</v>
      </c>
      <c r="E140" s="3" t="s">
        <v>21</v>
      </c>
      <c r="F140" s="4" t="s">
        <v>22</v>
      </c>
      <c r="G140" s="4" t="s">
        <v>23</v>
      </c>
      <c r="H140" s="4" t="s">
        <v>24</v>
      </c>
      <c r="I140" s="4" t="s">
        <v>25</v>
      </c>
      <c r="J140" s="5" t="s">
        <v>25</v>
      </c>
      <c r="K140" s="5" t="s">
        <v>861</v>
      </c>
      <c r="L140" s="5" t="s">
        <v>862</v>
      </c>
      <c r="M140" s="5" t="s">
        <v>98</v>
      </c>
      <c r="N140" s="5" t="s">
        <v>863</v>
      </c>
      <c r="O140" s="5" t="s">
        <v>816</v>
      </c>
      <c r="P140" s="4" t="str">
        <f t="shared" si="0"/>
        <v>Outstanding</v>
      </c>
      <c r="Q140" s="13" t="s">
        <v>25</v>
      </c>
    </row>
    <row r="141" spans="1:17" ht="60" customHeight="1" x14ac:dyDescent="0.35">
      <c r="A141" s="11" t="s">
        <v>858</v>
      </c>
      <c r="B141" s="2" t="s">
        <v>864</v>
      </c>
      <c r="C141" s="1" t="s">
        <v>865</v>
      </c>
      <c r="D141" s="3" t="s">
        <v>20</v>
      </c>
      <c r="E141" s="3" t="s">
        <v>21</v>
      </c>
      <c r="F141" s="4" t="s">
        <v>22</v>
      </c>
      <c r="G141" s="4" t="s">
        <v>23</v>
      </c>
      <c r="H141" s="4" t="s">
        <v>24</v>
      </c>
      <c r="I141" s="4" t="s">
        <v>25</v>
      </c>
      <c r="J141" s="5" t="s">
        <v>25</v>
      </c>
      <c r="K141" s="5" t="s">
        <v>866</v>
      </c>
      <c r="L141" s="5" t="s">
        <v>820</v>
      </c>
      <c r="M141" s="5" t="s">
        <v>98</v>
      </c>
      <c r="N141" s="5" t="s">
        <v>867</v>
      </c>
      <c r="O141" s="5" t="s">
        <v>822</v>
      </c>
      <c r="P141" s="4" t="str">
        <f t="shared" si="0"/>
        <v>Outstanding</v>
      </c>
      <c r="Q141" s="13" t="s">
        <v>25</v>
      </c>
    </row>
    <row r="142" spans="1:17" ht="60" customHeight="1" x14ac:dyDescent="0.35">
      <c r="A142" s="11" t="s">
        <v>858</v>
      </c>
      <c r="B142" s="2" t="s">
        <v>868</v>
      </c>
      <c r="C142" s="1" t="s">
        <v>869</v>
      </c>
      <c r="D142" s="3" t="s">
        <v>20</v>
      </c>
      <c r="E142" s="3" t="s">
        <v>21</v>
      </c>
      <c r="F142" s="4" t="s">
        <v>22</v>
      </c>
      <c r="G142" s="4" t="s">
        <v>23</v>
      </c>
      <c r="H142" s="4" t="s">
        <v>24</v>
      </c>
      <c r="I142" s="4" t="s">
        <v>25</v>
      </c>
      <c r="J142" s="5" t="s">
        <v>25</v>
      </c>
      <c r="K142" s="5" t="s">
        <v>870</v>
      </c>
      <c r="L142" s="5" t="s">
        <v>871</v>
      </c>
      <c r="M142" s="5" t="s">
        <v>827</v>
      </c>
      <c r="N142" s="5" t="s">
        <v>872</v>
      </c>
      <c r="O142" s="5" t="s">
        <v>829</v>
      </c>
      <c r="P142" s="4" t="str">
        <f t="shared" si="0"/>
        <v>Outstanding</v>
      </c>
      <c r="Q142" s="13" t="s">
        <v>25</v>
      </c>
    </row>
    <row r="143" spans="1:17" ht="60" customHeight="1" x14ac:dyDescent="0.35">
      <c r="A143" s="11" t="s">
        <v>858</v>
      </c>
      <c r="B143" s="2" t="s">
        <v>873</v>
      </c>
      <c r="C143" s="1" t="s">
        <v>874</v>
      </c>
      <c r="D143" s="3" t="s">
        <v>20</v>
      </c>
      <c r="E143" s="3" t="s">
        <v>21</v>
      </c>
      <c r="F143" s="4" t="s">
        <v>22</v>
      </c>
      <c r="G143" s="4" t="s">
        <v>23</v>
      </c>
      <c r="H143" s="4" t="s">
        <v>24</v>
      </c>
      <c r="I143" s="4" t="s">
        <v>25</v>
      </c>
      <c r="J143" s="5" t="s">
        <v>25</v>
      </c>
      <c r="K143" s="5" t="s">
        <v>875</v>
      </c>
      <c r="L143" s="5" t="s">
        <v>876</v>
      </c>
      <c r="M143" s="5" t="s">
        <v>834</v>
      </c>
      <c r="N143" s="5" t="s">
        <v>877</v>
      </c>
      <c r="O143" s="5" t="s">
        <v>836</v>
      </c>
      <c r="P143" s="4" t="str">
        <f t="shared" si="0"/>
        <v>Outstanding</v>
      </c>
      <c r="Q143" s="13" t="s">
        <v>25</v>
      </c>
    </row>
    <row r="144" spans="1:17" ht="60" customHeight="1" x14ac:dyDescent="0.35">
      <c r="A144" s="11" t="s">
        <v>858</v>
      </c>
      <c r="B144" s="2" t="s">
        <v>878</v>
      </c>
      <c r="C144" s="1" t="s">
        <v>879</v>
      </c>
      <c r="D144" s="3" t="s">
        <v>20</v>
      </c>
      <c r="E144" s="3" t="s">
        <v>21</v>
      </c>
      <c r="F144" s="4" t="s">
        <v>22</v>
      </c>
      <c r="G144" s="4" t="s">
        <v>23</v>
      </c>
      <c r="H144" s="4" t="s">
        <v>24</v>
      </c>
      <c r="I144" s="4" t="s">
        <v>25</v>
      </c>
      <c r="J144" s="5" t="s">
        <v>25</v>
      </c>
      <c r="K144" s="5" t="s">
        <v>880</v>
      </c>
      <c r="L144" s="5" t="s">
        <v>840</v>
      </c>
      <c r="M144" s="5" t="s">
        <v>841</v>
      </c>
      <c r="N144" s="5" t="s">
        <v>881</v>
      </c>
      <c r="O144" s="5" t="s">
        <v>843</v>
      </c>
      <c r="P144" s="4" t="str">
        <f t="shared" si="0"/>
        <v>Outstanding</v>
      </c>
      <c r="Q144" s="13" t="s">
        <v>25</v>
      </c>
    </row>
    <row r="145" spans="1:17" ht="60" customHeight="1" x14ac:dyDescent="0.35">
      <c r="A145" s="11" t="s">
        <v>858</v>
      </c>
      <c r="B145" s="2" t="s">
        <v>882</v>
      </c>
      <c r="C145" s="1" t="s">
        <v>883</v>
      </c>
      <c r="D145" s="3" t="s">
        <v>20</v>
      </c>
      <c r="E145" s="3" t="s">
        <v>21</v>
      </c>
      <c r="F145" s="4" t="s">
        <v>22</v>
      </c>
      <c r="G145" s="4" t="s">
        <v>23</v>
      </c>
      <c r="H145" s="4" t="s">
        <v>24</v>
      </c>
      <c r="I145" s="4" t="s">
        <v>25</v>
      </c>
      <c r="J145" s="5" t="s">
        <v>25</v>
      </c>
      <c r="K145" s="5" t="s">
        <v>884</v>
      </c>
      <c r="L145" s="5" t="s">
        <v>847</v>
      </c>
      <c r="M145" s="5" t="s">
        <v>848</v>
      </c>
      <c r="N145" s="5" t="s">
        <v>885</v>
      </c>
      <c r="O145" s="5" t="s">
        <v>850</v>
      </c>
      <c r="P145" s="4" t="str">
        <f t="shared" si="0"/>
        <v>Outstanding</v>
      </c>
      <c r="Q145" s="13" t="s">
        <v>25</v>
      </c>
    </row>
    <row r="146" spans="1:17" ht="60" customHeight="1" x14ac:dyDescent="0.35">
      <c r="A146" s="11" t="s">
        <v>858</v>
      </c>
      <c r="B146" s="2" t="s">
        <v>886</v>
      </c>
      <c r="C146" s="1" t="s">
        <v>887</v>
      </c>
      <c r="D146" s="3" t="s">
        <v>20</v>
      </c>
      <c r="E146" s="3" t="s">
        <v>21</v>
      </c>
      <c r="F146" s="4" t="s">
        <v>22</v>
      </c>
      <c r="G146" s="4" t="s">
        <v>23</v>
      </c>
      <c r="H146" s="4" t="s">
        <v>24</v>
      </c>
      <c r="I146" s="4" t="s">
        <v>25</v>
      </c>
      <c r="J146" s="5" t="s">
        <v>25</v>
      </c>
      <c r="K146" s="5" t="s">
        <v>888</v>
      </c>
      <c r="L146" s="5" t="s">
        <v>854</v>
      </c>
      <c r="M146" s="5" t="s">
        <v>855</v>
      </c>
      <c r="N146" s="5" t="s">
        <v>889</v>
      </c>
      <c r="O146" s="5" t="s">
        <v>857</v>
      </c>
      <c r="P146" s="4" t="str">
        <f t="shared" si="0"/>
        <v>Outstanding</v>
      </c>
      <c r="Q146" s="13" t="s">
        <v>25</v>
      </c>
    </row>
    <row r="147" spans="1:17" ht="60" customHeight="1" x14ac:dyDescent="0.35">
      <c r="A147" s="11" t="s">
        <v>890</v>
      </c>
      <c r="B147" s="2" t="s">
        <v>891</v>
      </c>
      <c r="C147" s="1" t="s">
        <v>892</v>
      </c>
      <c r="D147" s="3" t="s">
        <v>20</v>
      </c>
      <c r="E147" s="3" t="s">
        <v>21</v>
      </c>
      <c r="F147" s="4" t="s">
        <v>22</v>
      </c>
      <c r="G147" s="4" t="s">
        <v>23</v>
      </c>
      <c r="H147" s="4" t="s">
        <v>24</v>
      </c>
      <c r="I147" s="4" t="s">
        <v>25</v>
      </c>
      <c r="J147" s="5" t="s">
        <v>25</v>
      </c>
      <c r="K147" s="5" t="s">
        <v>893</v>
      </c>
      <c r="L147" s="5" t="s">
        <v>894</v>
      </c>
      <c r="M147" s="5" t="s">
        <v>98</v>
      </c>
      <c r="N147" s="5" t="s">
        <v>895</v>
      </c>
      <c r="O147" s="5" t="s">
        <v>816</v>
      </c>
      <c r="P147" s="4" t="str">
        <f t="shared" si="0"/>
        <v>Outstanding</v>
      </c>
      <c r="Q147" s="13" t="s">
        <v>25</v>
      </c>
    </row>
    <row r="148" spans="1:17" ht="60" customHeight="1" x14ac:dyDescent="0.35">
      <c r="A148" s="11" t="s">
        <v>890</v>
      </c>
      <c r="B148" s="2" t="s">
        <v>896</v>
      </c>
      <c r="C148" s="1" t="s">
        <v>897</v>
      </c>
      <c r="D148" s="3" t="s">
        <v>20</v>
      </c>
      <c r="E148" s="3" t="s">
        <v>21</v>
      </c>
      <c r="F148" s="4" t="s">
        <v>22</v>
      </c>
      <c r="G148" s="4" t="s">
        <v>23</v>
      </c>
      <c r="H148" s="4" t="s">
        <v>24</v>
      </c>
      <c r="I148" s="4" t="s">
        <v>25</v>
      </c>
      <c r="J148" s="5" t="s">
        <v>25</v>
      </c>
      <c r="K148" s="5" t="s">
        <v>898</v>
      </c>
      <c r="L148" s="5" t="s">
        <v>899</v>
      </c>
      <c r="M148" s="5" t="s">
        <v>98</v>
      </c>
      <c r="N148" s="5" t="s">
        <v>900</v>
      </c>
      <c r="O148" s="5" t="s">
        <v>822</v>
      </c>
      <c r="P148" s="4" t="str">
        <f t="shared" si="0"/>
        <v>Outstanding</v>
      </c>
      <c r="Q148" s="13" t="s">
        <v>25</v>
      </c>
    </row>
    <row r="149" spans="1:17" ht="60" customHeight="1" x14ac:dyDescent="0.35">
      <c r="A149" s="11" t="s">
        <v>890</v>
      </c>
      <c r="B149" s="2" t="s">
        <v>901</v>
      </c>
      <c r="C149" s="1" t="s">
        <v>902</v>
      </c>
      <c r="D149" s="3" t="s">
        <v>20</v>
      </c>
      <c r="E149" s="3" t="s">
        <v>21</v>
      </c>
      <c r="F149" s="4" t="s">
        <v>22</v>
      </c>
      <c r="G149" s="4" t="s">
        <v>23</v>
      </c>
      <c r="H149" s="4" t="s">
        <v>24</v>
      </c>
      <c r="I149" s="4" t="s">
        <v>25</v>
      </c>
      <c r="J149" s="5" t="s">
        <v>25</v>
      </c>
      <c r="K149" s="5" t="s">
        <v>903</v>
      </c>
      <c r="L149" s="5" t="s">
        <v>904</v>
      </c>
      <c r="M149" s="5" t="s">
        <v>827</v>
      </c>
      <c r="N149" s="5" t="s">
        <v>905</v>
      </c>
      <c r="O149" s="5" t="s">
        <v>829</v>
      </c>
      <c r="P149" s="4" t="str">
        <f t="shared" si="0"/>
        <v>Outstanding</v>
      </c>
      <c r="Q149" s="13" t="s">
        <v>25</v>
      </c>
    </row>
    <row r="150" spans="1:17" ht="60" customHeight="1" x14ac:dyDescent="0.35">
      <c r="A150" s="11" t="s">
        <v>890</v>
      </c>
      <c r="B150" s="2" t="s">
        <v>906</v>
      </c>
      <c r="C150" s="1" t="s">
        <v>907</v>
      </c>
      <c r="D150" s="3" t="s">
        <v>20</v>
      </c>
      <c r="E150" s="3" t="s">
        <v>21</v>
      </c>
      <c r="F150" s="4" t="s">
        <v>22</v>
      </c>
      <c r="G150" s="4" t="s">
        <v>23</v>
      </c>
      <c r="H150" s="4" t="s">
        <v>24</v>
      </c>
      <c r="I150" s="4" t="s">
        <v>25</v>
      </c>
      <c r="J150" s="5" t="s">
        <v>25</v>
      </c>
      <c r="K150" s="5" t="s">
        <v>908</v>
      </c>
      <c r="L150" s="5" t="s">
        <v>909</v>
      </c>
      <c r="M150" s="5" t="s">
        <v>910</v>
      </c>
      <c r="N150" s="5" t="s">
        <v>911</v>
      </c>
      <c r="O150" s="5" t="s">
        <v>912</v>
      </c>
      <c r="P150" s="4" t="str">
        <f t="shared" si="0"/>
        <v>Outstanding</v>
      </c>
      <c r="Q150" s="13" t="s">
        <v>25</v>
      </c>
    </row>
    <row r="151" spans="1:17" ht="60" customHeight="1" x14ac:dyDescent="0.35">
      <c r="A151" s="11" t="s">
        <v>890</v>
      </c>
      <c r="B151" s="2" t="s">
        <v>913</v>
      </c>
      <c r="C151" s="1" t="s">
        <v>914</v>
      </c>
      <c r="D151" s="3" t="s">
        <v>20</v>
      </c>
      <c r="E151" s="3" t="s">
        <v>21</v>
      </c>
      <c r="F151" s="4" t="s">
        <v>22</v>
      </c>
      <c r="G151" s="4" t="s">
        <v>23</v>
      </c>
      <c r="H151" s="4" t="s">
        <v>24</v>
      </c>
      <c r="I151" s="4" t="s">
        <v>25</v>
      </c>
      <c r="J151" s="5" t="s">
        <v>25</v>
      </c>
      <c r="K151" s="5" t="s">
        <v>915</v>
      </c>
      <c r="L151" s="5" t="s">
        <v>916</v>
      </c>
      <c r="M151" s="5" t="s">
        <v>917</v>
      </c>
      <c r="N151" s="5" t="s">
        <v>918</v>
      </c>
      <c r="O151" s="5" t="s">
        <v>919</v>
      </c>
      <c r="P151" s="4" t="str">
        <f t="shared" si="0"/>
        <v>Outstanding</v>
      </c>
      <c r="Q151" s="13" t="s">
        <v>25</v>
      </c>
    </row>
    <row r="152" spans="1:17" ht="60" customHeight="1" x14ac:dyDescent="0.35">
      <c r="A152" s="11" t="s">
        <v>890</v>
      </c>
      <c r="B152" s="2" t="s">
        <v>920</v>
      </c>
      <c r="C152" s="1" t="s">
        <v>921</v>
      </c>
      <c r="D152" s="3" t="s">
        <v>20</v>
      </c>
      <c r="E152" s="3" t="s">
        <v>21</v>
      </c>
      <c r="F152" s="4" t="s">
        <v>22</v>
      </c>
      <c r="G152" s="4" t="s">
        <v>23</v>
      </c>
      <c r="H152" s="4" t="s">
        <v>24</v>
      </c>
      <c r="I152" s="4" t="s">
        <v>25</v>
      </c>
      <c r="J152" s="5" t="s">
        <v>25</v>
      </c>
      <c r="K152" s="5" t="s">
        <v>922</v>
      </c>
      <c r="L152" s="5" t="s">
        <v>923</v>
      </c>
      <c r="M152" s="5" t="s">
        <v>834</v>
      </c>
      <c r="N152" s="5" t="s">
        <v>924</v>
      </c>
      <c r="O152" s="5" t="s">
        <v>836</v>
      </c>
      <c r="P152" s="4" t="str">
        <f t="shared" si="0"/>
        <v>Outstanding</v>
      </c>
      <c r="Q152" s="13" t="s">
        <v>25</v>
      </c>
    </row>
    <row r="153" spans="1:17" ht="60" customHeight="1" x14ac:dyDescent="0.35">
      <c r="A153" s="11" t="s">
        <v>890</v>
      </c>
      <c r="B153" s="2" t="s">
        <v>925</v>
      </c>
      <c r="C153" s="1" t="s">
        <v>926</v>
      </c>
      <c r="D153" s="3" t="s">
        <v>20</v>
      </c>
      <c r="E153" s="3" t="s">
        <v>21</v>
      </c>
      <c r="F153" s="4" t="s">
        <v>22</v>
      </c>
      <c r="G153" s="4" t="s">
        <v>23</v>
      </c>
      <c r="H153" s="4" t="s">
        <v>24</v>
      </c>
      <c r="I153" s="4" t="s">
        <v>25</v>
      </c>
      <c r="J153" s="5" t="s">
        <v>25</v>
      </c>
      <c r="K153" s="5" t="s">
        <v>927</v>
      </c>
      <c r="L153" s="5" t="s">
        <v>840</v>
      </c>
      <c r="M153" s="5" t="s">
        <v>841</v>
      </c>
      <c r="N153" s="5" t="s">
        <v>928</v>
      </c>
      <c r="O153" s="5" t="s">
        <v>843</v>
      </c>
      <c r="P153" s="4" t="str">
        <f t="shared" si="0"/>
        <v>Outstanding</v>
      </c>
      <c r="Q153" s="13" t="s">
        <v>25</v>
      </c>
    </row>
    <row r="154" spans="1:17" ht="60" customHeight="1" x14ac:dyDescent="0.35">
      <c r="A154" s="11" t="s">
        <v>890</v>
      </c>
      <c r="B154" s="2" t="s">
        <v>929</v>
      </c>
      <c r="C154" s="1" t="s">
        <v>930</v>
      </c>
      <c r="D154" s="3" t="s">
        <v>20</v>
      </c>
      <c r="E154" s="3" t="s">
        <v>21</v>
      </c>
      <c r="F154" s="4" t="s">
        <v>22</v>
      </c>
      <c r="G154" s="4" t="s">
        <v>23</v>
      </c>
      <c r="H154" s="4" t="s">
        <v>24</v>
      </c>
      <c r="I154" s="4" t="s">
        <v>25</v>
      </c>
      <c r="J154" s="5" t="s">
        <v>25</v>
      </c>
      <c r="K154" s="5" t="s">
        <v>931</v>
      </c>
      <c r="L154" s="5" t="s">
        <v>847</v>
      </c>
      <c r="M154" s="5" t="s">
        <v>848</v>
      </c>
      <c r="N154" s="5" t="s">
        <v>932</v>
      </c>
      <c r="O154" s="5" t="s">
        <v>850</v>
      </c>
      <c r="P154" s="4" t="str">
        <f t="shared" si="0"/>
        <v>Outstanding</v>
      </c>
      <c r="Q154" s="13" t="s">
        <v>25</v>
      </c>
    </row>
    <row r="155" spans="1:17" ht="60" customHeight="1" x14ac:dyDescent="0.35">
      <c r="A155" s="11" t="s">
        <v>890</v>
      </c>
      <c r="B155" s="2" t="s">
        <v>933</v>
      </c>
      <c r="C155" s="1" t="s">
        <v>934</v>
      </c>
      <c r="D155" s="3" t="s">
        <v>20</v>
      </c>
      <c r="E155" s="3" t="s">
        <v>21</v>
      </c>
      <c r="F155" s="4" t="s">
        <v>22</v>
      </c>
      <c r="G155" s="4" t="s">
        <v>23</v>
      </c>
      <c r="H155" s="4" t="s">
        <v>24</v>
      </c>
      <c r="I155" s="4" t="s">
        <v>25</v>
      </c>
      <c r="J155" s="5" t="s">
        <v>25</v>
      </c>
      <c r="K155" s="5" t="s">
        <v>935</v>
      </c>
      <c r="L155" s="5" t="s">
        <v>854</v>
      </c>
      <c r="M155" s="5" t="s">
        <v>855</v>
      </c>
      <c r="N155" s="5" t="s">
        <v>936</v>
      </c>
      <c r="O155" s="5" t="s">
        <v>857</v>
      </c>
      <c r="P155" s="4" t="str">
        <f t="shared" si="0"/>
        <v>Outstanding</v>
      </c>
      <c r="Q155" s="13" t="s">
        <v>25</v>
      </c>
    </row>
    <row r="156" spans="1:17" ht="60" customHeight="1" x14ac:dyDescent="0.35">
      <c r="A156" s="11" t="s">
        <v>937</v>
      </c>
      <c r="B156" s="2" t="s">
        <v>938</v>
      </c>
      <c r="C156" s="1" t="s">
        <v>939</v>
      </c>
      <c r="D156" s="3" t="s">
        <v>20</v>
      </c>
      <c r="E156" s="3" t="s">
        <v>21</v>
      </c>
      <c r="F156" s="4" t="s">
        <v>22</v>
      </c>
      <c r="G156" s="4" t="s">
        <v>23</v>
      </c>
      <c r="H156" s="4" t="s">
        <v>24</v>
      </c>
      <c r="I156" s="4" t="s">
        <v>25</v>
      </c>
      <c r="J156" s="5" t="s">
        <v>25</v>
      </c>
      <c r="K156" s="5" t="s">
        <v>940</v>
      </c>
      <c r="L156" s="5" t="s">
        <v>941</v>
      </c>
      <c r="M156" s="5" t="s">
        <v>942</v>
      </c>
      <c r="N156" s="5" t="s">
        <v>943</v>
      </c>
      <c r="O156" s="5" t="s">
        <v>944</v>
      </c>
      <c r="P156" s="4" t="str">
        <f t="shared" si="0"/>
        <v>Outstanding</v>
      </c>
      <c r="Q156" s="13" t="s">
        <v>25</v>
      </c>
    </row>
    <row r="157" spans="1:17" ht="60" customHeight="1" x14ac:dyDescent="0.35">
      <c r="A157" s="11" t="s">
        <v>937</v>
      </c>
      <c r="B157" s="2" t="s">
        <v>945</v>
      </c>
      <c r="C157" s="1" t="s">
        <v>946</v>
      </c>
      <c r="D157" s="3" t="s">
        <v>20</v>
      </c>
      <c r="E157" s="3" t="s">
        <v>21</v>
      </c>
      <c r="F157" s="4" t="s">
        <v>22</v>
      </c>
      <c r="G157" s="4" t="s">
        <v>23</v>
      </c>
      <c r="H157" s="4" t="s">
        <v>24</v>
      </c>
      <c r="I157" s="4" t="s">
        <v>25</v>
      </c>
      <c r="J157" s="5" t="s">
        <v>25</v>
      </c>
      <c r="K157" s="5" t="s">
        <v>947</v>
      </c>
      <c r="L157" s="5" t="s">
        <v>948</v>
      </c>
      <c r="M157" s="5" t="s">
        <v>942</v>
      </c>
      <c r="N157" s="5" t="s">
        <v>949</v>
      </c>
      <c r="O157" s="5" t="s">
        <v>944</v>
      </c>
      <c r="P157" s="4" t="str">
        <f t="shared" si="0"/>
        <v>Outstanding</v>
      </c>
      <c r="Q157" s="13" t="s">
        <v>25</v>
      </c>
    </row>
    <row r="158" spans="1:17" ht="60" customHeight="1" x14ac:dyDescent="0.35">
      <c r="A158" s="11" t="s">
        <v>937</v>
      </c>
      <c r="B158" s="2" t="s">
        <v>950</v>
      </c>
      <c r="C158" s="1" t="s">
        <v>951</v>
      </c>
      <c r="D158" s="3" t="s">
        <v>20</v>
      </c>
      <c r="E158" s="3" t="s">
        <v>21</v>
      </c>
      <c r="F158" s="4" t="s">
        <v>22</v>
      </c>
      <c r="G158" s="4" t="s">
        <v>23</v>
      </c>
      <c r="H158" s="4" t="s">
        <v>24</v>
      </c>
      <c r="I158" s="4" t="s">
        <v>25</v>
      </c>
      <c r="J158" s="5" t="s">
        <v>25</v>
      </c>
      <c r="K158" s="5" t="s">
        <v>952</v>
      </c>
      <c r="L158" s="5" t="s">
        <v>953</v>
      </c>
      <c r="M158" s="5" t="s">
        <v>942</v>
      </c>
      <c r="N158" s="5" t="s">
        <v>954</v>
      </c>
      <c r="O158" s="5" t="s">
        <v>944</v>
      </c>
      <c r="P158" s="4" t="str">
        <f t="shared" si="0"/>
        <v>Outstanding</v>
      </c>
      <c r="Q158" s="13" t="s">
        <v>25</v>
      </c>
    </row>
    <row r="159" spans="1:17" ht="60" customHeight="1" x14ac:dyDescent="0.35">
      <c r="A159" s="11" t="s">
        <v>955</v>
      </c>
      <c r="B159" s="2" t="s">
        <v>956</v>
      </c>
      <c r="C159" s="1" t="s">
        <v>957</v>
      </c>
      <c r="D159" s="3" t="s">
        <v>20</v>
      </c>
      <c r="E159" s="3" t="s">
        <v>21</v>
      </c>
      <c r="F159" s="4" t="s">
        <v>22</v>
      </c>
      <c r="G159" s="4" t="s">
        <v>23</v>
      </c>
      <c r="H159" s="4" t="s">
        <v>24</v>
      </c>
      <c r="I159" s="4" t="s">
        <v>25</v>
      </c>
      <c r="J159" s="5" t="s">
        <v>25</v>
      </c>
      <c r="K159" s="5" t="s">
        <v>958</v>
      </c>
      <c r="L159" s="5" t="s">
        <v>959</v>
      </c>
      <c r="M159" s="5" t="s">
        <v>942</v>
      </c>
      <c r="N159" s="5" t="s">
        <v>960</v>
      </c>
      <c r="O159" s="5" t="s">
        <v>961</v>
      </c>
      <c r="P159" s="4" t="str">
        <f t="shared" si="0"/>
        <v>Outstanding</v>
      </c>
      <c r="Q159" s="13" t="s">
        <v>25</v>
      </c>
    </row>
    <row r="160" spans="1:17" ht="60" customHeight="1" x14ac:dyDescent="0.35">
      <c r="A160" s="11" t="s">
        <v>955</v>
      </c>
      <c r="B160" s="2" t="s">
        <v>962</v>
      </c>
      <c r="C160" s="1" t="s">
        <v>963</v>
      </c>
      <c r="D160" s="3" t="s">
        <v>20</v>
      </c>
      <c r="E160" s="3" t="s">
        <v>21</v>
      </c>
      <c r="F160" s="4" t="s">
        <v>22</v>
      </c>
      <c r="G160" s="4" t="s">
        <v>23</v>
      </c>
      <c r="H160" s="4" t="s">
        <v>24</v>
      </c>
      <c r="I160" s="4" t="s">
        <v>25</v>
      </c>
      <c r="J160" s="5" t="s">
        <v>25</v>
      </c>
      <c r="K160" s="5" t="s">
        <v>964</v>
      </c>
      <c r="L160" s="5" t="s">
        <v>965</v>
      </c>
      <c r="M160" s="5" t="s">
        <v>942</v>
      </c>
      <c r="N160" s="5" t="s">
        <v>966</v>
      </c>
      <c r="O160" s="5" t="s">
        <v>944</v>
      </c>
      <c r="P160" s="4" t="str">
        <f t="shared" si="0"/>
        <v>Outstanding</v>
      </c>
      <c r="Q160" s="13" t="s">
        <v>25</v>
      </c>
    </row>
    <row r="161" spans="1:17" ht="60" customHeight="1" x14ac:dyDescent="0.35">
      <c r="A161" s="11" t="s">
        <v>955</v>
      </c>
      <c r="B161" s="2" t="s">
        <v>967</v>
      </c>
      <c r="C161" s="1" t="s">
        <v>968</v>
      </c>
      <c r="D161" s="3" t="s">
        <v>20</v>
      </c>
      <c r="E161" s="3" t="s">
        <v>21</v>
      </c>
      <c r="F161" s="4" t="s">
        <v>22</v>
      </c>
      <c r="G161" s="4" t="s">
        <v>23</v>
      </c>
      <c r="H161" s="4" t="s">
        <v>24</v>
      </c>
      <c r="I161" s="4" t="s">
        <v>25</v>
      </c>
      <c r="J161" s="5" t="s">
        <v>25</v>
      </c>
      <c r="K161" s="5" t="s">
        <v>969</v>
      </c>
      <c r="L161" s="5" t="s">
        <v>970</v>
      </c>
      <c r="M161" s="5" t="s">
        <v>942</v>
      </c>
      <c r="N161" s="5" t="s">
        <v>971</v>
      </c>
      <c r="O161" s="5" t="s">
        <v>961</v>
      </c>
      <c r="P161" s="4" t="str">
        <f t="shared" si="0"/>
        <v>Outstanding</v>
      </c>
      <c r="Q161" s="13" t="s">
        <v>25</v>
      </c>
    </row>
    <row r="162" spans="1:17" ht="60" customHeight="1" x14ac:dyDescent="0.35">
      <c r="A162" s="11" t="s">
        <v>955</v>
      </c>
      <c r="B162" s="2" t="s">
        <v>972</v>
      </c>
      <c r="C162" s="1" t="s">
        <v>973</v>
      </c>
      <c r="D162" s="3" t="s">
        <v>20</v>
      </c>
      <c r="E162" s="3" t="s">
        <v>21</v>
      </c>
      <c r="F162" s="4" t="s">
        <v>22</v>
      </c>
      <c r="G162" s="4" t="s">
        <v>23</v>
      </c>
      <c r="H162" s="4" t="s">
        <v>24</v>
      </c>
      <c r="I162" s="4" t="s">
        <v>25</v>
      </c>
      <c r="J162" s="5" t="s">
        <v>25</v>
      </c>
      <c r="K162" s="5" t="s">
        <v>974</v>
      </c>
      <c r="L162" s="5" t="s">
        <v>975</v>
      </c>
      <c r="M162" s="5" t="s">
        <v>942</v>
      </c>
      <c r="N162" s="5" t="s">
        <v>976</v>
      </c>
      <c r="O162" s="5" t="s">
        <v>961</v>
      </c>
      <c r="P162" s="4" t="str">
        <f t="shared" si="0"/>
        <v>Outstanding</v>
      </c>
      <c r="Q162" s="13" t="s">
        <v>25</v>
      </c>
    </row>
    <row r="163" spans="1:17" ht="60" customHeight="1" x14ac:dyDescent="0.35">
      <c r="A163" s="11" t="s">
        <v>955</v>
      </c>
      <c r="B163" s="2" t="s">
        <v>977</v>
      </c>
      <c r="C163" s="1" t="s">
        <v>978</v>
      </c>
      <c r="D163" s="3" t="s">
        <v>20</v>
      </c>
      <c r="E163" s="3" t="s">
        <v>21</v>
      </c>
      <c r="F163" s="4" t="s">
        <v>22</v>
      </c>
      <c r="G163" s="4" t="s">
        <v>23</v>
      </c>
      <c r="H163" s="4" t="s">
        <v>24</v>
      </c>
      <c r="I163" s="4" t="s">
        <v>25</v>
      </c>
      <c r="J163" s="5" t="s">
        <v>25</v>
      </c>
      <c r="K163" s="5" t="s">
        <v>979</v>
      </c>
      <c r="L163" s="5" t="s">
        <v>980</v>
      </c>
      <c r="M163" s="5" t="s">
        <v>942</v>
      </c>
      <c r="N163" s="5" t="s">
        <v>981</v>
      </c>
      <c r="O163" s="5" t="s">
        <v>944</v>
      </c>
      <c r="P163" s="4" t="str">
        <f t="shared" si="0"/>
        <v>Outstanding</v>
      </c>
      <c r="Q163" s="13" t="s">
        <v>25</v>
      </c>
    </row>
    <row r="164" spans="1:17" ht="60" customHeight="1" x14ac:dyDescent="0.35">
      <c r="A164" s="11" t="s">
        <v>955</v>
      </c>
      <c r="B164" s="2" t="s">
        <v>982</v>
      </c>
      <c r="C164" s="1" t="s">
        <v>983</v>
      </c>
      <c r="D164" s="3" t="s">
        <v>20</v>
      </c>
      <c r="E164" s="3" t="s">
        <v>21</v>
      </c>
      <c r="F164" s="4" t="s">
        <v>22</v>
      </c>
      <c r="G164" s="4" t="s">
        <v>23</v>
      </c>
      <c r="H164" s="4" t="s">
        <v>24</v>
      </c>
      <c r="I164" s="4" t="s">
        <v>25</v>
      </c>
      <c r="J164" s="5" t="s">
        <v>25</v>
      </c>
      <c r="K164" s="5" t="s">
        <v>984</v>
      </c>
      <c r="L164" s="5" t="s">
        <v>985</v>
      </c>
      <c r="M164" s="5" t="s">
        <v>942</v>
      </c>
      <c r="N164" s="5" t="s">
        <v>986</v>
      </c>
      <c r="O164" s="5" t="s">
        <v>944</v>
      </c>
      <c r="P164" s="4" t="str">
        <f t="shared" si="0"/>
        <v>Outstanding</v>
      </c>
      <c r="Q164" s="13" t="s">
        <v>25</v>
      </c>
    </row>
    <row r="165" spans="1:17" ht="60" customHeight="1" x14ac:dyDescent="0.35">
      <c r="A165" s="11" t="s">
        <v>987</v>
      </c>
      <c r="B165" s="2" t="s">
        <v>988</v>
      </c>
      <c r="C165" s="1" t="s">
        <v>989</v>
      </c>
      <c r="D165" s="3" t="s">
        <v>20</v>
      </c>
      <c r="E165" s="3" t="s">
        <v>21</v>
      </c>
      <c r="F165" s="4" t="s">
        <v>22</v>
      </c>
      <c r="G165" s="4" t="s">
        <v>23</v>
      </c>
      <c r="H165" s="4" t="s">
        <v>24</v>
      </c>
      <c r="I165" s="4" t="s">
        <v>25</v>
      </c>
      <c r="J165" s="5" t="s">
        <v>25</v>
      </c>
      <c r="K165" s="5" t="s">
        <v>990</v>
      </c>
      <c r="L165" s="5" t="s">
        <v>991</v>
      </c>
      <c r="M165" s="5" t="s">
        <v>942</v>
      </c>
      <c r="N165" s="5" t="s">
        <v>992</v>
      </c>
      <c r="O165" s="5" t="s">
        <v>961</v>
      </c>
      <c r="P165" s="4" t="str">
        <f t="shared" si="0"/>
        <v>Outstanding</v>
      </c>
      <c r="Q165" s="13" t="s">
        <v>25</v>
      </c>
    </row>
    <row r="166" spans="1:17" ht="60" customHeight="1" x14ac:dyDescent="0.35">
      <c r="A166" s="11" t="s">
        <v>987</v>
      </c>
      <c r="B166" s="2" t="s">
        <v>993</v>
      </c>
      <c r="C166" s="1" t="s">
        <v>994</v>
      </c>
      <c r="D166" s="3" t="s">
        <v>20</v>
      </c>
      <c r="E166" s="3" t="s">
        <v>21</v>
      </c>
      <c r="F166" s="4" t="s">
        <v>22</v>
      </c>
      <c r="G166" s="4" t="s">
        <v>23</v>
      </c>
      <c r="H166" s="4" t="s">
        <v>24</v>
      </c>
      <c r="I166" s="4" t="s">
        <v>25</v>
      </c>
      <c r="J166" s="5" t="s">
        <v>25</v>
      </c>
      <c r="K166" s="5" t="s">
        <v>995</v>
      </c>
      <c r="L166" s="5" t="s">
        <v>996</v>
      </c>
      <c r="M166" s="5" t="s">
        <v>942</v>
      </c>
      <c r="N166" s="5" t="s">
        <v>997</v>
      </c>
      <c r="O166" s="5" t="s">
        <v>961</v>
      </c>
      <c r="P166" s="4" t="str">
        <f t="shared" si="0"/>
        <v>Outstanding</v>
      </c>
      <c r="Q166" s="13" t="s">
        <v>25</v>
      </c>
    </row>
    <row r="167" spans="1:17" ht="60" customHeight="1" x14ac:dyDescent="0.35">
      <c r="A167" s="11" t="s">
        <v>998</v>
      </c>
      <c r="B167" s="2" t="s">
        <v>999</v>
      </c>
      <c r="C167" s="1" t="s">
        <v>1000</v>
      </c>
      <c r="D167" s="3" t="s">
        <v>20</v>
      </c>
      <c r="E167" s="3" t="s">
        <v>21</v>
      </c>
      <c r="F167" s="4" t="s">
        <v>22</v>
      </c>
      <c r="G167" s="4" t="s">
        <v>23</v>
      </c>
      <c r="H167" s="4" t="s">
        <v>24</v>
      </c>
      <c r="I167" s="4" t="s">
        <v>25</v>
      </c>
      <c r="J167" s="5" t="s">
        <v>25</v>
      </c>
      <c r="K167" s="5" t="s">
        <v>1001</v>
      </c>
      <c r="L167" s="5" t="s">
        <v>1002</v>
      </c>
      <c r="M167" s="5" t="s">
        <v>942</v>
      </c>
      <c r="N167" s="5" t="s">
        <v>1003</v>
      </c>
      <c r="O167" s="5" t="s">
        <v>944</v>
      </c>
      <c r="P167" s="4" t="str">
        <f t="shared" si="0"/>
        <v>Outstanding</v>
      </c>
      <c r="Q167" s="13" t="s">
        <v>25</v>
      </c>
    </row>
    <row r="168" spans="1:17" ht="60" customHeight="1" x14ac:dyDescent="0.35">
      <c r="A168" s="11" t="s">
        <v>998</v>
      </c>
      <c r="B168" s="2" t="s">
        <v>1004</v>
      </c>
      <c r="C168" s="1" t="s">
        <v>1005</v>
      </c>
      <c r="D168" s="3" t="s">
        <v>20</v>
      </c>
      <c r="E168" s="3" t="s">
        <v>21</v>
      </c>
      <c r="F168" s="4" t="s">
        <v>22</v>
      </c>
      <c r="G168" s="4" t="s">
        <v>23</v>
      </c>
      <c r="H168" s="4" t="s">
        <v>24</v>
      </c>
      <c r="I168" s="4" t="s">
        <v>25</v>
      </c>
      <c r="J168" s="5" t="s">
        <v>25</v>
      </c>
      <c r="K168" s="5" t="s">
        <v>1006</v>
      </c>
      <c r="L168" s="5" t="s">
        <v>1007</v>
      </c>
      <c r="M168" s="5" t="s">
        <v>942</v>
      </c>
      <c r="N168" s="5" t="s">
        <v>1008</v>
      </c>
      <c r="O168" s="5" t="s">
        <v>961</v>
      </c>
      <c r="P168" s="4" t="str">
        <f t="shared" si="0"/>
        <v>Outstanding</v>
      </c>
      <c r="Q168" s="13" t="s">
        <v>25</v>
      </c>
    </row>
    <row r="169" spans="1:17" ht="60" customHeight="1" x14ac:dyDescent="0.35">
      <c r="A169" s="11" t="s">
        <v>1009</v>
      </c>
      <c r="B169" s="2" t="s">
        <v>1010</v>
      </c>
      <c r="C169" s="1" t="s">
        <v>1011</v>
      </c>
      <c r="D169" s="3" t="s">
        <v>20</v>
      </c>
      <c r="E169" s="3" t="s">
        <v>21</v>
      </c>
      <c r="F169" s="4" t="s">
        <v>22</v>
      </c>
      <c r="G169" s="4" t="s">
        <v>23</v>
      </c>
      <c r="H169" s="4" t="s">
        <v>24</v>
      </c>
      <c r="I169" s="4" t="s">
        <v>25</v>
      </c>
      <c r="J169" s="5" t="s">
        <v>25</v>
      </c>
      <c r="K169" s="5" t="s">
        <v>1012</v>
      </c>
      <c r="L169" s="5" t="s">
        <v>1013</v>
      </c>
      <c r="M169" s="5" t="s">
        <v>942</v>
      </c>
      <c r="N169" s="5" t="s">
        <v>1014</v>
      </c>
      <c r="O169" s="5" t="s">
        <v>944</v>
      </c>
      <c r="P169" s="4" t="str">
        <f t="shared" si="0"/>
        <v>Outstanding</v>
      </c>
      <c r="Q169" s="13" t="s">
        <v>25</v>
      </c>
    </row>
    <row r="170" spans="1:17" ht="60" customHeight="1" x14ac:dyDescent="0.35">
      <c r="A170" s="11" t="s">
        <v>1009</v>
      </c>
      <c r="B170" s="2" t="s">
        <v>1015</v>
      </c>
      <c r="C170" s="1" t="s">
        <v>1016</v>
      </c>
      <c r="D170" s="3" t="s">
        <v>20</v>
      </c>
      <c r="E170" s="3" t="s">
        <v>21</v>
      </c>
      <c r="F170" s="4" t="s">
        <v>22</v>
      </c>
      <c r="G170" s="4" t="s">
        <v>23</v>
      </c>
      <c r="H170" s="4" t="s">
        <v>24</v>
      </c>
      <c r="I170" s="4" t="s">
        <v>25</v>
      </c>
      <c r="J170" s="5" t="s">
        <v>25</v>
      </c>
      <c r="K170" s="5" t="s">
        <v>1017</v>
      </c>
      <c r="L170" s="5" t="s">
        <v>1018</v>
      </c>
      <c r="M170" s="5" t="s">
        <v>942</v>
      </c>
      <c r="N170" s="5" t="s">
        <v>1019</v>
      </c>
      <c r="O170" s="5" t="s">
        <v>961</v>
      </c>
      <c r="P170" s="4" t="str">
        <f t="shared" si="0"/>
        <v>Outstanding</v>
      </c>
      <c r="Q170" s="13" t="s">
        <v>25</v>
      </c>
    </row>
    <row r="171" spans="1:17" ht="60" customHeight="1" x14ac:dyDescent="0.35">
      <c r="A171" s="11" t="s">
        <v>1009</v>
      </c>
      <c r="B171" s="2" t="s">
        <v>1020</v>
      </c>
      <c r="C171" s="1" t="s">
        <v>1021</v>
      </c>
      <c r="D171" s="3" t="s">
        <v>20</v>
      </c>
      <c r="E171" s="3" t="s">
        <v>21</v>
      </c>
      <c r="F171" s="4" t="s">
        <v>22</v>
      </c>
      <c r="G171" s="4" t="s">
        <v>23</v>
      </c>
      <c r="H171" s="4" t="s">
        <v>24</v>
      </c>
      <c r="I171" s="4" t="s">
        <v>25</v>
      </c>
      <c r="J171" s="5" t="s">
        <v>25</v>
      </c>
      <c r="K171" s="5" t="s">
        <v>1022</v>
      </c>
      <c r="L171" s="5" t="s">
        <v>1023</v>
      </c>
      <c r="M171" s="5" t="s">
        <v>942</v>
      </c>
      <c r="N171" s="5" t="s">
        <v>1024</v>
      </c>
      <c r="O171" s="5" t="s">
        <v>944</v>
      </c>
      <c r="P171" s="4" t="str">
        <f t="shared" si="0"/>
        <v>Outstanding</v>
      </c>
      <c r="Q171" s="13" t="s">
        <v>25</v>
      </c>
    </row>
    <row r="172" spans="1:17" ht="60" customHeight="1" x14ac:dyDescent="0.35">
      <c r="A172" s="11" t="s">
        <v>1009</v>
      </c>
      <c r="B172" s="2" t="s">
        <v>1025</v>
      </c>
      <c r="C172" s="1" t="s">
        <v>1026</v>
      </c>
      <c r="D172" s="3" t="s">
        <v>20</v>
      </c>
      <c r="E172" s="3" t="s">
        <v>21</v>
      </c>
      <c r="F172" s="4" t="s">
        <v>22</v>
      </c>
      <c r="G172" s="4" t="s">
        <v>23</v>
      </c>
      <c r="H172" s="4" t="s">
        <v>24</v>
      </c>
      <c r="I172" s="4" t="s">
        <v>25</v>
      </c>
      <c r="J172" s="5" t="s">
        <v>25</v>
      </c>
      <c r="K172" s="5" t="s">
        <v>1027</v>
      </c>
      <c r="L172" s="5" t="s">
        <v>1028</v>
      </c>
      <c r="M172" s="5" t="s">
        <v>942</v>
      </c>
      <c r="N172" s="5" t="s">
        <v>1029</v>
      </c>
      <c r="O172" s="5" t="s">
        <v>1030</v>
      </c>
      <c r="P172" s="4" t="str">
        <f t="shared" si="0"/>
        <v>Outstanding</v>
      </c>
      <c r="Q172" s="13" t="s">
        <v>25</v>
      </c>
    </row>
    <row r="173" spans="1:17" ht="60" customHeight="1" x14ac:dyDescent="0.35">
      <c r="A173" s="11" t="s">
        <v>1009</v>
      </c>
      <c r="B173" s="2" t="s">
        <v>1031</v>
      </c>
      <c r="C173" s="1" t="s">
        <v>1032</v>
      </c>
      <c r="D173" s="3" t="s">
        <v>20</v>
      </c>
      <c r="E173" s="3" t="s">
        <v>21</v>
      </c>
      <c r="F173" s="4" t="s">
        <v>22</v>
      </c>
      <c r="G173" s="4" t="s">
        <v>23</v>
      </c>
      <c r="H173" s="4" t="s">
        <v>24</v>
      </c>
      <c r="I173" s="4" t="s">
        <v>25</v>
      </c>
      <c r="J173" s="5" t="s">
        <v>25</v>
      </c>
      <c r="K173" s="5" t="s">
        <v>1033</v>
      </c>
      <c r="L173" s="5" t="s">
        <v>1034</v>
      </c>
      <c r="M173" s="5" t="s">
        <v>942</v>
      </c>
      <c r="N173" s="5" t="s">
        <v>1035</v>
      </c>
      <c r="O173" s="5" t="s">
        <v>961</v>
      </c>
      <c r="P173" s="4" t="str">
        <f t="shared" si="0"/>
        <v>Outstanding</v>
      </c>
      <c r="Q173" s="13" t="s">
        <v>25</v>
      </c>
    </row>
    <row r="174" spans="1:17" ht="60" customHeight="1" x14ac:dyDescent="0.35">
      <c r="A174" s="11" t="s">
        <v>1009</v>
      </c>
      <c r="B174" s="2" t="s">
        <v>1036</v>
      </c>
      <c r="C174" s="1" t="s">
        <v>1037</v>
      </c>
      <c r="D174" s="3" t="s">
        <v>20</v>
      </c>
      <c r="E174" s="3" t="s">
        <v>21</v>
      </c>
      <c r="F174" s="4" t="s">
        <v>22</v>
      </c>
      <c r="G174" s="4" t="s">
        <v>23</v>
      </c>
      <c r="H174" s="4" t="s">
        <v>24</v>
      </c>
      <c r="I174" s="4" t="s">
        <v>25</v>
      </c>
      <c r="J174" s="5" t="s">
        <v>25</v>
      </c>
      <c r="K174" s="5" t="s">
        <v>1038</v>
      </c>
      <c r="L174" s="5" t="s">
        <v>1039</v>
      </c>
      <c r="M174" s="5" t="s">
        <v>942</v>
      </c>
      <c r="N174" s="5" t="s">
        <v>1040</v>
      </c>
      <c r="O174" s="5" t="s">
        <v>944</v>
      </c>
      <c r="P174" s="4" t="str">
        <f t="shared" si="0"/>
        <v>Outstanding</v>
      </c>
      <c r="Q174" s="13" t="s">
        <v>25</v>
      </c>
    </row>
    <row r="175" spans="1:17" ht="60" customHeight="1" x14ac:dyDescent="0.35">
      <c r="A175" s="11" t="s">
        <v>1041</v>
      </c>
      <c r="B175" s="2" t="s">
        <v>1042</v>
      </c>
      <c r="C175" s="1" t="s">
        <v>1043</v>
      </c>
      <c r="D175" s="3" t="s">
        <v>20</v>
      </c>
      <c r="E175" s="3" t="s">
        <v>21</v>
      </c>
      <c r="F175" s="4" t="s">
        <v>22</v>
      </c>
      <c r="G175" s="4" t="s">
        <v>23</v>
      </c>
      <c r="H175" s="4" t="s">
        <v>24</v>
      </c>
      <c r="I175" s="4" t="s">
        <v>25</v>
      </c>
      <c r="J175" s="5" t="s">
        <v>25</v>
      </c>
      <c r="K175" s="5" t="s">
        <v>1044</v>
      </c>
      <c r="L175" s="5" t="s">
        <v>1045</v>
      </c>
      <c r="M175" s="5" t="s">
        <v>942</v>
      </c>
      <c r="N175" s="5" t="s">
        <v>1046</v>
      </c>
      <c r="O175" s="5" t="s">
        <v>961</v>
      </c>
      <c r="P175" s="4" t="str">
        <f t="shared" si="0"/>
        <v>Outstanding</v>
      </c>
      <c r="Q175" s="13" t="s">
        <v>25</v>
      </c>
    </row>
    <row r="176" spans="1:17" ht="60" customHeight="1" x14ac:dyDescent="0.35">
      <c r="A176" s="11" t="s">
        <v>1041</v>
      </c>
      <c r="B176" s="2" t="s">
        <v>1047</v>
      </c>
      <c r="C176" s="1" t="s">
        <v>1048</v>
      </c>
      <c r="D176" s="3" t="s">
        <v>20</v>
      </c>
      <c r="E176" s="3" t="s">
        <v>21</v>
      </c>
      <c r="F176" s="4" t="s">
        <v>22</v>
      </c>
      <c r="G176" s="4" t="s">
        <v>23</v>
      </c>
      <c r="H176" s="4" t="s">
        <v>24</v>
      </c>
      <c r="I176" s="4" t="s">
        <v>25</v>
      </c>
      <c r="J176" s="5" t="s">
        <v>25</v>
      </c>
      <c r="K176" s="5" t="s">
        <v>1049</v>
      </c>
      <c r="L176" s="5" t="s">
        <v>1050</v>
      </c>
      <c r="M176" s="5" t="s">
        <v>942</v>
      </c>
      <c r="N176" s="5" t="s">
        <v>1051</v>
      </c>
      <c r="O176" s="5" t="s">
        <v>961</v>
      </c>
      <c r="P176" s="4" t="str">
        <f t="shared" si="0"/>
        <v>Outstanding</v>
      </c>
      <c r="Q176" s="13" t="s">
        <v>25</v>
      </c>
    </row>
    <row r="177" spans="1:17" ht="60" customHeight="1" x14ac:dyDescent="0.35">
      <c r="A177" s="11" t="s">
        <v>1041</v>
      </c>
      <c r="B177" s="2" t="s">
        <v>1052</v>
      </c>
      <c r="C177" s="1" t="s">
        <v>1053</v>
      </c>
      <c r="D177" s="3" t="s">
        <v>20</v>
      </c>
      <c r="E177" s="3" t="s">
        <v>21</v>
      </c>
      <c r="F177" s="4" t="s">
        <v>22</v>
      </c>
      <c r="G177" s="4" t="s">
        <v>23</v>
      </c>
      <c r="H177" s="4" t="s">
        <v>24</v>
      </c>
      <c r="I177" s="4" t="s">
        <v>25</v>
      </c>
      <c r="J177" s="5" t="s">
        <v>25</v>
      </c>
      <c r="K177" s="5" t="s">
        <v>1054</v>
      </c>
      <c r="L177" s="5" t="s">
        <v>1055</v>
      </c>
      <c r="M177" s="5" t="s">
        <v>942</v>
      </c>
      <c r="N177" s="5" t="s">
        <v>1056</v>
      </c>
      <c r="O177" s="5" t="s">
        <v>961</v>
      </c>
      <c r="P177" s="4" t="str">
        <f t="shared" si="0"/>
        <v>Outstanding</v>
      </c>
      <c r="Q177" s="13" t="s">
        <v>25</v>
      </c>
    </row>
    <row r="178" spans="1:17" ht="60" customHeight="1" x14ac:dyDescent="0.35">
      <c r="A178" s="11" t="s">
        <v>1041</v>
      </c>
      <c r="B178" s="2" t="s">
        <v>1057</v>
      </c>
      <c r="C178" s="1" t="s">
        <v>1058</v>
      </c>
      <c r="D178" s="3" t="s">
        <v>20</v>
      </c>
      <c r="E178" s="3" t="s">
        <v>21</v>
      </c>
      <c r="F178" s="4" t="s">
        <v>22</v>
      </c>
      <c r="G178" s="4" t="s">
        <v>23</v>
      </c>
      <c r="H178" s="4" t="s">
        <v>24</v>
      </c>
      <c r="I178" s="4" t="s">
        <v>25</v>
      </c>
      <c r="J178" s="5" t="s">
        <v>25</v>
      </c>
      <c r="K178" s="5" t="s">
        <v>1059</v>
      </c>
      <c r="L178" s="5" t="s">
        <v>1060</v>
      </c>
      <c r="M178" s="5" t="s">
        <v>942</v>
      </c>
      <c r="N178" s="5" t="s">
        <v>1061</v>
      </c>
      <c r="O178" s="5" t="s">
        <v>961</v>
      </c>
      <c r="P178" s="4" t="str">
        <f t="shared" si="0"/>
        <v>Outstanding</v>
      </c>
      <c r="Q178" s="13" t="s">
        <v>25</v>
      </c>
    </row>
    <row r="179" spans="1:17" ht="60" customHeight="1" x14ac:dyDescent="0.35">
      <c r="A179" s="11" t="s">
        <v>1062</v>
      </c>
      <c r="B179" s="2" t="s">
        <v>1063</v>
      </c>
      <c r="C179" s="1" t="s">
        <v>1064</v>
      </c>
      <c r="D179" s="3" t="s">
        <v>20</v>
      </c>
      <c r="E179" s="3" t="s">
        <v>21</v>
      </c>
      <c r="F179" s="4" t="s">
        <v>22</v>
      </c>
      <c r="G179" s="4" t="s">
        <v>23</v>
      </c>
      <c r="H179" s="4" t="s">
        <v>24</v>
      </c>
      <c r="I179" s="4" t="s">
        <v>25</v>
      </c>
      <c r="J179" s="5" t="s">
        <v>25</v>
      </c>
      <c r="K179" s="5" t="s">
        <v>1065</v>
      </c>
      <c r="L179" s="5" t="s">
        <v>1066</v>
      </c>
      <c r="M179" s="5" t="s">
        <v>942</v>
      </c>
      <c r="N179" s="5" t="s">
        <v>1067</v>
      </c>
      <c r="O179" s="5" t="s">
        <v>944</v>
      </c>
      <c r="P179" s="4" t="str">
        <f t="shared" si="0"/>
        <v>Outstanding</v>
      </c>
      <c r="Q179" s="13" t="s">
        <v>25</v>
      </c>
    </row>
    <row r="180" spans="1:17" ht="60" customHeight="1" x14ac:dyDescent="0.35">
      <c r="A180" s="11" t="s">
        <v>1062</v>
      </c>
      <c r="B180" s="2" t="s">
        <v>1068</v>
      </c>
      <c r="C180" s="1" t="s">
        <v>1069</v>
      </c>
      <c r="D180" s="3" t="s">
        <v>20</v>
      </c>
      <c r="E180" s="3" t="s">
        <v>21</v>
      </c>
      <c r="F180" s="4" t="s">
        <v>22</v>
      </c>
      <c r="G180" s="4" t="s">
        <v>23</v>
      </c>
      <c r="H180" s="4" t="s">
        <v>24</v>
      </c>
      <c r="I180" s="4" t="s">
        <v>25</v>
      </c>
      <c r="J180" s="5" t="s">
        <v>25</v>
      </c>
      <c r="K180" s="5" t="s">
        <v>1070</v>
      </c>
      <c r="L180" s="5" t="s">
        <v>1071</v>
      </c>
      <c r="M180" s="5" t="s">
        <v>942</v>
      </c>
      <c r="N180" s="5" t="s">
        <v>1072</v>
      </c>
      <c r="O180" s="5" t="s">
        <v>944</v>
      </c>
      <c r="P180" s="4" t="str">
        <f t="shared" si="0"/>
        <v>Outstanding</v>
      </c>
      <c r="Q180" s="13" t="s">
        <v>25</v>
      </c>
    </row>
    <row r="181" spans="1:17" ht="60" customHeight="1" x14ac:dyDescent="0.35">
      <c r="A181" s="11" t="s">
        <v>1062</v>
      </c>
      <c r="B181" s="2" t="s">
        <v>1073</v>
      </c>
      <c r="C181" s="1" t="s">
        <v>1074</v>
      </c>
      <c r="D181" s="3" t="s">
        <v>20</v>
      </c>
      <c r="E181" s="3" t="s">
        <v>21</v>
      </c>
      <c r="F181" s="4" t="s">
        <v>22</v>
      </c>
      <c r="G181" s="4" t="s">
        <v>23</v>
      </c>
      <c r="H181" s="4" t="s">
        <v>24</v>
      </c>
      <c r="I181" s="4" t="s">
        <v>25</v>
      </c>
      <c r="J181" s="5" t="s">
        <v>25</v>
      </c>
      <c r="K181" s="5" t="s">
        <v>1075</v>
      </c>
      <c r="L181" s="5" t="s">
        <v>1076</v>
      </c>
      <c r="M181" s="5" t="s">
        <v>942</v>
      </c>
      <c r="N181" s="5" t="s">
        <v>1077</v>
      </c>
      <c r="O181" s="5" t="s">
        <v>944</v>
      </c>
      <c r="P181" s="4" t="str">
        <f t="shared" si="0"/>
        <v>Outstanding</v>
      </c>
      <c r="Q181" s="13" t="s">
        <v>25</v>
      </c>
    </row>
    <row r="182" spans="1:17" ht="60" customHeight="1" x14ac:dyDescent="0.35">
      <c r="A182" s="11" t="s">
        <v>1062</v>
      </c>
      <c r="B182" s="2" t="s">
        <v>1078</v>
      </c>
      <c r="C182" s="1" t="s">
        <v>1079</v>
      </c>
      <c r="D182" s="3" t="s">
        <v>20</v>
      </c>
      <c r="E182" s="3" t="s">
        <v>21</v>
      </c>
      <c r="F182" s="4" t="s">
        <v>22</v>
      </c>
      <c r="G182" s="4" t="s">
        <v>23</v>
      </c>
      <c r="H182" s="4" t="s">
        <v>24</v>
      </c>
      <c r="I182" s="4" t="s">
        <v>25</v>
      </c>
      <c r="J182" s="5" t="s">
        <v>25</v>
      </c>
      <c r="K182" s="5" t="s">
        <v>1080</v>
      </c>
      <c r="L182" s="5" t="s">
        <v>1081</v>
      </c>
      <c r="M182" s="5" t="s">
        <v>942</v>
      </c>
      <c r="N182" s="5" t="s">
        <v>1082</v>
      </c>
      <c r="O182" s="5" t="s">
        <v>961</v>
      </c>
      <c r="P182" s="4" t="str">
        <f t="shared" si="0"/>
        <v>Outstanding</v>
      </c>
      <c r="Q182" s="13" t="s">
        <v>25</v>
      </c>
    </row>
    <row r="183" spans="1:17" ht="60" customHeight="1" x14ac:dyDescent="0.35">
      <c r="A183" s="11" t="s">
        <v>1062</v>
      </c>
      <c r="B183" s="2" t="s">
        <v>1083</v>
      </c>
      <c r="C183" s="1" t="s">
        <v>1084</v>
      </c>
      <c r="D183" s="3" t="s">
        <v>20</v>
      </c>
      <c r="E183" s="3" t="s">
        <v>21</v>
      </c>
      <c r="F183" s="4" t="s">
        <v>22</v>
      </c>
      <c r="G183" s="4" t="s">
        <v>23</v>
      </c>
      <c r="H183" s="4" t="s">
        <v>24</v>
      </c>
      <c r="I183" s="4" t="s">
        <v>25</v>
      </c>
      <c r="J183" s="5" t="s">
        <v>25</v>
      </c>
      <c r="K183" s="5" t="s">
        <v>1085</v>
      </c>
      <c r="L183" s="5" t="s">
        <v>1086</v>
      </c>
      <c r="M183" s="5" t="s">
        <v>942</v>
      </c>
      <c r="N183" s="5" t="s">
        <v>1087</v>
      </c>
      <c r="O183" s="5" t="s">
        <v>961</v>
      </c>
      <c r="P183" s="4" t="str">
        <f t="shared" si="0"/>
        <v>Outstanding</v>
      </c>
      <c r="Q183" s="13" t="s">
        <v>25</v>
      </c>
    </row>
    <row r="184" spans="1:17" ht="60" customHeight="1" x14ac:dyDescent="0.35">
      <c r="A184" s="11" t="s">
        <v>1088</v>
      </c>
      <c r="B184" s="2" t="s">
        <v>1089</v>
      </c>
      <c r="C184" s="1" t="s">
        <v>1090</v>
      </c>
      <c r="D184" s="3" t="s">
        <v>20</v>
      </c>
      <c r="E184" s="3" t="s">
        <v>21</v>
      </c>
      <c r="F184" s="4" t="s">
        <v>22</v>
      </c>
      <c r="G184" s="4" t="s">
        <v>23</v>
      </c>
      <c r="H184" s="4" t="s">
        <v>24</v>
      </c>
      <c r="I184" s="4" t="s">
        <v>25</v>
      </c>
      <c r="J184" s="5" t="s">
        <v>25</v>
      </c>
      <c r="K184" s="5" t="s">
        <v>1091</v>
      </c>
      <c r="L184" s="5" t="s">
        <v>1092</v>
      </c>
      <c r="M184" s="5" t="s">
        <v>942</v>
      </c>
      <c r="N184" s="5" t="s">
        <v>1093</v>
      </c>
      <c r="O184" s="5" t="s">
        <v>961</v>
      </c>
      <c r="P184" s="4" t="str">
        <f t="shared" si="0"/>
        <v>Outstanding</v>
      </c>
      <c r="Q184" s="13" t="s">
        <v>25</v>
      </c>
    </row>
    <row r="185" spans="1:17" ht="60" customHeight="1" x14ac:dyDescent="0.35">
      <c r="A185" s="11" t="s">
        <v>1094</v>
      </c>
      <c r="B185" s="2" t="s">
        <v>1095</v>
      </c>
      <c r="C185" s="1" t="s">
        <v>1096</v>
      </c>
      <c r="D185" s="3" t="s">
        <v>20</v>
      </c>
      <c r="E185" s="3" t="s">
        <v>21</v>
      </c>
      <c r="F185" s="4" t="s">
        <v>22</v>
      </c>
      <c r="G185" s="4" t="s">
        <v>23</v>
      </c>
      <c r="H185" s="4" t="s">
        <v>24</v>
      </c>
      <c r="I185" s="4" t="s">
        <v>25</v>
      </c>
      <c r="J185" s="5" t="s">
        <v>25</v>
      </c>
      <c r="K185" s="5" t="s">
        <v>1097</v>
      </c>
      <c r="L185" s="5" t="s">
        <v>1098</v>
      </c>
      <c r="M185" s="5" t="s">
        <v>942</v>
      </c>
      <c r="N185" s="5" t="s">
        <v>1099</v>
      </c>
      <c r="O185" s="5" t="s">
        <v>961</v>
      </c>
      <c r="P185" s="4" t="str">
        <f t="shared" si="0"/>
        <v>Outstanding</v>
      </c>
      <c r="Q185" s="13" t="s">
        <v>25</v>
      </c>
    </row>
    <row r="186" spans="1:17" ht="60" customHeight="1" x14ac:dyDescent="0.35">
      <c r="A186" s="11" t="s">
        <v>1094</v>
      </c>
      <c r="B186" s="2" t="s">
        <v>1100</v>
      </c>
      <c r="C186" s="1" t="s">
        <v>1101</v>
      </c>
      <c r="D186" s="3" t="s">
        <v>20</v>
      </c>
      <c r="E186" s="3" t="s">
        <v>21</v>
      </c>
      <c r="F186" s="4" t="s">
        <v>22</v>
      </c>
      <c r="G186" s="4" t="s">
        <v>23</v>
      </c>
      <c r="H186" s="4" t="s">
        <v>24</v>
      </c>
      <c r="I186" s="4" t="s">
        <v>25</v>
      </c>
      <c r="J186" s="5" t="s">
        <v>25</v>
      </c>
      <c r="K186" s="5" t="s">
        <v>1102</v>
      </c>
      <c r="L186" s="5" t="s">
        <v>1103</v>
      </c>
      <c r="M186" s="5" t="s">
        <v>942</v>
      </c>
      <c r="N186" s="5" t="s">
        <v>1104</v>
      </c>
      <c r="O186" s="5" t="s">
        <v>1030</v>
      </c>
      <c r="P186" s="4" t="str">
        <f t="shared" si="0"/>
        <v>Outstanding</v>
      </c>
      <c r="Q186" s="13" t="s">
        <v>25</v>
      </c>
    </row>
    <row r="187" spans="1:17" ht="60" customHeight="1" x14ac:dyDescent="0.35">
      <c r="A187" s="11" t="s">
        <v>1094</v>
      </c>
      <c r="B187" s="2" t="s">
        <v>1105</v>
      </c>
      <c r="C187" s="1" t="s">
        <v>1106</v>
      </c>
      <c r="D187" s="3" t="s">
        <v>20</v>
      </c>
      <c r="E187" s="3" t="s">
        <v>21</v>
      </c>
      <c r="F187" s="4" t="s">
        <v>22</v>
      </c>
      <c r="G187" s="4" t="s">
        <v>23</v>
      </c>
      <c r="H187" s="4" t="s">
        <v>24</v>
      </c>
      <c r="I187" s="4" t="s">
        <v>25</v>
      </c>
      <c r="J187" s="5" t="s">
        <v>25</v>
      </c>
      <c r="K187" s="5" t="s">
        <v>1107</v>
      </c>
      <c r="L187" s="5" t="s">
        <v>1108</v>
      </c>
      <c r="M187" s="5" t="s">
        <v>942</v>
      </c>
      <c r="N187" s="5" t="s">
        <v>1109</v>
      </c>
      <c r="O187" s="5" t="s">
        <v>944</v>
      </c>
      <c r="P187" s="4" t="str">
        <f t="shared" si="0"/>
        <v>Outstanding</v>
      </c>
      <c r="Q187" s="13" t="s">
        <v>25</v>
      </c>
    </row>
    <row r="188" spans="1:17" ht="60" customHeight="1" x14ac:dyDescent="0.35">
      <c r="A188" s="11" t="s">
        <v>1094</v>
      </c>
      <c r="B188" s="2" t="s">
        <v>1110</v>
      </c>
      <c r="C188" s="1" t="s">
        <v>1111</v>
      </c>
      <c r="D188" s="3" t="s">
        <v>20</v>
      </c>
      <c r="E188" s="3" t="s">
        <v>21</v>
      </c>
      <c r="F188" s="4" t="s">
        <v>22</v>
      </c>
      <c r="G188" s="4" t="s">
        <v>23</v>
      </c>
      <c r="H188" s="4" t="s">
        <v>24</v>
      </c>
      <c r="I188" s="4" t="s">
        <v>25</v>
      </c>
      <c r="J188" s="5" t="s">
        <v>25</v>
      </c>
      <c r="K188" s="5" t="s">
        <v>1112</v>
      </c>
      <c r="L188" s="5" t="s">
        <v>1113</v>
      </c>
      <c r="M188" s="5" t="s">
        <v>942</v>
      </c>
      <c r="N188" s="5" t="s">
        <v>1114</v>
      </c>
      <c r="O188" s="5" t="s">
        <v>961</v>
      </c>
      <c r="P188" s="4" t="str">
        <f t="shared" si="0"/>
        <v>Outstanding</v>
      </c>
      <c r="Q188" s="13" t="s">
        <v>25</v>
      </c>
    </row>
    <row r="189" spans="1:17" ht="60" customHeight="1" x14ac:dyDescent="0.35">
      <c r="A189" s="11" t="s">
        <v>1094</v>
      </c>
      <c r="B189" s="2" t="s">
        <v>1115</v>
      </c>
      <c r="C189" s="1" t="s">
        <v>1116</v>
      </c>
      <c r="D189" s="3" t="s">
        <v>20</v>
      </c>
      <c r="E189" s="3" t="s">
        <v>21</v>
      </c>
      <c r="F189" s="4" t="s">
        <v>22</v>
      </c>
      <c r="G189" s="4" t="s">
        <v>23</v>
      </c>
      <c r="H189" s="4" t="s">
        <v>24</v>
      </c>
      <c r="I189" s="4" t="s">
        <v>25</v>
      </c>
      <c r="J189" s="5" t="s">
        <v>25</v>
      </c>
      <c r="K189" s="5" t="s">
        <v>1117</v>
      </c>
      <c r="L189" s="5" t="s">
        <v>1118</v>
      </c>
      <c r="M189" s="5" t="s">
        <v>942</v>
      </c>
      <c r="N189" s="5" t="s">
        <v>1119</v>
      </c>
      <c r="O189" s="5" t="s">
        <v>1030</v>
      </c>
      <c r="P189" s="4" t="str">
        <f t="shared" si="0"/>
        <v>Outstanding</v>
      </c>
      <c r="Q189" s="13" t="s">
        <v>25</v>
      </c>
    </row>
    <row r="190" spans="1:17" ht="60" customHeight="1" x14ac:dyDescent="0.35">
      <c r="A190" s="11" t="s">
        <v>1120</v>
      </c>
      <c r="B190" s="2" t="s">
        <v>1121</v>
      </c>
      <c r="C190" s="1" t="s">
        <v>1122</v>
      </c>
      <c r="D190" s="3" t="s">
        <v>20</v>
      </c>
      <c r="E190" s="3" t="s">
        <v>21</v>
      </c>
      <c r="F190" s="4" t="s">
        <v>22</v>
      </c>
      <c r="G190" s="4" t="s">
        <v>23</v>
      </c>
      <c r="H190" s="4" t="s">
        <v>24</v>
      </c>
      <c r="I190" s="4" t="s">
        <v>25</v>
      </c>
      <c r="J190" s="5" t="s">
        <v>25</v>
      </c>
      <c r="K190" s="5" t="s">
        <v>1123</v>
      </c>
      <c r="L190" s="5" t="s">
        <v>1124</v>
      </c>
      <c r="M190" s="5" t="s">
        <v>1125</v>
      </c>
      <c r="N190" s="5" t="s">
        <v>1126</v>
      </c>
      <c r="O190" s="5" t="s">
        <v>1127</v>
      </c>
      <c r="P190" s="4" t="str">
        <f t="shared" si="0"/>
        <v>Outstanding</v>
      </c>
      <c r="Q190" s="13" t="s">
        <v>25</v>
      </c>
    </row>
    <row r="191" spans="1:17" ht="60" customHeight="1" x14ac:dyDescent="0.35">
      <c r="A191" s="11" t="s">
        <v>1120</v>
      </c>
      <c r="B191" s="2" t="s">
        <v>1128</v>
      </c>
      <c r="C191" s="1" t="s">
        <v>1129</v>
      </c>
      <c r="D191" s="3" t="s">
        <v>20</v>
      </c>
      <c r="E191" s="3" t="s">
        <v>21</v>
      </c>
      <c r="F191" s="4" t="s">
        <v>22</v>
      </c>
      <c r="G191" s="4" t="s">
        <v>23</v>
      </c>
      <c r="H191" s="4" t="s">
        <v>24</v>
      </c>
      <c r="I191" s="4" t="s">
        <v>25</v>
      </c>
      <c r="J191" s="5" t="s">
        <v>25</v>
      </c>
      <c r="K191" s="5" t="s">
        <v>1130</v>
      </c>
      <c r="L191" s="5" t="s">
        <v>1131</v>
      </c>
      <c r="M191" s="5" t="s">
        <v>1132</v>
      </c>
      <c r="N191" s="5" t="s">
        <v>1133</v>
      </c>
      <c r="O191" s="5" t="s">
        <v>1134</v>
      </c>
      <c r="P191" s="4" t="str">
        <f t="shared" si="0"/>
        <v>Outstanding</v>
      </c>
      <c r="Q191" s="13" t="s">
        <v>25</v>
      </c>
    </row>
    <row r="192" spans="1:17" ht="60" customHeight="1" x14ac:dyDescent="0.35">
      <c r="A192" s="11" t="s">
        <v>1135</v>
      </c>
      <c r="B192" s="2" t="s">
        <v>1136</v>
      </c>
      <c r="C192" s="1" t="s">
        <v>1137</v>
      </c>
      <c r="D192" s="3" t="s">
        <v>20</v>
      </c>
      <c r="E192" s="3" t="s">
        <v>21</v>
      </c>
      <c r="F192" s="4" t="s">
        <v>22</v>
      </c>
      <c r="G192" s="4" t="s">
        <v>23</v>
      </c>
      <c r="H192" s="4" t="s">
        <v>24</v>
      </c>
      <c r="I192" s="4" t="s">
        <v>25</v>
      </c>
      <c r="J192" s="5" t="s">
        <v>25</v>
      </c>
      <c r="K192" s="5" t="s">
        <v>1138</v>
      </c>
      <c r="L192" s="5" t="s">
        <v>1139</v>
      </c>
      <c r="M192" s="5" t="s">
        <v>1140</v>
      </c>
      <c r="N192" s="5" t="s">
        <v>1141</v>
      </c>
      <c r="O192" s="5" t="s">
        <v>1142</v>
      </c>
      <c r="P192" s="4" t="str">
        <f t="shared" si="0"/>
        <v>Outstanding</v>
      </c>
      <c r="Q192" s="13" t="s">
        <v>25</v>
      </c>
    </row>
    <row r="193" spans="1:17" ht="60" customHeight="1" x14ac:dyDescent="0.35">
      <c r="A193" s="11" t="s">
        <v>1143</v>
      </c>
      <c r="B193" s="2" t="s">
        <v>1144</v>
      </c>
      <c r="C193" s="1" t="s">
        <v>1145</v>
      </c>
      <c r="D193" s="3" t="s">
        <v>20</v>
      </c>
      <c r="E193" s="3" t="s">
        <v>274</v>
      </c>
      <c r="F193" s="4" t="s">
        <v>22</v>
      </c>
      <c r="G193" s="4" t="s">
        <v>23</v>
      </c>
      <c r="H193" s="4" t="s">
        <v>24</v>
      </c>
      <c r="I193" s="4" t="s">
        <v>25</v>
      </c>
      <c r="J193" s="5" t="s">
        <v>25</v>
      </c>
      <c r="K193" s="5" t="s">
        <v>1146</v>
      </c>
      <c r="L193" s="5" t="s">
        <v>1147</v>
      </c>
      <c r="M193" s="5" t="s">
        <v>1148</v>
      </c>
      <c r="N193" s="5" t="s">
        <v>1149</v>
      </c>
      <c r="O193" s="5" t="s">
        <v>1150</v>
      </c>
      <c r="P193" s="4" t="str">
        <f t="shared" si="0"/>
        <v>Outstanding</v>
      </c>
      <c r="Q193" s="13" t="s">
        <v>25</v>
      </c>
    </row>
    <row r="194" spans="1:17" ht="60" customHeight="1" x14ac:dyDescent="0.35">
      <c r="A194" s="11" t="s">
        <v>1151</v>
      </c>
      <c r="B194" s="2" t="s">
        <v>1152</v>
      </c>
      <c r="C194" s="1" t="s">
        <v>1153</v>
      </c>
      <c r="D194" s="3" t="s">
        <v>20</v>
      </c>
      <c r="E194" s="3" t="s">
        <v>21</v>
      </c>
      <c r="F194" s="4" t="s">
        <v>22</v>
      </c>
      <c r="G194" s="4" t="s">
        <v>23</v>
      </c>
      <c r="H194" s="4" t="s">
        <v>24</v>
      </c>
      <c r="I194" s="4" t="s">
        <v>25</v>
      </c>
      <c r="J194" s="5" t="s">
        <v>25</v>
      </c>
      <c r="K194" s="5" t="s">
        <v>1154</v>
      </c>
      <c r="L194" s="5" t="s">
        <v>1155</v>
      </c>
      <c r="M194" s="5" t="s">
        <v>98</v>
      </c>
      <c r="N194" s="5" t="s">
        <v>1156</v>
      </c>
      <c r="O194" s="5" t="s">
        <v>1157</v>
      </c>
      <c r="P194" s="4" t="str">
        <f t="shared" si="0"/>
        <v>Outstanding</v>
      </c>
      <c r="Q194" s="13" t="s">
        <v>25</v>
      </c>
    </row>
    <row r="195" spans="1:17" ht="60" customHeight="1" x14ac:dyDescent="0.35">
      <c r="A195" s="11" t="s">
        <v>1151</v>
      </c>
      <c r="B195" s="2" t="s">
        <v>1158</v>
      </c>
      <c r="C195" s="1" t="s">
        <v>1159</v>
      </c>
      <c r="D195" s="3" t="s">
        <v>20</v>
      </c>
      <c r="E195" s="3" t="s">
        <v>21</v>
      </c>
      <c r="F195" s="4" t="s">
        <v>22</v>
      </c>
      <c r="G195" s="4" t="s">
        <v>23</v>
      </c>
      <c r="H195" s="4" t="s">
        <v>24</v>
      </c>
      <c r="I195" s="4" t="s">
        <v>25</v>
      </c>
      <c r="J195" s="5" t="s">
        <v>25</v>
      </c>
      <c r="K195" s="5" t="s">
        <v>1160</v>
      </c>
      <c r="L195" s="5" t="s">
        <v>1161</v>
      </c>
      <c r="M195" s="5" t="s">
        <v>1162</v>
      </c>
      <c r="N195" s="5" t="s">
        <v>1163</v>
      </c>
      <c r="O195" s="5" t="s">
        <v>1164</v>
      </c>
      <c r="P195" s="4" t="str">
        <f t="shared" si="0"/>
        <v>Outstanding</v>
      </c>
      <c r="Q195" s="13" t="s">
        <v>25</v>
      </c>
    </row>
    <row r="196" spans="1:17" ht="60" customHeight="1" x14ac:dyDescent="0.35">
      <c r="A196" s="11" t="s">
        <v>1151</v>
      </c>
      <c r="B196" s="2" t="s">
        <v>1165</v>
      </c>
      <c r="C196" s="1" t="s">
        <v>1166</v>
      </c>
      <c r="D196" s="3" t="s">
        <v>20</v>
      </c>
      <c r="E196" s="3" t="s">
        <v>21</v>
      </c>
      <c r="F196" s="4" t="s">
        <v>22</v>
      </c>
      <c r="G196" s="4" t="s">
        <v>23</v>
      </c>
      <c r="H196" s="4" t="s">
        <v>24</v>
      </c>
      <c r="I196" s="4" t="s">
        <v>25</v>
      </c>
      <c r="J196" s="5" t="s">
        <v>25</v>
      </c>
      <c r="K196" s="5" t="s">
        <v>1167</v>
      </c>
      <c r="L196" s="5" t="s">
        <v>1168</v>
      </c>
      <c r="M196" s="5" t="s">
        <v>1162</v>
      </c>
      <c r="N196" s="5" t="s">
        <v>1169</v>
      </c>
      <c r="O196" s="5" t="s">
        <v>1170</v>
      </c>
      <c r="P196" s="4" t="str">
        <f t="shared" si="0"/>
        <v>Outstanding</v>
      </c>
      <c r="Q196" s="13" t="s">
        <v>25</v>
      </c>
    </row>
    <row r="197" spans="1:17" ht="60" customHeight="1" x14ac:dyDescent="0.35">
      <c r="A197" s="11" t="s">
        <v>1151</v>
      </c>
      <c r="B197" s="2" t="s">
        <v>1171</v>
      </c>
      <c r="C197" s="1" t="s">
        <v>1172</v>
      </c>
      <c r="D197" s="3" t="s">
        <v>20</v>
      </c>
      <c r="E197" s="3" t="s">
        <v>21</v>
      </c>
      <c r="F197" s="4" t="s">
        <v>22</v>
      </c>
      <c r="G197" s="4" t="s">
        <v>23</v>
      </c>
      <c r="H197" s="4" t="s">
        <v>24</v>
      </c>
      <c r="I197" s="4" t="s">
        <v>25</v>
      </c>
      <c r="J197" s="5" t="s">
        <v>25</v>
      </c>
      <c r="K197" s="5" t="s">
        <v>1173</v>
      </c>
      <c r="L197" s="5" t="s">
        <v>1174</v>
      </c>
      <c r="M197" s="5" t="s">
        <v>1175</v>
      </c>
      <c r="N197" s="5" t="s">
        <v>1176</v>
      </c>
      <c r="O197" s="5" t="s">
        <v>1177</v>
      </c>
      <c r="P197" s="4" t="str">
        <f t="shared" si="0"/>
        <v>Outstanding</v>
      </c>
      <c r="Q197" s="13" t="s">
        <v>25</v>
      </c>
    </row>
    <row r="198" spans="1:17" ht="60" customHeight="1" x14ac:dyDescent="0.35">
      <c r="A198" s="11" t="s">
        <v>1151</v>
      </c>
      <c r="B198" s="2" t="s">
        <v>1178</v>
      </c>
      <c r="C198" s="1" t="s">
        <v>1179</v>
      </c>
      <c r="D198" s="3" t="s">
        <v>20</v>
      </c>
      <c r="E198" s="3" t="s">
        <v>21</v>
      </c>
      <c r="F198" s="4" t="s">
        <v>22</v>
      </c>
      <c r="G198" s="4" t="s">
        <v>23</v>
      </c>
      <c r="H198" s="4" t="s">
        <v>24</v>
      </c>
      <c r="I198" s="4" t="s">
        <v>25</v>
      </c>
      <c r="J198" s="5" t="s">
        <v>25</v>
      </c>
      <c r="K198" s="5" t="s">
        <v>1180</v>
      </c>
      <c r="L198" s="5" t="s">
        <v>1181</v>
      </c>
      <c r="M198" s="5" t="s">
        <v>1182</v>
      </c>
      <c r="N198" s="5" t="s">
        <v>1183</v>
      </c>
      <c r="O198" s="5" t="s">
        <v>1184</v>
      </c>
      <c r="P198" s="4" t="str">
        <f t="shared" si="0"/>
        <v>Outstanding</v>
      </c>
      <c r="Q198" s="13" t="s">
        <v>25</v>
      </c>
    </row>
    <row r="199" spans="1:17" ht="60" customHeight="1" x14ac:dyDescent="0.35">
      <c r="A199" s="11" t="s">
        <v>1151</v>
      </c>
      <c r="B199" s="2" t="s">
        <v>1185</v>
      </c>
      <c r="C199" s="1" t="s">
        <v>1186</v>
      </c>
      <c r="D199" s="3" t="s">
        <v>20</v>
      </c>
      <c r="E199" s="3" t="s">
        <v>21</v>
      </c>
      <c r="F199" s="4" t="s">
        <v>22</v>
      </c>
      <c r="G199" s="4" t="s">
        <v>23</v>
      </c>
      <c r="H199" s="4" t="s">
        <v>24</v>
      </c>
      <c r="I199" s="4" t="s">
        <v>25</v>
      </c>
      <c r="J199" s="5" t="s">
        <v>25</v>
      </c>
      <c r="K199" s="5" t="s">
        <v>1187</v>
      </c>
      <c r="L199" s="5" t="s">
        <v>1188</v>
      </c>
      <c r="M199" s="5" t="s">
        <v>1189</v>
      </c>
      <c r="N199" s="5" t="s">
        <v>1190</v>
      </c>
      <c r="O199" s="5" t="s">
        <v>1191</v>
      </c>
      <c r="P199" s="4" t="str">
        <f t="shared" si="0"/>
        <v>Outstanding</v>
      </c>
      <c r="Q199" s="13" t="s">
        <v>25</v>
      </c>
    </row>
    <row r="200" spans="1:17" ht="60" customHeight="1" x14ac:dyDescent="0.35">
      <c r="A200" s="11" t="s">
        <v>1192</v>
      </c>
      <c r="B200" s="2" t="s">
        <v>1193</v>
      </c>
      <c r="C200" s="1" t="s">
        <v>1194</v>
      </c>
      <c r="D200" s="3" t="s">
        <v>20</v>
      </c>
      <c r="E200" s="3" t="s">
        <v>21</v>
      </c>
      <c r="F200" s="4" t="s">
        <v>22</v>
      </c>
      <c r="G200" s="4" t="s">
        <v>23</v>
      </c>
      <c r="H200" s="4" t="s">
        <v>24</v>
      </c>
      <c r="I200" s="4" t="s">
        <v>25</v>
      </c>
      <c r="J200" s="5" t="s">
        <v>25</v>
      </c>
      <c r="K200" s="5" t="s">
        <v>1195</v>
      </c>
      <c r="L200" s="5" t="s">
        <v>1196</v>
      </c>
      <c r="M200" s="5" t="s">
        <v>98</v>
      </c>
      <c r="N200" s="5" t="s">
        <v>1197</v>
      </c>
      <c r="O200" s="5" t="s">
        <v>67</v>
      </c>
      <c r="P200" s="4" t="str">
        <f t="shared" si="0"/>
        <v>Outstanding</v>
      </c>
      <c r="Q200" s="13" t="s">
        <v>25</v>
      </c>
    </row>
    <row r="201" spans="1:17" ht="60" customHeight="1" x14ac:dyDescent="0.35">
      <c r="A201" s="11" t="s">
        <v>1192</v>
      </c>
      <c r="B201" s="2" t="s">
        <v>1198</v>
      </c>
      <c r="C201" s="1" t="s">
        <v>1199</v>
      </c>
      <c r="D201" s="3" t="s">
        <v>20</v>
      </c>
      <c r="E201" s="3" t="s">
        <v>21</v>
      </c>
      <c r="F201" s="4" t="s">
        <v>22</v>
      </c>
      <c r="G201" s="4" t="s">
        <v>23</v>
      </c>
      <c r="H201" s="4" t="s">
        <v>24</v>
      </c>
      <c r="I201" s="4" t="s">
        <v>25</v>
      </c>
      <c r="J201" s="5" t="s">
        <v>25</v>
      </c>
      <c r="K201" s="5" t="s">
        <v>1200</v>
      </c>
      <c r="L201" s="5" t="s">
        <v>1201</v>
      </c>
      <c r="M201" s="5" t="s">
        <v>1202</v>
      </c>
      <c r="N201" s="5" t="s">
        <v>1203</v>
      </c>
      <c r="O201" s="5" t="s">
        <v>1204</v>
      </c>
      <c r="P201" s="4" t="str">
        <f t="shared" si="0"/>
        <v>Outstanding</v>
      </c>
      <c r="Q201" s="13" t="s">
        <v>25</v>
      </c>
    </row>
    <row r="202" spans="1:17" ht="60" customHeight="1" x14ac:dyDescent="0.35">
      <c r="A202" s="11" t="s">
        <v>1192</v>
      </c>
      <c r="B202" s="2" t="s">
        <v>1205</v>
      </c>
      <c r="C202" s="1" t="s">
        <v>1206</v>
      </c>
      <c r="D202" s="3" t="s">
        <v>20</v>
      </c>
      <c r="E202" s="3" t="s">
        <v>21</v>
      </c>
      <c r="F202" s="4" t="s">
        <v>22</v>
      </c>
      <c r="G202" s="4" t="s">
        <v>23</v>
      </c>
      <c r="H202" s="4" t="s">
        <v>24</v>
      </c>
      <c r="I202" s="4" t="s">
        <v>25</v>
      </c>
      <c r="J202" s="5" t="s">
        <v>25</v>
      </c>
      <c r="K202" s="5" t="s">
        <v>1207</v>
      </c>
      <c r="L202" s="5" t="s">
        <v>1208</v>
      </c>
      <c r="M202" s="5" t="s">
        <v>1202</v>
      </c>
      <c r="N202" s="5" t="s">
        <v>1209</v>
      </c>
      <c r="O202" s="5" t="s">
        <v>1210</v>
      </c>
      <c r="P202" s="4" t="str">
        <f t="shared" si="0"/>
        <v>Outstanding</v>
      </c>
      <c r="Q202" s="13" t="s">
        <v>25</v>
      </c>
    </row>
    <row r="203" spans="1:17" ht="60" customHeight="1" x14ac:dyDescent="0.35">
      <c r="A203" s="11" t="s">
        <v>1192</v>
      </c>
      <c r="B203" s="2" t="s">
        <v>1211</v>
      </c>
      <c r="C203" s="1" t="s">
        <v>1212</v>
      </c>
      <c r="D203" s="3" t="s">
        <v>20</v>
      </c>
      <c r="E203" s="3" t="s">
        <v>21</v>
      </c>
      <c r="F203" s="4" t="s">
        <v>22</v>
      </c>
      <c r="G203" s="4" t="s">
        <v>23</v>
      </c>
      <c r="H203" s="4" t="s">
        <v>24</v>
      </c>
      <c r="I203" s="4" t="s">
        <v>25</v>
      </c>
      <c r="J203" s="5" t="s">
        <v>25</v>
      </c>
      <c r="K203" s="5" t="s">
        <v>1213</v>
      </c>
      <c r="L203" s="5" t="s">
        <v>1214</v>
      </c>
      <c r="M203" s="5" t="s">
        <v>1215</v>
      </c>
      <c r="N203" s="5" t="s">
        <v>1216</v>
      </c>
      <c r="O203" s="5" t="s">
        <v>1217</v>
      </c>
      <c r="P203" s="4" t="str">
        <f t="shared" si="0"/>
        <v>Outstanding</v>
      </c>
      <c r="Q203" s="13" t="s">
        <v>25</v>
      </c>
    </row>
    <row r="204" spans="1:17" ht="60" customHeight="1" x14ac:dyDescent="0.35">
      <c r="A204" s="11" t="s">
        <v>1192</v>
      </c>
      <c r="B204" s="2" t="s">
        <v>1218</v>
      </c>
      <c r="C204" s="1" t="s">
        <v>1219</v>
      </c>
      <c r="D204" s="3" t="s">
        <v>20</v>
      </c>
      <c r="E204" s="3" t="s">
        <v>274</v>
      </c>
      <c r="F204" s="4" t="s">
        <v>22</v>
      </c>
      <c r="G204" s="4" t="s">
        <v>23</v>
      </c>
      <c r="H204" s="4" t="s">
        <v>24</v>
      </c>
      <c r="I204" s="4" t="s">
        <v>25</v>
      </c>
      <c r="J204" s="5" t="s">
        <v>25</v>
      </c>
      <c r="K204" s="5" t="s">
        <v>1220</v>
      </c>
      <c r="L204" s="5" t="s">
        <v>1221</v>
      </c>
      <c r="M204" s="5" t="s">
        <v>1222</v>
      </c>
      <c r="N204" s="5" t="s">
        <v>1223</v>
      </c>
      <c r="O204" s="5" t="s">
        <v>1224</v>
      </c>
      <c r="P204" s="4" t="str">
        <f t="shared" si="0"/>
        <v>Outstanding</v>
      </c>
      <c r="Q204" s="13" t="s">
        <v>25</v>
      </c>
    </row>
    <row r="205" spans="1:17" ht="60" customHeight="1" x14ac:dyDescent="0.35">
      <c r="A205" s="11" t="s">
        <v>1192</v>
      </c>
      <c r="B205" s="2" t="s">
        <v>1225</v>
      </c>
      <c r="C205" s="1" t="s">
        <v>1226</v>
      </c>
      <c r="D205" s="3" t="s">
        <v>20</v>
      </c>
      <c r="E205" s="3" t="s">
        <v>21</v>
      </c>
      <c r="F205" s="4" t="s">
        <v>22</v>
      </c>
      <c r="G205" s="4" t="s">
        <v>23</v>
      </c>
      <c r="H205" s="4" t="s">
        <v>24</v>
      </c>
      <c r="I205" s="4" t="s">
        <v>25</v>
      </c>
      <c r="J205" s="5" t="s">
        <v>25</v>
      </c>
      <c r="K205" s="5" t="s">
        <v>1227</v>
      </c>
      <c r="L205" s="5" t="s">
        <v>1228</v>
      </c>
      <c r="M205" s="5" t="s">
        <v>98</v>
      </c>
      <c r="N205" s="5" t="s">
        <v>1229</v>
      </c>
      <c r="O205" s="5" t="s">
        <v>342</v>
      </c>
      <c r="P205" s="4" t="str">
        <f t="shared" si="0"/>
        <v>Outstanding</v>
      </c>
      <c r="Q205" s="13" t="s">
        <v>25</v>
      </c>
    </row>
    <row r="206" spans="1:17" ht="60" customHeight="1" x14ac:dyDescent="0.35">
      <c r="A206" s="11" t="s">
        <v>1192</v>
      </c>
      <c r="B206" s="2" t="s">
        <v>1230</v>
      </c>
      <c r="C206" s="1" t="s">
        <v>1231</v>
      </c>
      <c r="D206" s="3" t="s">
        <v>20</v>
      </c>
      <c r="E206" s="3" t="s">
        <v>274</v>
      </c>
      <c r="F206" s="4" t="s">
        <v>22</v>
      </c>
      <c r="G206" s="4" t="s">
        <v>23</v>
      </c>
      <c r="H206" s="4" t="s">
        <v>24</v>
      </c>
      <c r="I206" s="4" t="s">
        <v>25</v>
      </c>
      <c r="J206" s="5" t="s">
        <v>25</v>
      </c>
      <c r="K206" s="5" t="s">
        <v>1232</v>
      </c>
      <c r="L206" s="5" t="s">
        <v>1233</v>
      </c>
      <c r="M206" s="5" t="s">
        <v>1234</v>
      </c>
      <c r="N206" s="5" t="s">
        <v>1235</v>
      </c>
      <c r="O206" s="5" t="s">
        <v>1236</v>
      </c>
      <c r="P206" s="4" t="str">
        <f t="shared" si="0"/>
        <v>Outstanding</v>
      </c>
      <c r="Q206" s="13" t="s">
        <v>25</v>
      </c>
    </row>
    <row r="207" spans="1:17" ht="60" customHeight="1" x14ac:dyDescent="0.35">
      <c r="A207" s="11" t="s">
        <v>1192</v>
      </c>
      <c r="B207" s="2" t="s">
        <v>1237</v>
      </c>
      <c r="C207" s="1" t="s">
        <v>1238</v>
      </c>
      <c r="D207" s="3" t="s">
        <v>20</v>
      </c>
      <c r="E207" s="3" t="s">
        <v>21</v>
      </c>
      <c r="F207" s="4" t="s">
        <v>22</v>
      </c>
      <c r="G207" s="4" t="s">
        <v>23</v>
      </c>
      <c r="H207" s="4" t="s">
        <v>24</v>
      </c>
      <c r="I207" s="4" t="s">
        <v>25</v>
      </c>
      <c r="J207" s="5" t="s">
        <v>25</v>
      </c>
      <c r="K207" s="5" t="s">
        <v>1239</v>
      </c>
      <c r="L207" s="5" t="s">
        <v>1240</v>
      </c>
      <c r="M207" s="5" t="s">
        <v>98</v>
      </c>
      <c r="N207" s="5" t="s">
        <v>1241</v>
      </c>
      <c r="O207" s="5" t="s">
        <v>342</v>
      </c>
      <c r="P207" s="4" t="str">
        <f t="shared" si="0"/>
        <v>Outstanding</v>
      </c>
      <c r="Q207" s="13" t="s">
        <v>25</v>
      </c>
    </row>
    <row r="208" spans="1:17" ht="60" customHeight="1" x14ac:dyDescent="0.35">
      <c r="A208" s="11" t="s">
        <v>1192</v>
      </c>
      <c r="B208" s="2" t="s">
        <v>1242</v>
      </c>
      <c r="C208" s="1" t="s">
        <v>1243</v>
      </c>
      <c r="D208" s="3" t="s">
        <v>20</v>
      </c>
      <c r="E208" s="3" t="s">
        <v>274</v>
      </c>
      <c r="F208" s="4" t="s">
        <v>22</v>
      </c>
      <c r="G208" s="4" t="s">
        <v>23</v>
      </c>
      <c r="H208" s="4" t="s">
        <v>24</v>
      </c>
      <c r="I208" s="4" t="s">
        <v>25</v>
      </c>
      <c r="J208" s="5" t="s">
        <v>25</v>
      </c>
      <c r="K208" s="5" t="s">
        <v>1244</v>
      </c>
      <c r="L208" s="5" t="s">
        <v>1245</v>
      </c>
      <c r="M208" s="5" t="s">
        <v>1246</v>
      </c>
      <c r="N208" s="5" t="s">
        <v>1247</v>
      </c>
      <c r="O208" s="5" t="s">
        <v>1248</v>
      </c>
      <c r="P208" s="4" t="str">
        <f t="shared" si="0"/>
        <v>Outstanding</v>
      </c>
      <c r="Q208" s="13" t="s">
        <v>25</v>
      </c>
    </row>
    <row r="209" spans="1:17" ht="60" customHeight="1" x14ac:dyDescent="0.35">
      <c r="A209" s="11" t="s">
        <v>1192</v>
      </c>
      <c r="B209" s="2" t="s">
        <v>1249</v>
      </c>
      <c r="C209" s="1" t="s">
        <v>1250</v>
      </c>
      <c r="D209" s="3" t="s">
        <v>20</v>
      </c>
      <c r="E209" s="3" t="s">
        <v>274</v>
      </c>
      <c r="F209" s="4" t="s">
        <v>22</v>
      </c>
      <c r="G209" s="4" t="s">
        <v>23</v>
      </c>
      <c r="H209" s="4" t="s">
        <v>24</v>
      </c>
      <c r="I209" s="4" t="s">
        <v>25</v>
      </c>
      <c r="J209" s="5" t="s">
        <v>25</v>
      </c>
      <c r="K209" s="5" t="s">
        <v>1251</v>
      </c>
      <c r="L209" s="5" t="s">
        <v>1245</v>
      </c>
      <c r="M209" s="5" t="s">
        <v>1246</v>
      </c>
      <c r="N209" s="5" t="s">
        <v>1252</v>
      </c>
      <c r="O209" s="5" t="s">
        <v>1248</v>
      </c>
      <c r="P209" s="4" t="str">
        <f t="shared" si="0"/>
        <v>Outstanding</v>
      </c>
      <c r="Q209" s="13" t="s">
        <v>25</v>
      </c>
    </row>
    <row r="210" spans="1:17" ht="60" customHeight="1" x14ac:dyDescent="0.35">
      <c r="A210" s="11" t="s">
        <v>1192</v>
      </c>
      <c r="B210" s="2" t="s">
        <v>1253</v>
      </c>
      <c r="C210" s="1" t="s">
        <v>1254</v>
      </c>
      <c r="D210" s="3" t="s">
        <v>20</v>
      </c>
      <c r="E210" s="3" t="s">
        <v>21</v>
      </c>
      <c r="F210" s="4" t="s">
        <v>22</v>
      </c>
      <c r="G210" s="4" t="s">
        <v>23</v>
      </c>
      <c r="H210" s="4" t="s">
        <v>24</v>
      </c>
      <c r="I210" s="4" t="s">
        <v>25</v>
      </c>
      <c r="J210" s="5" t="s">
        <v>25</v>
      </c>
      <c r="K210" s="5" t="s">
        <v>1255</v>
      </c>
      <c r="L210" s="5" t="s">
        <v>1256</v>
      </c>
      <c r="M210" s="5" t="s">
        <v>1257</v>
      </c>
      <c r="N210" s="5" t="s">
        <v>1258</v>
      </c>
      <c r="O210" s="5" t="s">
        <v>1259</v>
      </c>
      <c r="P210" s="4" t="str">
        <f t="shared" si="0"/>
        <v>Outstanding</v>
      </c>
      <c r="Q210" s="13" t="s">
        <v>25</v>
      </c>
    </row>
    <row r="211" spans="1:17" ht="60" customHeight="1" x14ac:dyDescent="0.35">
      <c r="A211" s="11" t="s">
        <v>1260</v>
      </c>
      <c r="B211" s="2" t="s">
        <v>1261</v>
      </c>
      <c r="C211" s="1" t="s">
        <v>1262</v>
      </c>
      <c r="D211" s="3" t="s">
        <v>20</v>
      </c>
      <c r="E211" s="3" t="s">
        <v>21</v>
      </c>
      <c r="F211" s="4" t="s">
        <v>22</v>
      </c>
      <c r="G211" s="4" t="s">
        <v>23</v>
      </c>
      <c r="H211" s="4" t="s">
        <v>24</v>
      </c>
      <c r="I211" s="4" t="s">
        <v>25</v>
      </c>
      <c r="J211" s="5" t="s">
        <v>25</v>
      </c>
      <c r="K211" s="5" t="s">
        <v>1263</v>
      </c>
      <c r="L211" s="5" t="s">
        <v>1264</v>
      </c>
      <c r="M211" s="5" t="s">
        <v>1265</v>
      </c>
      <c r="N211" s="5" t="s">
        <v>1266</v>
      </c>
      <c r="O211" s="5" t="s">
        <v>1267</v>
      </c>
      <c r="P211" s="4" t="str">
        <f t="shared" si="0"/>
        <v>Outstanding</v>
      </c>
      <c r="Q211" s="13" t="s">
        <v>25</v>
      </c>
    </row>
    <row r="212" spans="1:17" ht="60" customHeight="1" x14ac:dyDescent="0.35">
      <c r="A212" s="11" t="s">
        <v>1260</v>
      </c>
      <c r="B212" s="2" t="s">
        <v>1268</v>
      </c>
      <c r="C212" s="1" t="s">
        <v>1269</v>
      </c>
      <c r="D212" s="3" t="s">
        <v>20</v>
      </c>
      <c r="E212" s="3" t="s">
        <v>21</v>
      </c>
      <c r="F212" s="4" t="s">
        <v>22</v>
      </c>
      <c r="G212" s="4" t="s">
        <v>23</v>
      </c>
      <c r="H212" s="4" t="s">
        <v>24</v>
      </c>
      <c r="I212" s="4" t="s">
        <v>25</v>
      </c>
      <c r="J212" s="5" t="s">
        <v>25</v>
      </c>
      <c r="K212" s="5" t="s">
        <v>1270</v>
      </c>
      <c r="L212" s="5" t="s">
        <v>1271</v>
      </c>
      <c r="M212" s="5" t="s">
        <v>98</v>
      </c>
      <c r="N212" s="5" t="s">
        <v>1272</v>
      </c>
      <c r="O212" s="5" t="s">
        <v>1273</v>
      </c>
      <c r="P212" s="4" t="str">
        <f t="shared" si="0"/>
        <v>Outstanding</v>
      </c>
      <c r="Q212" s="13" t="s">
        <v>25</v>
      </c>
    </row>
    <row r="213" spans="1:17" ht="60" customHeight="1" x14ac:dyDescent="0.35">
      <c r="A213" s="11" t="s">
        <v>1260</v>
      </c>
      <c r="B213" s="2" t="s">
        <v>1274</v>
      </c>
      <c r="C213" s="1" t="s">
        <v>1275</v>
      </c>
      <c r="D213" s="3" t="s">
        <v>20</v>
      </c>
      <c r="E213" s="3" t="s">
        <v>274</v>
      </c>
      <c r="F213" s="4" t="s">
        <v>22</v>
      </c>
      <c r="G213" s="4" t="s">
        <v>23</v>
      </c>
      <c r="H213" s="4" t="s">
        <v>24</v>
      </c>
      <c r="I213" s="4" t="s">
        <v>25</v>
      </c>
      <c r="J213" s="5" t="s">
        <v>25</v>
      </c>
      <c r="K213" s="5" t="s">
        <v>1276</v>
      </c>
      <c r="L213" s="5" t="s">
        <v>1277</v>
      </c>
      <c r="M213" s="5" t="s">
        <v>1278</v>
      </c>
      <c r="N213" s="5" t="s">
        <v>1279</v>
      </c>
      <c r="O213" s="5" t="s">
        <v>1280</v>
      </c>
      <c r="P213" s="4" t="str">
        <f t="shared" si="0"/>
        <v>Outstanding</v>
      </c>
      <c r="Q213" s="13" t="s">
        <v>25</v>
      </c>
    </row>
    <row r="214" spans="1:17" ht="60" customHeight="1" x14ac:dyDescent="0.35">
      <c r="A214" s="11" t="s">
        <v>1260</v>
      </c>
      <c r="B214" s="2" t="s">
        <v>1281</v>
      </c>
      <c r="C214" s="1" t="s">
        <v>1282</v>
      </c>
      <c r="D214" s="3" t="s">
        <v>20</v>
      </c>
      <c r="E214" s="3" t="s">
        <v>21</v>
      </c>
      <c r="F214" s="4" t="s">
        <v>22</v>
      </c>
      <c r="G214" s="4" t="s">
        <v>23</v>
      </c>
      <c r="H214" s="4" t="s">
        <v>24</v>
      </c>
      <c r="I214" s="4" t="s">
        <v>25</v>
      </c>
      <c r="J214" s="5" t="s">
        <v>25</v>
      </c>
      <c r="K214" s="5" t="s">
        <v>1283</v>
      </c>
      <c r="L214" s="5" t="s">
        <v>1284</v>
      </c>
      <c r="M214" s="5" t="s">
        <v>1265</v>
      </c>
      <c r="N214" s="5" t="s">
        <v>1285</v>
      </c>
      <c r="O214" s="5" t="s">
        <v>1286</v>
      </c>
      <c r="P214" s="4" t="str">
        <f t="shared" si="0"/>
        <v>Outstanding</v>
      </c>
      <c r="Q214" s="13" t="s">
        <v>25</v>
      </c>
    </row>
    <row r="215" spans="1:17" ht="60" customHeight="1" x14ac:dyDescent="0.35">
      <c r="A215" s="11" t="s">
        <v>1287</v>
      </c>
      <c r="B215" s="2" t="s">
        <v>1288</v>
      </c>
      <c r="C215" s="1" t="s">
        <v>1289</v>
      </c>
      <c r="D215" s="3" t="s">
        <v>20</v>
      </c>
      <c r="E215" s="3" t="s">
        <v>274</v>
      </c>
      <c r="F215" s="4" t="s">
        <v>22</v>
      </c>
      <c r="G215" s="4" t="s">
        <v>23</v>
      </c>
      <c r="H215" s="4" t="s">
        <v>24</v>
      </c>
      <c r="I215" s="4" t="s">
        <v>25</v>
      </c>
      <c r="J215" s="5" t="s">
        <v>25</v>
      </c>
      <c r="K215" s="5" t="s">
        <v>1290</v>
      </c>
      <c r="L215" s="5" t="s">
        <v>1291</v>
      </c>
      <c r="M215" s="5" t="s">
        <v>1292</v>
      </c>
      <c r="N215" s="5" t="s">
        <v>1293</v>
      </c>
      <c r="O215" s="5" t="s">
        <v>1294</v>
      </c>
      <c r="P215" s="4" t="str">
        <f t="shared" si="0"/>
        <v>Outstanding</v>
      </c>
      <c r="Q215" s="13" t="s">
        <v>25</v>
      </c>
    </row>
    <row r="216" spans="1:17" ht="60" customHeight="1" x14ac:dyDescent="0.35">
      <c r="A216" s="11" t="s">
        <v>1295</v>
      </c>
      <c r="B216" s="2" t="s">
        <v>1296</v>
      </c>
      <c r="C216" s="1" t="s">
        <v>1297</v>
      </c>
      <c r="D216" s="3" t="s">
        <v>20</v>
      </c>
      <c r="E216" s="3" t="s">
        <v>21</v>
      </c>
      <c r="F216" s="4" t="s">
        <v>22</v>
      </c>
      <c r="G216" s="4" t="s">
        <v>23</v>
      </c>
      <c r="H216" s="4" t="s">
        <v>24</v>
      </c>
      <c r="I216" s="4" t="s">
        <v>25</v>
      </c>
      <c r="J216" s="5" t="s">
        <v>25</v>
      </c>
      <c r="K216" s="5" t="s">
        <v>1298</v>
      </c>
      <c r="L216" s="5" t="s">
        <v>1299</v>
      </c>
      <c r="M216" s="5" t="s">
        <v>1300</v>
      </c>
      <c r="N216" s="5" t="s">
        <v>1301</v>
      </c>
      <c r="O216" s="5" t="s">
        <v>1302</v>
      </c>
      <c r="P216" s="4" t="str">
        <f t="shared" si="0"/>
        <v>Outstanding</v>
      </c>
      <c r="Q216" s="13" t="s">
        <v>25</v>
      </c>
    </row>
    <row r="217" spans="1:17" ht="60" customHeight="1" x14ac:dyDescent="0.35">
      <c r="A217" s="11" t="s">
        <v>1303</v>
      </c>
      <c r="B217" s="2" t="s">
        <v>1304</v>
      </c>
      <c r="C217" s="1" t="s">
        <v>1305</v>
      </c>
      <c r="D217" s="3" t="s">
        <v>20</v>
      </c>
      <c r="E217" s="3" t="s">
        <v>21</v>
      </c>
      <c r="F217" s="4" t="s">
        <v>22</v>
      </c>
      <c r="G217" s="4" t="s">
        <v>23</v>
      </c>
      <c r="H217" s="4" t="s">
        <v>24</v>
      </c>
      <c r="I217" s="4" t="s">
        <v>25</v>
      </c>
      <c r="J217" s="5" t="s">
        <v>25</v>
      </c>
      <c r="K217" s="5" t="s">
        <v>1306</v>
      </c>
      <c r="L217" s="5" t="s">
        <v>1307</v>
      </c>
      <c r="M217" s="5" t="s">
        <v>1308</v>
      </c>
      <c r="N217" s="5" t="s">
        <v>1309</v>
      </c>
      <c r="O217" s="5" t="s">
        <v>1310</v>
      </c>
      <c r="P217" s="4" t="str">
        <f t="shared" si="0"/>
        <v>Outstanding</v>
      </c>
      <c r="Q217" s="13" t="s">
        <v>25</v>
      </c>
    </row>
    <row r="218" spans="1:17" ht="60" customHeight="1" x14ac:dyDescent="0.35">
      <c r="A218" s="11" t="s">
        <v>1303</v>
      </c>
      <c r="B218" s="2" t="s">
        <v>1311</v>
      </c>
      <c r="C218" s="1" t="s">
        <v>1312</v>
      </c>
      <c r="D218" s="3" t="s">
        <v>20</v>
      </c>
      <c r="E218" s="3" t="s">
        <v>21</v>
      </c>
      <c r="F218" s="4" t="s">
        <v>22</v>
      </c>
      <c r="G218" s="4" t="s">
        <v>23</v>
      </c>
      <c r="H218" s="4" t="s">
        <v>24</v>
      </c>
      <c r="I218" s="4" t="s">
        <v>25</v>
      </c>
      <c r="J218" s="5" t="s">
        <v>25</v>
      </c>
      <c r="K218" s="5" t="s">
        <v>1313</v>
      </c>
      <c r="L218" s="5" t="s">
        <v>1314</v>
      </c>
      <c r="M218" s="5" t="s">
        <v>1315</v>
      </c>
      <c r="N218" s="5" t="s">
        <v>1316</v>
      </c>
      <c r="O218" s="5" t="s">
        <v>1317</v>
      </c>
      <c r="P218" s="4" t="str">
        <f t="shared" si="0"/>
        <v>Outstanding</v>
      </c>
      <c r="Q218" s="13" t="s">
        <v>25</v>
      </c>
    </row>
    <row r="219" spans="1:17" ht="60" customHeight="1" x14ac:dyDescent="0.35">
      <c r="A219" s="11" t="s">
        <v>1318</v>
      </c>
      <c r="B219" s="2" t="s">
        <v>1319</v>
      </c>
      <c r="C219" s="1" t="s">
        <v>1320</v>
      </c>
      <c r="D219" s="3" t="s">
        <v>20</v>
      </c>
      <c r="E219" s="3" t="s">
        <v>274</v>
      </c>
      <c r="F219" s="4" t="s">
        <v>22</v>
      </c>
      <c r="G219" s="4" t="s">
        <v>23</v>
      </c>
      <c r="H219" s="4" t="s">
        <v>24</v>
      </c>
      <c r="I219" s="4" t="s">
        <v>25</v>
      </c>
      <c r="J219" s="5" t="s">
        <v>25</v>
      </c>
      <c r="K219" s="5" t="s">
        <v>1321</v>
      </c>
      <c r="L219" s="5" t="s">
        <v>1322</v>
      </c>
      <c r="M219" s="5" t="s">
        <v>1323</v>
      </c>
      <c r="N219" s="5" t="s">
        <v>1324</v>
      </c>
      <c r="O219" s="5" t="s">
        <v>1325</v>
      </c>
      <c r="P219" s="4" t="str">
        <f t="shared" si="0"/>
        <v>Outstanding</v>
      </c>
      <c r="Q219" s="13" t="s">
        <v>25</v>
      </c>
    </row>
    <row r="220" spans="1:17" ht="60" customHeight="1" x14ac:dyDescent="0.35">
      <c r="A220" s="11" t="s">
        <v>1318</v>
      </c>
      <c r="B220" s="2" t="s">
        <v>1326</v>
      </c>
      <c r="C220" s="1" t="s">
        <v>1327</v>
      </c>
      <c r="D220" s="3" t="s">
        <v>20</v>
      </c>
      <c r="E220" s="3" t="s">
        <v>274</v>
      </c>
      <c r="F220" s="4" t="s">
        <v>22</v>
      </c>
      <c r="G220" s="4" t="s">
        <v>23</v>
      </c>
      <c r="H220" s="4" t="s">
        <v>24</v>
      </c>
      <c r="I220" s="4" t="s">
        <v>25</v>
      </c>
      <c r="J220" s="5" t="s">
        <v>25</v>
      </c>
      <c r="K220" s="5" t="s">
        <v>1328</v>
      </c>
      <c r="L220" s="5" t="s">
        <v>1329</v>
      </c>
      <c r="M220" s="5" t="s">
        <v>1323</v>
      </c>
      <c r="N220" s="5" t="s">
        <v>1330</v>
      </c>
      <c r="O220" s="5" t="s">
        <v>1331</v>
      </c>
      <c r="P220" s="4" t="str">
        <f t="shared" si="0"/>
        <v>Outstanding</v>
      </c>
      <c r="Q220" s="13" t="s">
        <v>25</v>
      </c>
    </row>
    <row r="221" spans="1:17" ht="60" customHeight="1" x14ac:dyDescent="0.35">
      <c r="A221" s="11" t="s">
        <v>1332</v>
      </c>
      <c r="B221" s="2" t="s">
        <v>1333</v>
      </c>
      <c r="C221" s="1" t="s">
        <v>1334</v>
      </c>
      <c r="D221" s="3" t="s">
        <v>20</v>
      </c>
      <c r="E221" s="3" t="s">
        <v>274</v>
      </c>
      <c r="F221" s="4" t="s">
        <v>22</v>
      </c>
      <c r="G221" s="4" t="s">
        <v>23</v>
      </c>
      <c r="H221" s="4" t="s">
        <v>24</v>
      </c>
      <c r="I221" s="4" t="s">
        <v>25</v>
      </c>
      <c r="J221" s="5" t="s">
        <v>25</v>
      </c>
      <c r="K221" s="5" t="s">
        <v>1335</v>
      </c>
      <c r="L221" s="5" t="s">
        <v>1336</v>
      </c>
      <c r="M221" s="5" t="s">
        <v>1337</v>
      </c>
      <c r="N221" s="5" t="s">
        <v>1338</v>
      </c>
      <c r="O221" s="5" t="s">
        <v>1339</v>
      </c>
      <c r="P221" s="4" t="str">
        <f t="shared" si="0"/>
        <v>Outstanding</v>
      </c>
      <c r="Q221" s="13" t="s">
        <v>25</v>
      </c>
    </row>
    <row r="222" spans="1:17" ht="60" customHeight="1" x14ac:dyDescent="0.35">
      <c r="A222" s="11" t="s">
        <v>1340</v>
      </c>
      <c r="B222" s="2" t="s">
        <v>1341</v>
      </c>
      <c r="C222" s="1" t="s">
        <v>1342</v>
      </c>
      <c r="D222" s="3" t="s">
        <v>20</v>
      </c>
      <c r="E222" s="3" t="s">
        <v>21</v>
      </c>
      <c r="F222" s="4" t="s">
        <v>22</v>
      </c>
      <c r="G222" s="4" t="s">
        <v>23</v>
      </c>
      <c r="H222" s="4" t="s">
        <v>24</v>
      </c>
      <c r="I222" s="4" t="s">
        <v>25</v>
      </c>
      <c r="J222" s="5" t="s">
        <v>25</v>
      </c>
      <c r="K222" s="5" t="s">
        <v>1343</v>
      </c>
      <c r="L222" s="5" t="s">
        <v>1344</v>
      </c>
      <c r="M222" s="5" t="s">
        <v>1345</v>
      </c>
      <c r="N222" s="5" t="s">
        <v>1346</v>
      </c>
      <c r="O222" s="5" t="s">
        <v>1347</v>
      </c>
      <c r="P222" s="4" t="str">
        <f t="shared" si="0"/>
        <v>Outstanding</v>
      </c>
      <c r="Q222" s="13" t="s">
        <v>25</v>
      </c>
    </row>
    <row r="223" spans="1:17" ht="60" customHeight="1" x14ac:dyDescent="0.35">
      <c r="A223" s="11" t="s">
        <v>1340</v>
      </c>
      <c r="B223" s="2" t="s">
        <v>1348</v>
      </c>
      <c r="C223" s="1" t="s">
        <v>1349</v>
      </c>
      <c r="D223" s="3" t="s">
        <v>20</v>
      </c>
      <c r="E223" s="3" t="s">
        <v>21</v>
      </c>
      <c r="F223" s="4" t="s">
        <v>22</v>
      </c>
      <c r="G223" s="4" t="s">
        <v>23</v>
      </c>
      <c r="H223" s="4" t="s">
        <v>24</v>
      </c>
      <c r="I223" s="4" t="s">
        <v>25</v>
      </c>
      <c r="J223" s="5" t="s">
        <v>25</v>
      </c>
      <c r="K223" s="5" t="s">
        <v>1350</v>
      </c>
      <c r="L223" s="5" t="s">
        <v>1351</v>
      </c>
      <c r="M223" s="5" t="s">
        <v>1352</v>
      </c>
      <c r="N223" s="5" t="s">
        <v>1353</v>
      </c>
      <c r="O223" s="5" t="s">
        <v>1354</v>
      </c>
      <c r="P223" s="4" t="str">
        <f t="shared" si="0"/>
        <v>Outstanding</v>
      </c>
      <c r="Q223" s="13" t="s">
        <v>25</v>
      </c>
    </row>
    <row r="224" spans="1:17" ht="60" customHeight="1" x14ac:dyDescent="0.35">
      <c r="A224" s="11" t="s">
        <v>1340</v>
      </c>
      <c r="B224" s="2" t="s">
        <v>1355</v>
      </c>
      <c r="C224" s="1" t="s">
        <v>1356</v>
      </c>
      <c r="D224" s="3" t="s">
        <v>20</v>
      </c>
      <c r="E224" s="3" t="s">
        <v>21</v>
      </c>
      <c r="F224" s="4" t="s">
        <v>22</v>
      </c>
      <c r="G224" s="4" t="s">
        <v>23</v>
      </c>
      <c r="H224" s="4" t="s">
        <v>24</v>
      </c>
      <c r="I224" s="4" t="s">
        <v>25</v>
      </c>
      <c r="J224" s="5" t="s">
        <v>25</v>
      </c>
      <c r="K224" s="5" t="s">
        <v>1357</v>
      </c>
      <c r="L224" s="5" t="s">
        <v>1358</v>
      </c>
      <c r="M224" s="5" t="s">
        <v>1359</v>
      </c>
      <c r="N224" s="5" t="s">
        <v>1360</v>
      </c>
      <c r="O224" s="5" t="s">
        <v>1361</v>
      </c>
      <c r="P224" s="4" t="str">
        <f t="shared" si="0"/>
        <v>Outstanding</v>
      </c>
      <c r="Q224" s="13" t="s">
        <v>25</v>
      </c>
    </row>
    <row r="225" spans="1:17" ht="60" customHeight="1" x14ac:dyDescent="0.35">
      <c r="A225" s="11" t="s">
        <v>1362</v>
      </c>
      <c r="B225" s="2" t="s">
        <v>1363</v>
      </c>
      <c r="C225" s="1" t="s">
        <v>1364</v>
      </c>
      <c r="D225" s="3" t="s">
        <v>20</v>
      </c>
      <c r="E225" s="3" t="s">
        <v>21</v>
      </c>
      <c r="F225" s="4" t="s">
        <v>22</v>
      </c>
      <c r="G225" s="4" t="s">
        <v>23</v>
      </c>
      <c r="H225" s="4" t="s">
        <v>24</v>
      </c>
      <c r="I225" s="4" t="s">
        <v>25</v>
      </c>
      <c r="J225" s="5" t="s">
        <v>25</v>
      </c>
      <c r="K225" s="5" t="s">
        <v>1365</v>
      </c>
      <c r="L225" s="5" t="s">
        <v>1366</v>
      </c>
      <c r="M225" s="5" t="s">
        <v>1367</v>
      </c>
      <c r="N225" s="5" t="s">
        <v>1368</v>
      </c>
      <c r="O225" s="5" t="s">
        <v>1369</v>
      </c>
      <c r="P225" s="4" t="str">
        <f t="shared" si="0"/>
        <v>Outstanding</v>
      </c>
      <c r="Q225" s="13" t="s">
        <v>25</v>
      </c>
    </row>
    <row r="226" spans="1:17" ht="60" customHeight="1" x14ac:dyDescent="0.35">
      <c r="A226" s="11" t="s">
        <v>1370</v>
      </c>
      <c r="B226" s="2" t="s">
        <v>1371</v>
      </c>
      <c r="C226" s="1" t="s">
        <v>1372</v>
      </c>
      <c r="D226" s="3" t="s">
        <v>20</v>
      </c>
      <c r="E226" s="3" t="s">
        <v>274</v>
      </c>
      <c r="F226" s="4" t="s">
        <v>22</v>
      </c>
      <c r="G226" s="4" t="s">
        <v>23</v>
      </c>
      <c r="H226" s="4" t="s">
        <v>24</v>
      </c>
      <c r="I226" s="4" t="s">
        <v>25</v>
      </c>
      <c r="J226" s="5" t="s">
        <v>25</v>
      </c>
      <c r="K226" s="5" t="s">
        <v>1373</v>
      </c>
      <c r="L226" s="5" t="s">
        <v>1374</v>
      </c>
      <c r="M226" s="5" t="s">
        <v>1375</v>
      </c>
      <c r="N226" s="5" t="s">
        <v>1376</v>
      </c>
      <c r="O226" s="5" t="s">
        <v>1377</v>
      </c>
      <c r="P226" s="4" t="str">
        <f t="shared" si="0"/>
        <v>Outstanding</v>
      </c>
      <c r="Q226" s="13" t="s">
        <v>25</v>
      </c>
    </row>
    <row r="227" spans="1:17" ht="60" customHeight="1" x14ac:dyDescent="0.35">
      <c r="A227" s="11" t="s">
        <v>1378</v>
      </c>
      <c r="B227" s="2" t="s">
        <v>1379</v>
      </c>
      <c r="C227" s="1" t="s">
        <v>1380</v>
      </c>
      <c r="D227" s="3" t="s">
        <v>20</v>
      </c>
      <c r="E227" s="3" t="s">
        <v>274</v>
      </c>
      <c r="F227" s="4" t="s">
        <v>22</v>
      </c>
      <c r="G227" s="4" t="s">
        <v>23</v>
      </c>
      <c r="H227" s="4" t="s">
        <v>24</v>
      </c>
      <c r="I227" s="4" t="s">
        <v>25</v>
      </c>
      <c r="J227" s="5" t="s">
        <v>25</v>
      </c>
      <c r="K227" s="5" t="s">
        <v>1381</v>
      </c>
      <c r="L227" s="5" t="s">
        <v>1382</v>
      </c>
      <c r="M227" s="5" t="s">
        <v>1383</v>
      </c>
      <c r="N227" s="5" t="s">
        <v>1384</v>
      </c>
      <c r="O227" s="5" t="s">
        <v>1385</v>
      </c>
      <c r="P227" s="4" t="str">
        <f t="shared" si="0"/>
        <v>Outstanding</v>
      </c>
      <c r="Q227" s="13" t="s">
        <v>25</v>
      </c>
    </row>
    <row r="228" spans="1:17" ht="60" customHeight="1" x14ac:dyDescent="0.35">
      <c r="A228" s="11" t="s">
        <v>1378</v>
      </c>
      <c r="B228" s="2" t="s">
        <v>1386</v>
      </c>
      <c r="C228" s="1" t="s">
        <v>1387</v>
      </c>
      <c r="D228" s="3" t="s">
        <v>20</v>
      </c>
      <c r="E228" s="3" t="s">
        <v>274</v>
      </c>
      <c r="F228" s="4" t="s">
        <v>22</v>
      </c>
      <c r="G228" s="4" t="s">
        <v>23</v>
      </c>
      <c r="H228" s="4" t="s">
        <v>24</v>
      </c>
      <c r="I228" s="4" t="s">
        <v>25</v>
      </c>
      <c r="J228" s="5" t="s">
        <v>25</v>
      </c>
      <c r="K228" s="5" t="s">
        <v>1388</v>
      </c>
      <c r="L228" s="5" t="s">
        <v>1389</v>
      </c>
      <c r="M228" s="5" t="s">
        <v>1390</v>
      </c>
      <c r="N228" s="5" t="s">
        <v>1391</v>
      </c>
      <c r="O228" s="5" t="s">
        <v>1392</v>
      </c>
      <c r="P228" s="4" t="str">
        <f t="shared" si="0"/>
        <v>Outstanding</v>
      </c>
      <c r="Q228" s="13" t="s">
        <v>25</v>
      </c>
    </row>
    <row r="229" spans="1:17" ht="60" customHeight="1" x14ac:dyDescent="0.35">
      <c r="A229" s="11" t="s">
        <v>1393</v>
      </c>
      <c r="B229" s="2" t="s">
        <v>1394</v>
      </c>
      <c r="C229" s="1" t="s">
        <v>1395</v>
      </c>
      <c r="D229" s="3" t="s">
        <v>20</v>
      </c>
      <c r="E229" s="3" t="s">
        <v>21</v>
      </c>
      <c r="F229" s="4" t="s">
        <v>22</v>
      </c>
      <c r="G229" s="4" t="s">
        <v>23</v>
      </c>
      <c r="H229" s="4" t="s">
        <v>24</v>
      </c>
      <c r="I229" s="4" t="s">
        <v>25</v>
      </c>
      <c r="J229" s="5" t="s">
        <v>25</v>
      </c>
      <c r="K229" s="5" t="s">
        <v>1396</v>
      </c>
      <c r="L229" s="5" t="s">
        <v>1397</v>
      </c>
      <c r="M229" s="5" t="s">
        <v>1398</v>
      </c>
      <c r="N229" s="5" t="s">
        <v>1399</v>
      </c>
      <c r="O229" s="5" t="s">
        <v>1400</v>
      </c>
      <c r="P229" s="4" t="str">
        <f t="shared" si="0"/>
        <v>Outstanding</v>
      </c>
      <c r="Q229" s="13" t="s">
        <v>25</v>
      </c>
    </row>
    <row r="230" spans="1:17" ht="60" customHeight="1" x14ac:dyDescent="0.35">
      <c r="A230" s="11" t="s">
        <v>1393</v>
      </c>
      <c r="B230" s="2" t="s">
        <v>1401</v>
      </c>
      <c r="C230" s="1" t="s">
        <v>1402</v>
      </c>
      <c r="D230" s="3" t="s">
        <v>20</v>
      </c>
      <c r="E230" s="3" t="s">
        <v>274</v>
      </c>
      <c r="F230" s="4" t="s">
        <v>22</v>
      </c>
      <c r="G230" s="4" t="s">
        <v>23</v>
      </c>
      <c r="H230" s="4" t="s">
        <v>24</v>
      </c>
      <c r="I230" s="4" t="s">
        <v>25</v>
      </c>
      <c r="J230" s="5" t="s">
        <v>25</v>
      </c>
      <c r="K230" s="5" t="s">
        <v>1403</v>
      </c>
      <c r="L230" s="5" t="s">
        <v>1404</v>
      </c>
      <c r="M230" s="5" t="s">
        <v>1405</v>
      </c>
      <c r="N230" s="5" t="s">
        <v>1406</v>
      </c>
      <c r="O230" s="5" t="s">
        <v>1407</v>
      </c>
      <c r="P230" s="4" t="str">
        <f t="shared" si="0"/>
        <v>Outstanding</v>
      </c>
      <c r="Q230" s="13" t="s">
        <v>25</v>
      </c>
    </row>
    <row r="231" spans="1:17" ht="60" customHeight="1" x14ac:dyDescent="0.35">
      <c r="A231" s="11" t="s">
        <v>1408</v>
      </c>
      <c r="B231" s="2" t="s">
        <v>1409</v>
      </c>
      <c r="C231" s="1" t="s">
        <v>1410</v>
      </c>
      <c r="D231" s="3" t="s">
        <v>20</v>
      </c>
      <c r="E231" s="3" t="s">
        <v>21</v>
      </c>
      <c r="F231" s="4" t="s">
        <v>22</v>
      </c>
      <c r="G231" s="4" t="s">
        <v>23</v>
      </c>
      <c r="H231" s="4" t="s">
        <v>24</v>
      </c>
      <c r="I231" s="4" t="s">
        <v>25</v>
      </c>
      <c r="J231" s="5" t="s">
        <v>25</v>
      </c>
      <c r="K231" s="5" t="s">
        <v>1411</v>
      </c>
      <c r="L231" s="5" t="s">
        <v>1412</v>
      </c>
      <c r="M231" s="5" t="s">
        <v>1413</v>
      </c>
      <c r="N231" s="5" t="s">
        <v>1414</v>
      </c>
      <c r="O231" s="5" t="s">
        <v>1415</v>
      </c>
      <c r="P231" s="4" t="str">
        <f t="shared" si="0"/>
        <v>Outstanding</v>
      </c>
      <c r="Q231" s="13" t="s">
        <v>25</v>
      </c>
    </row>
    <row r="232" spans="1:17" ht="60" customHeight="1" x14ac:dyDescent="0.35">
      <c r="A232" s="11" t="s">
        <v>1408</v>
      </c>
      <c r="B232" s="2" t="s">
        <v>1416</v>
      </c>
      <c r="C232" s="1" t="s">
        <v>1417</v>
      </c>
      <c r="D232" s="3" t="s">
        <v>20</v>
      </c>
      <c r="E232" s="3" t="s">
        <v>21</v>
      </c>
      <c r="F232" s="4" t="s">
        <v>22</v>
      </c>
      <c r="G232" s="4" t="s">
        <v>23</v>
      </c>
      <c r="H232" s="4" t="s">
        <v>24</v>
      </c>
      <c r="I232" s="4" t="s">
        <v>25</v>
      </c>
      <c r="J232" s="5" t="s">
        <v>25</v>
      </c>
      <c r="K232" s="5" t="s">
        <v>1418</v>
      </c>
      <c r="L232" s="5" t="s">
        <v>1419</v>
      </c>
      <c r="M232" s="5" t="s">
        <v>1420</v>
      </c>
      <c r="N232" s="5" t="s">
        <v>1421</v>
      </c>
      <c r="O232" s="5" t="s">
        <v>1422</v>
      </c>
      <c r="P232" s="4" t="str">
        <f t="shared" si="0"/>
        <v>Outstanding</v>
      </c>
      <c r="Q232" s="13" t="s">
        <v>25</v>
      </c>
    </row>
    <row r="233" spans="1:17" ht="60" customHeight="1" x14ac:dyDescent="0.35">
      <c r="A233" s="11" t="s">
        <v>1408</v>
      </c>
      <c r="B233" s="2" t="s">
        <v>1423</v>
      </c>
      <c r="C233" s="1" t="s">
        <v>1424</v>
      </c>
      <c r="D233" s="3" t="s">
        <v>20</v>
      </c>
      <c r="E233" s="3" t="s">
        <v>21</v>
      </c>
      <c r="F233" s="4" t="s">
        <v>22</v>
      </c>
      <c r="G233" s="4" t="s">
        <v>23</v>
      </c>
      <c r="H233" s="4" t="s">
        <v>24</v>
      </c>
      <c r="I233" s="4" t="s">
        <v>25</v>
      </c>
      <c r="J233" s="5" t="s">
        <v>25</v>
      </c>
      <c r="K233" s="5" t="s">
        <v>1425</v>
      </c>
      <c r="L233" s="5" t="s">
        <v>1426</v>
      </c>
      <c r="M233" s="5" t="s">
        <v>1427</v>
      </c>
      <c r="N233" s="5" t="s">
        <v>1428</v>
      </c>
      <c r="O233" s="5" t="s">
        <v>1429</v>
      </c>
      <c r="P233" s="4" t="str">
        <f t="shared" si="0"/>
        <v>Outstanding</v>
      </c>
      <c r="Q233" s="13" t="s">
        <v>25</v>
      </c>
    </row>
    <row r="234" spans="1:17" ht="60" customHeight="1" x14ac:dyDescent="0.35">
      <c r="A234" s="11" t="s">
        <v>1408</v>
      </c>
      <c r="B234" s="2" t="s">
        <v>1430</v>
      </c>
      <c r="C234" s="1" t="s">
        <v>1431</v>
      </c>
      <c r="D234" s="3" t="s">
        <v>20</v>
      </c>
      <c r="E234" s="3" t="s">
        <v>21</v>
      </c>
      <c r="F234" s="4" t="s">
        <v>22</v>
      </c>
      <c r="G234" s="4" t="s">
        <v>23</v>
      </c>
      <c r="H234" s="4" t="s">
        <v>24</v>
      </c>
      <c r="I234" s="4" t="s">
        <v>25</v>
      </c>
      <c r="J234" s="5" t="s">
        <v>25</v>
      </c>
      <c r="K234" s="5" t="s">
        <v>1432</v>
      </c>
      <c r="L234" s="5" t="s">
        <v>1433</v>
      </c>
      <c r="M234" s="5" t="s">
        <v>1427</v>
      </c>
      <c r="N234" s="5" t="s">
        <v>1434</v>
      </c>
      <c r="O234" s="5" t="s">
        <v>1429</v>
      </c>
      <c r="P234" s="4" t="str">
        <f t="shared" si="0"/>
        <v>Outstanding</v>
      </c>
      <c r="Q234" s="13" t="s">
        <v>25</v>
      </c>
    </row>
    <row r="235" spans="1:17" ht="60" customHeight="1" x14ac:dyDescent="0.35">
      <c r="A235" s="11" t="s">
        <v>1408</v>
      </c>
      <c r="B235" s="2" t="s">
        <v>1435</v>
      </c>
      <c r="C235" s="1" t="s">
        <v>1436</v>
      </c>
      <c r="D235" s="3" t="s">
        <v>20</v>
      </c>
      <c r="E235" s="3" t="s">
        <v>21</v>
      </c>
      <c r="F235" s="4" t="s">
        <v>22</v>
      </c>
      <c r="G235" s="4" t="s">
        <v>23</v>
      </c>
      <c r="H235" s="4" t="s">
        <v>24</v>
      </c>
      <c r="I235" s="4" t="s">
        <v>25</v>
      </c>
      <c r="J235" s="5" t="s">
        <v>25</v>
      </c>
      <c r="K235" s="5" t="s">
        <v>1437</v>
      </c>
      <c r="L235" s="5" t="s">
        <v>1438</v>
      </c>
      <c r="M235" s="5" t="s">
        <v>1427</v>
      </c>
      <c r="N235" s="5" t="s">
        <v>1439</v>
      </c>
      <c r="O235" s="5" t="s">
        <v>1440</v>
      </c>
      <c r="P235" s="4" t="str">
        <f t="shared" si="0"/>
        <v>Outstanding</v>
      </c>
      <c r="Q235" s="13" t="s">
        <v>25</v>
      </c>
    </row>
    <row r="236" spans="1:17" ht="60" customHeight="1" x14ac:dyDescent="0.35">
      <c r="A236" s="11" t="s">
        <v>1408</v>
      </c>
      <c r="B236" s="2" t="s">
        <v>1441</v>
      </c>
      <c r="C236" s="1" t="s">
        <v>1442</v>
      </c>
      <c r="D236" s="3" t="s">
        <v>20</v>
      </c>
      <c r="E236" s="3" t="s">
        <v>21</v>
      </c>
      <c r="F236" s="4" t="s">
        <v>22</v>
      </c>
      <c r="G236" s="4" t="s">
        <v>23</v>
      </c>
      <c r="H236" s="4" t="s">
        <v>24</v>
      </c>
      <c r="I236" s="4" t="s">
        <v>25</v>
      </c>
      <c r="J236" s="5" t="s">
        <v>25</v>
      </c>
      <c r="K236" s="5" t="s">
        <v>1443</v>
      </c>
      <c r="L236" s="5" t="s">
        <v>1444</v>
      </c>
      <c r="M236" s="5" t="s">
        <v>1427</v>
      </c>
      <c r="N236" s="5" t="s">
        <v>1445</v>
      </c>
      <c r="O236" s="5" t="s">
        <v>1440</v>
      </c>
      <c r="P236" s="4" t="str">
        <f t="shared" si="0"/>
        <v>Outstanding</v>
      </c>
      <c r="Q236" s="13" t="s">
        <v>25</v>
      </c>
    </row>
    <row r="237" spans="1:17" ht="60" customHeight="1" x14ac:dyDescent="0.35">
      <c r="A237" s="11" t="s">
        <v>1408</v>
      </c>
      <c r="B237" s="2" t="s">
        <v>1446</v>
      </c>
      <c r="C237" s="1" t="s">
        <v>1447</v>
      </c>
      <c r="D237" s="3" t="s">
        <v>20</v>
      </c>
      <c r="E237" s="3" t="s">
        <v>21</v>
      </c>
      <c r="F237" s="4" t="s">
        <v>22</v>
      </c>
      <c r="G237" s="4" t="s">
        <v>23</v>
      </c>
      <c r="H237" s="4" t="s">
        <v>24</v>
      </c>
      <c r="I237" s="4" t="s">
        <v>25</v>
      </c>
      <c r="J237" s="5" t="s">
        <v>25</v>
      </c>
      <c r="K237" s="5" t="s">
        <v>1448</v>
      </c>
      <c r="L237" s="5" t="s">
        <v>1449</v>
      </c>
      <c r="M237" s="5" t="s">
        <v>1450</v>
      </c>
      <c r="N237" s="5" t="s">
        <v>1451</v>
      </c>
      <c r="O237" s="5" t="s">
        <v>1452</v>
      </c>
      <c r="P237" s="4" t="str">
        <f t="shared" si="0"/>
        <v>Outstanding</v>
      </c>
      <c r="Q237" s="13" t="s">
        <v>25</v>
      </c>
    </row>
    <row r="238" spans="1:17" ht="60" customHeight="1" x14ac:dyDescent="0.35">
      <c r="A238" s="11" t="s">
        <v>1408</v>
      </c>
      <c r="B238" s="2" t="s">
        <v>1453</v>
      </c>
      <c r="C238" s="1" t="s">
        <v>1454</v>
      </c>
      <c r="D238" s="3" t="s">
        <v>20</v>
      </c>
      <c r="E238" s="3" t="s">
        <v>21</v>
      </c>
      <c r="F238" s="4" t="s">
        <v>22</v>
      </c>
      <c r="G238" s="4" t="s">
        <v>23</v>
      </c>
      <c r="H238" s="4" t="s">
        <v>24</v>
      </c>
      <c r="I238" s="4" t="s">
        <v>25</v>
      </c>
      <c r="J238" s="5" t="s">
        <v>25</v>
      </c>
      <c r="K238" s="5" t="s">
        <v>1455</v>
      </c>
      <c r="L238" s="5" t="s">
        <v>1456</v>
      </c>
      <c r="M238" s="5" t="s">
        <v>1420</v>
      </c>
      <c r="N238" s="5" t="s">
        <v>1457</v>
      </c>
      <c r="O238" s="5" t="s">
        <v>1458</v>
      </c>
      <c r="P238" s="4" t="str">
        <f t="shared" si="0"/>
        <v>Outstanding</v>
      </c>
      <c r="Q238" s="13" t="s">
        <v>25</v>
      </c>
    </row>
    <row r="239" spans="1:17" ht="60" customHeight="1" x14ac:dyDescent="0.35">
      <c r="A239" s="11" t="s">
        <v>1408</v>
      </c>
      <c r="B239" s="2" t="s">
        <v>1459</v>
      </c>
      <c r="C239" s="1" t="s">
        <v>1460</v>
      </c>
      <c r="D239" s="3" t="s">
        <v>20</v>
      </c>
      <c r="E239" s="3" t="s">
        <v>21</v>
      </c>
      <c r="F239" s="4" t="s">
        <v>22</v>
      </c>
      <c r="G239" s="4" t="s">
        <v>23</v>
      </c>
      <c r="H239" s="4" t="s">
        <v>24</v>
      </c>
      <c r="I239" s="4" t="s">
        <v>25</v>
      </c>
      <c r="J239" s="5" t="s">
        <v>25</v>
      </c>
      <c r="K239" s="5" t="s">
        <v>1461</v>
      </c>
      <c r="L239" s="5" t="s">
        <v>1462</v>
      </c>
      <c r="M239" s="5" t="s">
        <v>98</v>
      </c>
      <c r="N239" s="5" t="s">
        <v>1463</v>
      </c>
      <c r="O239" s="5" t="s">
        <v>1464</v>
      </c>
      <c r="P239" s="4" t="str">
        <f t="shared" si="0"/>
        <v>Outstanding</v>
      </c>
      <c r="Q239" s="13" t="s">
        <v>25</v>
      </c>
    </row>
    <row r="240" spans="1:17" ht="60" customHeight="1" x14ac:dyDescent="0.35">
      <c r="A240" s="11" t="s">
        <v>1408</v>
      </c>
      <c r="B240" s="2" t="s">
        <v>1465</v>
      </c>
      <c r="C240" s="1" t="s">
        <v>1466</v>
      </c>
      <c r="D240" s="3" t="s">
        <v>20</v>
      </c>
      <c r="E240" s="3" t="s">
        <v>21</v>
      </c>
      <c r="F240" s="4" t="s">
        <v>22</v>
      </c>
      <c r="G240" s="4" t="s">
        <v>23</v>
      </c>
      <c r="H240" s="4" t="s">
        <v>24</v>
      </c>
      <c r="I240" s="4" t="s">
        <v>25</v>
      </c>
      <c r="J240" s="5" t="s">
        <v>25</v>
      </c>
      <c r="K240" s="5" t="s">
        <v>1467</v>
      </c>
      <c r="L240" s="5" t="s">
        <v>1468</v>
      </c>
      <c r="M240" s="5" t="s">
        <v>1420</v>
      </c>
      <c r="N240" s="5" t="s">
        <v>1469</v>
      </c>
      <c r="O240" s="5" t="s">
        <v>1470</v>
      </c>
      <c r="P240" s="4" t="str">
        <f t="shared" si="0"/>
        <v>Outstanding</v>
      </c>
      <c r="Q240" s="13" t="s">
        <v>25</v>
      </c>
    </row>
    <row r="241" spans="1:17" ht="60" customHeight="1" x14ac:dyDescent="0.35">
      <c r="A241" s="11" t="s">
        <v>1408</v>
      </c>
      <c r="B241" s="2" t="s">
        <v>1471</v>
      </c>
      <c r="C241" s="1" t="s">
        <v>1472</v>
      </c>
      <c r="D241" s="3" t="s">
        <v>20</v>
      </c>
      <c r="E241" s="3" t="s">
        <v>21</v>
      </c>
      <c r="F241" s="4" t="s">
        <v>22</v>
      </c>
      <c r="G241" s="4" t="s">
        <v>23</v>
      </c>
      <c r="H241" s="4" t="s">
        <v>24</v>
      </c>
      <c r="I241" s="4" t="s">
        <v>25</v>
      </c>
      <c r="J241" s="5" t="s">
        <v>25</v>
      </c>
      <c r="K241" s="5" t="s">
        <v>1473</v>
      </c>
      <c r="L241" s="5" t="s">
        <v>1474</v>
      </c>
      <c r="M241" s="5" t="s">
        <v>98</v>
      </c>
      <c r="N241" s="5" t="s">
        <v>1475</v>
      </c>
      <c r="O241" s="5" t="s">
        <v>1476</v>
      </c>
      <c r="P241" s="4" t="str">
        <f t="shared" si="0"/>
        <v>Outstanding</v>
      </c>
      <c r="Q241" s="13" t="s">
        <v>25</v>
      </c>
    </row>
    <row r="242" spans="1:17" ht="60" customHeight="1" x14ac:dyDescent="0.35">
      <c r="A242" s="11" t="s">
        <v>1408</v>
      </c>
      <c r="B242" s="2" t="s">
        <v>1477</v>
      </c>
      <c r="C242" s="1" t="s">
        <v>1478</v>
      </c>
      <c r="D242" s="3" t="s">
        <v>20</v>
      </c>
      <c r="E242" s="3" t="s">
        <v>21</v>
      </c>
      <c r="F242" s="4" t="s">
        <v>22</v>
      </c>
      <c r="G242" s="4" t="s">
        <v>23</v>
      </c>
      <c r="H242" s="4" t="s">
        <v>24</v>
      </c>
      <c r="I242" s="4" t="s">
        <v>25</v>
      </c>
      <c r="J242" s="5" t="s">
        <v>25</v>
      </c>
      <c r="K242" s="5" t="s">
        <v>1479</v>
      </c>
      <c r="L242" s="5" t="s">
        <v>1480</v>
      </c>
      <c r="M242" s="5" t="s">
        <v>98</v>
      </c>
      <c r="N242" s="5" t="s">
        <v>1481</v>
      </c>
      <c r="O242" s="5" t="s">
        <v>1482</v>
      </c>
      <c r="P242" s="4" t="str">
        <f t="shared" si="0"/>
        <v>Outstanding</v>
      </c>
      <c r="Q242" s="13" t="s">
        <v>25</v>
      </c>
    </row>
    <row r="243" spans="1:17" ht="60" customHeight="1" x14ac:dyDescent="0.35">
      <c r="A243" s="11" t="s">
        <v>1483</v>
      </c>
      <c r="B243" s="2" t="s">
        <v>1484</v>
      </c>
      <c r="C243" s="1" t="s">
        <v>1485</v>
      </c>
      <c r="D243" s="3" t="s">
        <v>20</v>
      </c>
      <c r="E243" s="3" t="s">
        <v>274</v>
      </c>
      <c r="F243" s="4" t="s">
        <v>22</v>
      </c>
      <c r="G243" s="4" t="s">
        <v>23</v>
      </c>
      <c r="H243" s="4" t="s">
        <v>24</v>
      </c>
      <c r="I243" s="4" t="s">
        <v>25</v>
      </c>
      <c r="J243" s="5" t="s">
        <v>25</v>
      </c>
      <c r="K243" s="5" t="s">
        <v>1486</v>
      </c>
      <c r="L243" s="5" t="s">
        <v>1487</v>
      </c>
      <c r="M243" s="5" t="s">
        <v>1488</v>
      </c>
      <c r="N243" s="5" t="s">
        <v>1489</v>
      </c>
      <c r="O243" s="5" t="s">
        <v>67</v>
      </c>
      <c r="P243" s="4" t="str">
        <f t="shared" si="0"/>
        <v>Outstanding</v>
      </c>
      <c r="Q243" s="13" t="s">
        <v>25</v>
      </c>
    </row>
    <row r="244" spans="1:17" ht="60" customHeight="1" x14ac:dyDescent="0.35">
      <c r="A244" s="11" t="s">
        <v>1490</v>
      </c>
      <c r="B244" s="2" t="s">
        <v>1491</v>
      </c>
      <c r="C244" s="1" t="s">
        <v>1492</v>
      </c>
      <c r="D244" s="3" t="s">
        <v>20</v>
      </c>
      <c r="E244" s="3" t="s">
        <v>21</v>
      </c>
      <c r="F244" s="4" t="s">
        <v>22</v>
      </c>
      <c r="G244" s="4" t="s">
        <v>23</v>
      </c>
      <c r="H244" s="4" t="s">
        <v>24</v>
      </c>
      <c r="I244" s="4" t="s">
        <v>25</v>
      </c>
      <c r="J244" s="5" t="s">
        <v>25</v>
      </c>
      <c r="K244" s="5" t="s">
        <v>1493</v>
      </c>
      <c r="L244" s="5" t="s">
        <v>1494</v>
      </c>
      <c r="M244" s="5" t="s">
        <v>1495</v>
      </c>
      <c r="N244" s="5" t="s">
        <v>1496</v>
      </c>
      <c r="O244" s="5" t="s">
        <v>1497</v>
      </c>
      <c r="P244" s="4" t="str">
        <f t="shared" si="0"/>
        <v>Outstanding</v>
      </c>
      <c r="Q244" s="13" t="s">
        <v>25</v>
      </c>
    </row>
    <row r="245" spans="1:17" ht="60" customHeight="1" x14ac:dyDescent="0.35">
      <c r="A245" s="11" t="s">
        <v>1498</v>
      </c>
      <c r="B245" s="2" t="s">
        <v>1499</v>
      </c>
      <c r="C245" s="1" t="s">
        <v>1500</v>
      </c>
      <c r="D245" s="3" t="s">
        <v>20</v>
      </c>
      <c r="E245" s="3" t="s">
        <v>21</v>
      </c>
      <c r="F245" s="4" t="s">
        <v>22</v>
      </c>
      <c r="G245" s="4" t="s">
        <v>23</v>
      </c>
      <c r="H245" s="4" t="s">
        <v>24</v>
      </c>
      <c r="I245" s="4" t="s">
        <v>25</v>
      </c>
      <c r="J245" s="5" t="s">
        <v>25</v>
      </c>
      <c r="K245" s="5" t="s">
        <v>1501</v>
      </c>
      <c r="L245" s="5" t="s">
        <v>1502</v>
      </c>
      <c r="M245" s="5" t="s">
        <v>1503</v>
      </c>
      <c r="N245" s="5" t="s">
        <v>1504</v>
      </c>
      <c r="O245" s="5" t="s">
        <v>1505</v>
      </c>
      <c r="P245" s="4" t="str">
        <f t="shared" si="0"/>
        <v>Outstanding</v>
      </c>
      <c r="Q245" s="13" t="s">
        <v>25</v>
      </c>
    </row>
    <row r="246" spans="1:17" ht="60" customHeight="1" x14ac:dyDescent="0.35">
      <c r="A246" s="11" t="s">
        <v>1498</v>
      </c>
      <c r="B246" s="2" t="s">
        <v>1506</v>
      </c>
      <c r="C246" s="1" t="s">
        <v>1507</v>
      </c>
      <c r="D246" s="3" t="s">
        <v>20</v>
      </c>
      <c r="E246" s="3" t="s">
        <v>21</v>
      </c>
      <c r="F246" s="4" t="s">
        <v>22</v>
      </c>
      <c r="G246" s="4" t="s">
        <v>23</v>
      </c>
      <c r="H246" s="4" t="s">
        <v>24</v>
      </c>
      <c r="I246" s="4" t="s">
        <v>25</v>
      </c>
      <c r="J246" s="5" t="s">
        <v>25</v>
      </c>
      <c r="K246" s="5" t="s">
        <v>1508</v>
      </c>
      <c r="L246" s="5" t="s">
        <v>1509</v>
      </c>
      <c r="M246" s="5" t="s">
        <v>1510</v>
      </c>
      <c r="N246" s="5" t="s">
        <v>1511</v>
      </c>
      <c r="O246" s="5" t="s">
        <v>1512</v>
      </c>
      <c r="P246" s="4" t="str">
        <f t="shared" si="0"/>
        <v>Outstanding</v>
      </c>
      <c r="Q246" s="13" t="s">
        <v>25</v>
      </c>
    </row>
    <row r="247" spans="1:17" ht="60" customHeight="1" x14ac:dyDescent="0.35">
      <c r="A247" s="11" t="s">
        <v>1513</v>
      </c>
      <c r="B247" s="2" t="s">
        <v>1514</v>
      </c>
      <c r="C247" s="1" t="s">
        <v>1515</v>
      </c>
      <c r="D247" s="3" t="s">
        <v>20</v>
      </c>
      <c r="E247" s="3" t="s">
        <v>1516</v>
      </c>
      <c r="F247" s="4" t="s">
        <v>22</v>
      </c>
      <c r="G247" s="4" t="s">
        <v>23</v>
      </c>
      <c r="H247" s="4" t="s">
        <v>24</v>
      </c>
      <c r="I247" s="4" t="s">
        <v>25</v>
      </c>
      <c r="J247" s="5" t="s">
        <v>25</v>
      </c>
      <c r="K247" s="5" t="s">
        <v>1517</v>
      </c>
      <c r="L247" s="5" t="s">
        <v>1518</v>
      </c>
      <c r="M247" s="5" t="s">
        <v>1519</v>
      </c>
      <c r="N247" s="5" t="s">
        <v>1520</v>
      </c>
      <c r="O247" s="5" t="s">
        <v>67</v>
      </c>
      <c r="P247" s="4" t="str">
        <f t="shared" si="0"/>
        <v>Outstanding</v>
      </c>
      <c r="Q247" s="13" t="s">
        <v>25</v>
      </c>
    </row>
    <row r="248" spans="1:17" ht="60" customHeight="1" x14ac:dyDescent="0.35">
      <c r="A248" s="11" t="s">
        <v>1513</v>
      </c>
      <c r="B248" s="2" t="s">
        <v>1521</v>
      </c>
      <c r="C248" s="1" t="s">
        <v>1522</v>
      </c>
      <c r="D248" s="3" t="s">
        <v>20</v>
      </c>
      <c r="E248" s="3" t="s">
        <v>1516</v>
      </c>
      <c r="F248" s="4" t="s">
        <v>22</v>
      </c>
      <c r="G248" s="4" t="s">
        <v>23</v>
      </c>
      <c r="H248" s="4" t="s">
        <v>24</v>
      </c>
      <c r="I248" s="4" t="s">
        <v>25</v>
      </c>
      <c r="J248" s="5" t="s">
        <v>25</v>
      </c>
      <c r="K248" s="5" t="s">
        <v>1523</v>
      </c>
      <c r="L248" s="5" t="s">
        <v>1524</v>
      </c>
      <c r="M248" s="5" t="s">
        <v>1525</v>
      </c>
      <c r="N248" s="5" t="s">
        <v>1526</v>
      </c>
      <c r="O248" s="5" t="s">
        <v>67</v>
      </c>
      <c r="P248" s="4" t="str">
        <f t="shared" si="0"/>
        <v>Outstanding</v>
      </c>
      <c r="Q248" s="13" t="s">
        <v>25</v>
      </c>
    </row>
    <row r="249" spans="1:17" ht="60" customHeight="1" x14ac:dyDescent="0.35">
      <c r="A249" s="11" t="s">
        <v>1513</v>
      </c>
      <c r="B249" s="2" t="s">
        <v>1527</v>
      </c>
      <c r="C249" s="1" t="s">
        <v>1528</v>
      </c>
      <c r="D249" s="3" t="s">
        <v>20</v>
      </c>
      <c r="E249" s="3" t="s">
        <v>1516</v>
      </c>
      <c r="F249" s="4" t="s">
        <v>22</v>
      </c>
      <c r="G249" s="4" t="s">
        <v>23</v>
      </c>
      <c r="H249" s="4" t="s">
        <v>24</v>
      </c>
      <c r="I249" s="4" t="s">
        <v>25</v>
      </c>
      <c r="J249" s="5" t="s">
        <v>25</v>
      </c>
      <c r="K249" s="5" t="s">
        <v>1529</v>
      </c>
      <c r="L249" s="5" t="s">
        <v>1530</v>
      </c>
      <c r="M249" s="5" t="s">
        <v>1531</v>
      </c>
      <c r="N249" s="5" t="s">
        <v>1532</v>
      </c>
      <c r="O249" s="5" t="s">
        <v>67</v>
      </c>
      <c r="P249" s="4" t="str">
        <f t="shared" si="0"/>
        <v>Outstanding</v>
      </c>
      <c r="Q249" s="13" t="s">
        <v>25</v>
      </c>
    </row>
    <row r="250" spans="1:17" ht="60" customHeight="1" x14ac:dyDescent="0.35">
      <c r="A250" s="11" t="s">
        <v>1513</v>
      </c>
      <c r="B250" s="2" t="s">
        <v>1533</v>
      </c>
      <c r="C250" s="1" t="s">
        <v>1534</v>
      </c>
      <c r="D250" s="3" t="s">
        <v>20</v>
      </c>
      <c r="E250" s="3" t="s">
        <v>1516</v>
      </c>
      <c r="F250" s="4" t="s">
        <v>22</v>
      </c>
      <c r="G250" s="4" t="s">
        <v>23</v>
      </c>
      <c r="H250" s="4" t="s">
        <v>24</v>
      </c>
      <c r="I250" s="4" t="s">
        <v>25</v>
      </c>
      <c r="J250" s="5" t="s">
        <v>25</v>
      </c>
      <c r="K250" s="5" t="s">
        <v>1535</v>
      </c>
      <c r="L250" s="5" t="s">
        <v>1536</v>
      </c>
      <c r="M250" s="5" t="s">
        <v>1537</v>
      </c>
      <c r="N250" s="5" t="s">
        <v>1538</v>
      </c>
      <c r="O250" s="5" t="s">
        <v>67</v>
      </c>
      <c r="P250" s="4" t="str">
        <f t="shared" si="0"/>
        <v>Outstanding</v>
      </c>
      <c r="Q250" s="13" t="s">
        <v>25</v>
      </c>
    </row>
    <row r="251" spans="1:17" ht="60" customHeight="1" x14ac:dyDescent="0.35">
      <c r="A251" s="11" t="s">
        <v>1513</v>
      </c>
      <c r="B251" s="2" t="s">
        <v>1539</v>
      </c>
      <c r="C251" s="1" t="s">
        <v>1540</v>
      </c>
      <c r="D251" s="3" t="s">
        <v>20</v>
      </c>
      <c r="E251" s="3" t="s">
        <v>1516</v>
      </c>
      <c r="F251" s="4" t="s">
        <v>22</v>
      </c>
      <c r="G251" s="4" t="s">
        <v>23</v>
      </c>
      <c r="H251" s="4" t="s">
        <v>24</v>
      </c>
      <c r="I251" s="4" t="s">
        <v>25</v>
      </c>
      <c r="J251" s="5" t="s">
        <v>25</v>
      </c>
      <c r="K251" s="5" t="s">
        <v>1541</v>
      </c>
      <c r="L251" s="5" t="s">
        <v>1542</v>
      </c>
      <c r="M251" s="5" t="s">
        <v>1543</v>
      </c>
      <c r="N251" s="5" t="s">
        <v>1544</v>
      </c>
      <c r="O251" s="5" t="s">
        <v>67</v>
      </c>
      <c r="P251" s="4" t="str">
        <f t="shared" si="0"/>
        <v>Outstanding</v>
      </c>
      <c r="Q251" s="13" t="s">
        <v>25</v>
      </c>
    </row>
    <row r="252" spans="1:17" ht="60" customHeight="1" x14ac:dyDescent="0.35">
      <c r="A252" s="11" t="s">
        <v>1513</v>
      </c>
      <c r="B252" s="2" t="s">
        <v>1545</v>
      </c>
      <c r="C252" s="1" t="s">
        <v>1546</v>
      </c>
      <c r="D252" s="3" t="s">
        <v>20</v>
      </c>
      <c r="E252" s="3" t="s">
        <v>1516</v>
      </c>
      <c r="F252" s="4" t="s">
        <v>22</v>
      </c>
      <c r="G252" s="4" t="s">
        <v>23</v>
      </c>
      <c r="H252" s="4" t="s">
        <v>24</v>
      </c>
      <c r="I252" s="4" t="s">
        <v>25</v>
      </c>
      <c r="J252" s="5" t="s">
        <v>25</v>
      </c>
      <c r="K252" s="5" t="s">
        <v>1547</v>
      </c>
      <c r="L252" s="5" t="s">
        <v>1548</v>
      </c>
      <c r="M252" s="5" t="s">
        <v>1549</v>
      </c>
      <c r="N252" s="5" t="s">
        <v>1550</v>
      </c>
      <c r="O252" s="5" t="s">
        <v>1551</v>
      </c>
      <c r="P252" s="4" t="str">
        <f t="shared" si="0"/>
        <v>Outstanding</v>
      </c>
      <c r="Q252" s="13" t="s">
        <v>25</v>
      </c>
    </row>
    <row r="253" spans="1:17" ht="60" customHeight="1" x14ac:dyDescent="0.35">
      <c r="A253" s="11" t="s">
        <v>1513</v>
      </c>
      <c r="B253" s="2" t="s">
        <v>1552</v>
      </c>
      <c r="C253" s="1" t="s">
        <v>1553</v>
      </c>
      <c r="D253" s="3" t="s">
        <v>20</v>
      </c>
      <c r="E253" s="3" t="s">
        <v>1516</v>
      </c>
      <c r="F253" s="4" t="s">
        <v>22</v>
      </c>
      <c r="G253" s="4" t="s">
        <v>23</v>
      </c>
      <c r="H253" s="4" t="s">
        <v>24</v>
      </c>
      <c r="I253" s="4" t="s">
        <v>25</v>
      </c>
      <c r="J253" s="5" t="s">
        <v>25</v>
      </c>
      <c r="K253" s="5" t="s">
        <v>1554</v>
      </c>
      <c r="L253" s="5" t="s">
        <v>1555</v>
      </c>
      <c r="M253" s="5" t="s">
        <v>1556</v>
      </c>
      <c r="N253" s="5" t="s">
        <v>1557</v>
      </c>
      <c r="O253" s="5" t="s">
        <v>1558</v>
      </c>
      <c r="P253" s="4" t="str">
        <f t="shared" si="0"/>
        <v>Outstanding</v>
      </c>
      <c r="Q253" s="13" t="s">
        <v>25</v>
      </c>
    </row>
    <row r="254" spans="1:17" ht="60" customHeight="1" x14ac:dyDescent="0.35">
      <c r="A254" s="11" t="s">
        <v>1559</v>
      </c>
      <c r="B254" s="2" t="s">
        <v>1560</v>
      </c>
      <c r="C254" s="1" t="s">
        <v>1561</v>
      </c>
      <c r="D254" s="3" t="s">
        <v>20</v>
      </c>
      <c r="E254" s="3" t="s">
        <v>21</v>
      </c>
      <c r="F254" s="4" t="s">
        <v>22</v>
      </c>
      <c r="G254" s="4" t="s">
        <v>23</v>
      </c>
      <c r="H254" s="4" t="s">
        <v>24</v>
      </c>
      <c r="I254" s="4" t="s">
        <v>25</v>
      </c>
      <c r="J254" s="5" t="s">
        <v>25</v>
      </c>
      <c r="K254" s="5" t="s">
        <v>1562</v>
      </c>
      <c r="L254" s="5" t="s">
        <v>1563</v>
      </c>
      <c r="M254" s="5" t="s">
        <v>1564</v>
      </c>
      <c r="N254" s="5" t="s">
        <v>1565</v>
      </c>
      <c r="O254" s="5" t="s">
        <v>1566</v>
      </c>
      <c r="P254" s="4" t="str">
        <f t="shared" si="0"/>
        <v>Outstanding</v>
      </c>
      <c r="Q254" s="13" t="s">
        <v>25</v>
      </c>
    </row>
    <row r="255" spans="1:17" ht="60" customHeight="1" x14ac:dyDescent="0.35">
      <c r="A255" s="11" t="s">
        <v>1567</v>
      </c>
      <c r="B255" s="2" t="s">
        <v>1568</v>
      </c>
      <c r="C255" s="1" t="s">
        <v>1569</v>
      </c>
      <c r="D255" s="3" t="s">
        <v>20</v>
      </c>
      <c r="E255" s="3" t="s">
        <v>21</v>
      </c>
      <c r="F255" s="4" t="s">
        <v>22</v>
      </c>
      <c r="G255" s="4" t="s">
        <v>23</v>
      </c>
      <c r="H255" s="4" t="s">
        <v>24</v>
      </c>
      <c r="I255" s="4" t="s">
        <v>25</v>
      </c>
      <c r="J255" s="5" t="s">
        <v>25</v>
      </c>
      <c r="K255" s="5" t="s">
        <v>1570</v>
      </c>
      <c r="L255" s="5" t="s">
        <v>1571</v>
      </c>
      <c r="M255" s="5" t="s">
        <v>98</v>
      </c>
      <c r="N255" s="5" t="s">
        <v>1572</v>
      </c>
      <c r="O255" s="5" t="s">
        <v>1573</v>
      </c>
      <c r="P255" s="4" t="str">
        <f t="shared" si="0"/>
        <v>Outstanding</v>
      </c>
      <c r="Q255" s="13" t="s">
        <v>25</v>
      </c>
    </row>
    <row r="256" spans="1:17" ht="60" customHeight="1" x14ac:dyDescent="0.35">
      <c r="A256" s="11" t="s">
        <v>1574</v>
      </c>
      <c r="B256" s="2" t="s">
        <v>1575</v>
      </c>
      <c r="C256" s="1" t="s">
        <v>1576</v>
      </c>
      <c r="D256" s="3" t="s">
        <v>20</v>
      </c>
      <c r="E256" s="3" t="s">
        <v>21</v>
      </c>
      <c r="F256" s="4" t="s">
        <v>22</v>
      </c>
      <c r="G256" s="4" t="s">
        <v>23</v>
      </c>
      <c r="H256" s="4" t="s">
        <v>24</v>
      </c>
      <c r="I256" s="4" t="s">
        <v>25</v>
      </c>
      <c r="J256" s="5" t="s">
        <v>25</v>
      </c>
      <c r="K256" s="5" t="s">
        <v>1577</v>
      </c>
      <c r="L256" s="5" t="s">
        <v>1578</v>
      </c>
      <c r="M256" s="5" t="s">
        <v>1579</v>
      </c>
      <c r="N256" s="5" t="s">
        <v>1580</v>
      </c>
      <c r="O256" s="5" t="s">
        <v>1581</v>
      </c>
      <c r="P256" s="4" t="str">
        <f t="shared" si="0"/>
        <v>Outstanding</v>
      </c>
      <c r="Q256" s="13" t="s">
        <v>25</v>
      </c>
    </row>
    <row r="257" spans="1:17" ht="60" customHeight="1" x14ac:dyDescent="0.35">
      <c r="A257" s="11" t="s">
        <v>1582</v>
      </c>
      <c r="B257" s="2" t="s">
        <v>1583</v>
      </c>
      <c r="C257" s="1" t="s">
        <v>1584</v>
      </c>
      <c r="D257" s="3" t="s">
        <v>20</v>
      </c>
      <c r="E257" s="3" t="s">
        <v>21</v>
      </c>
      <c r="F257" s="4" t="s">
        <v>22</v>
      </c>
      <c r="G257" s="4" t="s">
        <v>23</v>
      </c>
      <c r="H257" s="4" t="s">
        <v>24</v>
      </c>
      <c r="I257" s="4" t="s">
        <v>25</v>
      </c>
      <c r="J257" s="5" t="s">
        <v>25</v>
      </c>
      <c r="K257" s="5" t="s">
        <v>1585</v>
      </c>
      <c r="L257" s="5" t="s">
        <v>1586</v>
      </c>
      <c r="M257" s="5" t="s">
        <v>1587</v>
      </c>
      <c r="N257" s="5" t="s">
        <v>1588</v>
      </c>
      <c r="O257" s="5" t="s">
        <v>1589</v>
      </c>
      <c r="P257" s="4" t="str">
        <f t="shared" ref="P257:P434" si="1">IF(OR(I257="Implemented",I257="Compensated"),"Resolved",IF(OR(I257="Risk Accepted",I257="N/A"),"Excluded",IF(I257="Testing","Testing","Outstanding")))</f>
        <v>Outstanding</v>
      </c>
      <c r="Q257" s="13" t="s">
        <v>25</v>
      </c>
    </row>
    <row r="258" spans="1:17" ht="60" customHeight="1" x14ac:dyDescent="0.35">
      <c r="A258" s="11" t="s">
        <v>1582</v>
      </c>
      <c r="B258" s="2" t="s">
        <v>1590</v>
      </c>
      <c r="C258" s="1" t="s">
        <v>1591</v>
      </c>
      <c r="D258" s="3" t="s">
        <v>20</v>
      </c>
      <c r="E258" s="3" t="s">
        <v>21</v>
      </c>
      <c r="F258" s="4" t="s">
        <v>22</v>
      </c>
      <c r="G258" s="4" t="s">
        <v>23</v>
      </c>
      <c r="H258" s="4" t="s">
        <v>24</v>
      </c>
      <c r="I258" s="4" t="s">
        <v>25</v>
      </c>
      <c r="J258" s="5" t="s">
        <v>25</v>
      </c>
      <c r="K258" s="5" t="s">
        <v>1592</v>
      </c>
      <c r="L258" s="5" t="s">
        <v>1593</v>
      </c>
      <c r="M258" s="5" t="s">
        <v>1594</v>
      </c>
      <c r="N258" s="5" t="s">
        <v>1595</v>
      </c>
      <c r="O258" s="5" t="s">
        <v>1596</v>
      </c>
      <c r="P258" s="4" t="str">
        <f t="shared" si="1"/>
        <v>Outstanding</v>
      </c>
      <c r="Q258" s="13" t="s">
        <v>25</v>
      </c>
    </row>
    <row r="259" spans="1:17" ht="60" customHeight="1" x14ac:dyDescent="0.35">
      <c r="A259" s="11" t="s">
        <v>1582</v>
      </c>
      <c r="B259" s="2" t="s">
        <v>1597</v>
      </c>
      <c r="C259" s="1" t="s">
        <v>1598</v>
      </c>
      <c r="D259" s="3" t="s">
        <v>20</v>
      </c>
      <c r="E259" s="3" t="s">
        <v>21</v>
      </c>
      <c r="F259" s="4" t="s">
        <v>22</v>
      </c>
      <c r="G259" s="4" t="s">
        <v>23</v>
      </c>
      <c r="H259" s="4" t="s">
        <v>24</v>
      </c>
      <c r="I259" s="4" t="s">
        <v>25</v>
      </c>
      <c r="J259" s="5" t="s">
        <v>25</v>
      </c>
      <c r="K259" s="5" t="s">
        <v>1599</v>
      </c>
      <c r="L259" s="5" t="s">
        <v>1600</v>
      </c>
      <c r="M259" s="5" t="s">
        <v>1601</v>
      </c>
      <c r="N259" s="5" t="s">
        <v>1602</v>
      </c>
      <c r="O259" s="5" t="s">
        <v>1603</v>
      </c>
      <c r="P259" s="4" t="str">
        <f t="shared" si="1"/>
        <v>Outstanding</v>
      </c>
      <c r="Q259" s="13" t="s">
        <v>25</v>
      </c>
    </row>
    <row r="260" spans="1:17" ht="60" customHeight="1" x14ac:dyDescent="0.35">
      <c r="A260" s="11" t="s">
        <v>1582</v>
      </c>
      <c r="B260" s="2" t="s">
        <v>1604</v>
      </c>
      <c r="C260" s="1" t="s">
        <v>1605</v>
      </c>
      <c r="D260" s="3" t="s">
        <v>20</v>
      </c>
      <c r="E260" s="3" t="s">
        <v>21</v>
      </c>
      <c r="F260" s="4" t="s">
        <v>22</v>
      </c>
      <c r="G260" s="4" t="s">
        <v>23</v>
      </c>
      <c r="H260" s="4" t="s">
        <v>24</v>
      </c>
      <c r="I260" s="4" t="s">
        <v>25</v>
      </c>
      <c r="J260" s="5" t="s">
        <v>25</v>
      </c>
      <c r="K260" s="5" t="s">
        <v>1606</v>
      </c>
      <c r="L260" s="5" t="s">
        <v>1607</v>
      </c>
      <c r="M260" s="5" t="s">
        <v>98</v>
      </c>
      <c r="N260" s="5" t="s">
        <v>1608</v>
      </c>
      <c r="O260" s="5" t="s">
        <v>1609</v>
      </c>
      <c r="P260" s="4" t="str">
        <f t="shared" si="1"/>
        <v>Outstanding</v>
      </c>
      <c r="Q260" s="13" t="s">
        <v>25</v>
      </c>
    </row>
    <row r="261" spans="1:17" ht="60" customHeight="1" x14ac:dyDescent="0.35">
      <c r="A261" s="11" t="s">
        <v>1610</v>
      </c>
      <c r="B261" s="2" t="s">
        <v>1611</v>
      </c>
      <c r="C261" s="1" t="s">
        <v>1612</v>
      </c>
      <c r="D261" s="3" t="s">
        <v>20</v>
      </c>
      <c r="E261" s="3" t="s">
        <v>21</v>
      </c>
      <c r="F261" s="4" t="s">
        <v>22</v>
      </c>
      <c r="G261" s="4" t="s">
        <v>23</v>
      </c>
      <c r="H261" s="4" t="s">
        <v>24</v>
      </c>
      <c r="I261" s="4" t="s">
        <v>25</v>
      </c>
      <c r="J261" s="5" t="s">
        <v>25</v>
      </c>
      <c r="K261" s="5" t="s">
        <v>1613</v>
      </c>
      <c r="L261" s="5" t="s">
        <v>1614</v>
      </c>
      <c r="M261" s="5" t="s">
        <v>1615</v>
      </c>
      <c r="N261" s="5" t="s">
        <v>1616</v>
      </c>
      <c r="O261" s="5" t="s">
        <v>1617</v>
      </c>
      <c r="P261" s="4" t="str">
        <f t="shared" si="1"/>
        <v>Outstanding</v>
      </c>
      <c r="Q261" s="13" t="s">
        <v>25</v>
      </c>
    </row>
    <row r="262" spans="1:17" ht="60" customHeight="1" x14ac:dyDescent="0.35">
      <c r="A262" s="11" t="s">
        <v>1610</v>
      </c>
      <c r="B262" s="2" t="s">
        <v>1618</v>
      </c>
      <c r="C262" s="1" t="s">
        <v>1619</v>
      </c>
      <c r="D262" s="3" t="s">
        <v>20</v>
      </c>
      <c r="E262" s="3" t="s">
        <v>274</v>
      </c>
      <c r="F262" s="4" t="s">
        <v>22</v>
      </c>
      <c r="G262" s="4" t="s">
        <v>23</v>
      </c>
      <c r="H262" s="4" t="s">
        <v>24</v>
      </c>
      <c r="I262" s="4" t="s">
        <v>25</v>
      </c>
      <c r="J262" s="5" t="s">
        <v>25</v>
      </c>
      <c r="K262" s="5" t="s">
        <v>1620</v>
      </c>
      <c r="L262" s="5" t="s">
        <v>1621</v>
      </c>
      <c r="M262" s="5" t="s">
        <v>1622</v>
      </c>
      <c r="N262" s="5" t="s">
        <v>1623</v>
      </c>
      <c r="O262" s="5" t="s">
        <v>1624</v>
      </c>
      <c r="P262" s="4" t="str">
        <f t="shared" si="1"/>
        <v>Outstanding</v>
      </c>
      <c r="Q262" s="13" t="s">
        <v>25</v>
      </c>
    </row>
    <row r="263" spans="1:17" ht="60" customHeight="1" x14ac:dyDescent="0.35">
      <c r="A263" s="11" t="s">
        <v>1610</v>
      </c>
      <c r="B263" s="2" t="s">
        <v>1625</v>
      </c>
      <c r="C263" s="1" t="s">
        <v>1626</v>
      </c>
      <c r="D263" s="3" t="s">
        <v>20</v>
      </c>
      <c r="E263" s="3" t="s">
        <v>274</v>
      </c>
      <c r="F263" s="4" t="s">
        <v>22</v>
      </c>
      <c r="G263" s="4" t="s">
        <v>23</v>
      </c>
      <c r="H263" s="4" t="s">
        <v>24</v>
      </c>
      <c r="I263" s="4" t="s">
        <v>25</v>
      </c>
      <c r="J263" s="5" t="s">
        <v>25</v>
      </c>
      <c r="K263" s="5" t="s">
        <v>1627</v>
      </c>
      <c r="L263" s="5" t="s">
        <v>1628</v>
      </c>
      <c r="M263" s="5" t="s">
        <v>1629</v>
      </c>
      <c r="N263" s="5" t="s">
        <v>1630</v>
      </c>
      <c r="O263" s="5" t="s">
        <v>1631</v>
      </c>
      <c r="P263" s="4" t="str">
        <f t="shared" si="1"/>
        <v>Outstanding</v>
      </c>
      <c r="Q263" s="13" t="s">
        <v>25</v>
      </c>
    </row>
    <row r="264" spans="1:17" ht="60" customHeight="1" x14ac:dyDescent="0.35">
      <c r="A264" s="11" t="s">
        <v>1610</v>
      </c>
      <c r="B264" s="2" t="s">
        <v>1632</v>
      </c>
      <c r="C264" s="1" t="s">
        <v>1633</v>
      </c>
      <c r="D264" s="3" t="s">
        <v>20</v>
      </c>
      <c r="E264" s="3" t="s">
        <v>274</v>
      </c>
      <c r="F264" s="4" t="s">
        <v>22</v>
      </c>
      <c r="G264" s="4" t="s">
        <v>23</v>
      </c>
      <c r="H264" s="4" t="s">
        <v>24</v>
      </c>
      <c r="I264" s="4" t="s">
        <v>25</v>
      </c>
      <c r="J264" s="5" t="s">
        <v>25</v>
      </c>
      <c r="K264" s="5" t="s">
        <v>1634</v>
      </c>
      <c r="L264" s="5" t="s">
        <v>1635</v>
      </c>
      <c r="M264" s="5" t="s">
        <v>1636</v>
      </c>
      <c r="N264" s="5" t="s">
        <v>1637</v>
      </c>
      <c r="O264" s="5" t="s">
        <v>1638</v>
      </c>
      <c r="P264" s="4" t="str">
        <f t="shared" si="1"/>
        <v>Outstanding</v>
      </c>
      <c r="Q264" s="13" t="s">
        <v>25</v>
      </c>
    </row>
    <row r="265" spans="1:17" ht="60" customHeight="1" x14ac:dyDescent="0.35">
      <c r="A265" s="11" t="s">
        <v>1610</v>
      </c>
      <c r="B265" s="2" t="s">
        <v>1639</v>
      </c>
      <c r="C265" s="1" t="s">
        <v>1640</v>
      </c>
      <c r="D265" s="3" t="s">
        <v>20</v>
      </c>
      <c r="E265" s="3" t="s">
        <v>21</v>
      </c>
      <c r="F265" s="4" t="s">
        <v>22</v>
      </c>
      <c r="G265" s="4" t="s">
        <v>23</v>
      </c>
      <c r="H265" s="4" t="s">
        <v>24</v>
      </c>
      <c r="I265" s="4" t="s">
        <v>25</v>
      </c>
      <c r="J265" s="5" t="s">
        <v>25</v>
      </c>
      <c r="K265" s="5" t="s">
        <v>1641</v>
      </c>
      <c r="L265" s="5" t="s">
        <v>1642</v>
      </c>
      <c r="M265" s="5" t="s">
        <v>1643</v>
      </c>
      <c r="N265" s="5" t="s">
        <v>1644</v>
      </c>
      <c r="O265" s="5" t="s">
        <v>1645</v>
      </c>
      <c r="P265" s="4" t="str">
        <f t="shared" si="1"/>
        <v>Outstanding</v>
      </c>
      <c r="Q265" s="13" t="s">
        <v>25</v>
      </c>
    </row>
    <row r="266" spans="1:17" ht="60" customHeight="1" x14ac:dyDescent="0.35">
      <c r="A266" s="11" t="s">
        <v>1610</v>
      </c>
      <c r="B266" s="2" t="s">
        <v>1646</v>
      </c>
      <c r="C266" s="1" t="s">
        <v>1647</v>
      </c>
      <c r="D266" s="3" t="s">
        <v>20</v>
      </c>
      <c r="E266" s="3" t="s">
        <v>274</v>
      </c>
      <c r="F266" s="4" t="s">
        <v>22</v>
      </c>
      <c r="G266" s="4" t="s">
        <v>23</v>
      </c>
      <c r="H266" s="4" t="s">
        <v>24</v>
      </c>
      <c r="I266" s="4" t="s">
        <v>25</v>
      </c>
      <c r="J266" s="5" t="s">
        <v>25</v>
      </c>
      <c r="K266" s="5" t="s">
        <v>1648</v>
      </c>
      <c r="L266" s="5" t="s">
        <v>1649</v>
      </c>
      <c r="M266" s="5" t="s">
        <v>1650</v>
      </c>
      <c r="N266" s="5" t="s">
        <v>1651</v>
      </c>
      <c r="O266" s="5" t="s">
        <v>1652</v>
      </c>
      <c r="P266" s="4" t="str">
        <f t="shared" si="1"/>
        <v>Outstanding</v>
      </c>
      <c r="Q266" s="13" t="s">
        <v>25</v>
      </c>
    </row>
    <row r="267" spans="1:17" ht="60" customHeight="1" x14ac:dyDescent="0.35">
      <c r="A267" s="11" t="s">
        <v>1610</v>
      </c>
      <c r="B267" s="2" t="s">
        <v>1653</v>
      </c>
      <c r="C267" s="1" t="s">
        <v>1654</v>
      </c>
      <c r="D267" s="3" t="s">
        <v>20</v>
      </c>
      <c r="E267" s="3" t="s">
        <v>274</v>
      </c>
      <c r="F267" s="4" t="s">
        <v>22</v>
      </c>
      <c r="G267" s="4" t="s">
        <v>23</v>
      </c>
      <c r="H267" s="4" t="s">
        <v>24</v>
      </c>
      <c r="I267" s="4" t="s">
        <v>25</v>
      </c>
      <c r="J267" s="5" t="s">
        <v>25</v>
      </c>
      <c r="K267" s="5" t="s">
        <v>1655</v>
      </c>
      <c r="L267" s="5" t="s">
        <v>1656</v>
      </c>
      <c r="M267" s="5" t="s">
        <v>1657</v>
      </c>
      <c r="N267" s="5" t="s">
        <v>1658</v>
      </c>
      <c r="O267" s="5" t="s">
        <v>1659</v>
      </c>
      <c r="P267" s="4" t="str">
        <f t="shared" si="1"/>
        <v>Outstanding</v>
      </c>
      <c r="Q267" s="13" t="s">
        <v>25</v>
      </c>
    </row>
    <row r="268" spans="1:17" ht="60" customHeight="1" x14ac:dyDescent="0.35">
      <c r="A268" s="11" t="s">
        <v>1610</v>
      </c>
      <c r="B268" s="2" t="s">
        <v>1660</v>
      </c>
      <c r="C268" s="1" t="s">
        <v>1661</v>
      </c>
      <c r="D268" s="3" t="s">
        <v>20</v>
      </c>
      <c r="E268" s="3" t="s">
        <v>274</v>
      </c>
      <c r="F268" s="4" t="s">
        <v>22</v>
      </c>
      <c r="G268" s="4" t="s">
        <v>23</v>
      </c>
      <c r="H268" s="4" t="s">
        <v>24</v>
      </c>
      <c r="I268" s="4" t="s">
        <v>25</v>
      </c>
      <c r="J268" s="5" t="s">
        <v>25</v>
      </c>
      <c r="K268" s="5" t="s">
        <v>1662</v>
      </c>
      <c r="L268" s="5" t="s">
        <v>1663</v>
      </c>
      <c r="M268" s="5" t="s">
        <v>1664</v>
      </c>
      <c r="N268" s="5" t="s">
        <v>1665</v>
      </c>
      <c r="O268" s="5" t="s">
        <v>1666</v>
      </c>
      <c r="P268" s="4" t="str">
        <f t="shared" si="1"/>
        <v>Outstanding</v>
      </c>
      <c r="Q268" s="13" t="s">
        <v>25</v>
      </c>
    </row>
    <row r="269" spans="1:17" ht="60" customHeight="1" x14ac:dyDescent="0.35">
      <c r="A269" s="11" t="s">
        <v>1610</v>
      </c>
      <c r="B269" s="2" t="s">
        <v>1667</v>
      </c>
      <c r="C269" s="1" t="s">
        <v>1668</v>
      </c>
      <c r="D269" s="3" t="s">
        <v>20</v>
      </c>
      <c r="E269" s="3" t="s">
        <v>274</v>
      </c>
      <c r="F269" s="4" t="s">
        <v>22</v>
      </c>
      <c r="G269" s="4" t="s">
        <v>23</v>
      </c>
      <c r="H269" s="4" t="s">
        <v>24</v>
      </c>
      <c r="I269" s="4" t="s">
        <v>25</v>
      </c>
      <c r="J269" s="5" t="s">
        <v>25</v>
      </c>
      <c r="K269" s="5" t="s">
        <v>1669</v>
      </c>
      <c r="L269" s="5" t="s">
        <v>1670</v>
      </c>
      <c r="M269" s="5" t="s">
        <v>1671</v>
      </c>
      <c r="N269" s="5" t="s">
        <v>1672</v>
      </c>
      <c r="O269" s="5" t="s">
        <v>1673</v>
      </c>
      <c r="P269" s="4" t="str">
        <f t="shared" si="1"/>
        <v>Outstanding</v>
      </c>
      <c r="Q269" s="13" t="s">
        <v>25</v>
      </c>
    </row>
    <row r="270" spans="1:17" ht="60" customHeight="1" x14ac:dyDescent="0.35">
      <c r="A270" s="11" t="s">
        <v>1610</v>
      </c>
      <c r="B270" s="2" t="s">
        <v>1674</v>
      </c>
      <c r="C270" s="1" t="s">
        <v>1675</v>
      </c>
      <c r="D270" s="3" t="s">
        <v>20</v>
      </c>
      <c r="E270" s="3" t="s">
        <v>274</v>
      </c>
      <c r="F270" s="4" t="s">
        <v>22</v>
      </c>
      <c r="G270" s="4" t="s">
        <v>23</v>
      </c>
      <c r="H270" s="4" t="s">
        <v>24</v>
      </c>
      <c r="I270" s="4" t="s">
        <v>25</v>
      </c>
      <c r="J270" s="5" t="s">
        <v>25</v>
      </c>
      <c r="K270" s="5" t="s">
        <v>1676</v>
      </c>
      <c r="L270" s="5" t="s">
        <v>1677</v>
      </c>
      <c r="M270" s="5" t="s">
        <v>1678</v>
      </c>
      <c r="N270" s="5" t="s">
        <v>1679</v>
      </c>
      <c r="O270" s="5" t="s">
        <v>1680</v>
      </c>
      <c r="P270" s="4" t="str">
        <f t="shared" si="1"/>
        <v>Outstanding</v>
      </c>
      <c r="Q270" s="13" t="s">
        <v>25</v>
      </c>
    </row>
    <row r="271" spans="1:17" ht="60" customHeight="1" x14ac:dyDescent="0.35">
      <c r="A271" s="11" t="s">
        <v>1610</v>
      </c>
      <c r="B271" s="2" t="s">
        <v>1681</v>
      </c>
      <c r="C271" s="1" t="s">
        <v>1682</v>
      </c>
      <c r="D271" s="3" t="s">
        <v>20</v>
      </c>
      <c r="E271" s="3" t="s">
        <v>274</v>
      </c>
      <c r="F271" s="4" t="s">
        <v>22</v>
      </c>
      <c r="G271" s="4" t="s">
        <v>23</v>
      </c>
      <c r="H271" s="4" t="s">
        <v>24</v>
      </c>
      <c r="I271" s="4" t="s">
        <v>25</v>
      </c>
      <c r="J271" s="5" t="s">
        <v>25</v>
      </c>
      <c r="K271" s="5" t="s">
        <v>1683</v>
      </c>
      <c r="L271" s="5" t="s">
        <v>1684</v>
      </c>
      <c r="M271" s="5" t="s">
        <v>1685</v>
      </c>
      <c r="N271" s="5" t="s">
        <v>1686</v>
      </c>
      <c r="O271" s="5" t="s">
        <v>1687</v>
      </c>
      <c r="P271" s="4" t="str">
        <f t="shared" si="1"/>
        <v>Outstanding</v>
      </c>
      <c r="Q271" s="13" t="s">
        <v>25</v>
      </c>
    </row>
    <row r="272" spans="1:17" ht="60" customHeight="1" x14ac:dyDescent="0.35">
      <c r="A272" s="11" t="s">
        <v>1610</v>
      </c>
      <c r="B272" s="2" t="s">
        <v>1688</v>
      </c>
      <c r="C272" s="1" t="s">
        <v>1689</v>
      </c>
      <c r="D272" s="3" t="s">
        <v>20</v>
      </c>
      <c r="E272" s="3" t="s">
        <v>274</v>
      </c>
      <c r="F272" s="4" t="s">
        <v>22</v>
      </c>
      <c r="G272" s="4" t="s">
        <v>23</v>
      </c>
      <c r="H272" s="4" t="s">
        <v>24</v>
      </c>
      <c r="I272" s="4" t="s">
        <v>25</v>
      </c>
      <c r="J272" s="5" t="s">
        <v>25</v>
      </c>
      <c r="K272" s="5" t="s">
        <v>1690</v>
      </c>
      <c r="L272" s="5" t="s">
        <v>1691</v>
      </c>
      <c r="M272" s="5" t="s">
        <v>1692</v>
      </c>
      <c r="N272" s="5" t="s">
        <v>1693</v>
      </c>
      <c r="O272" s="5" t="s">
        <v>1694</v>
      </c>
      <c r="P272" s="4" t="str">
        <f t="shared" si="1"/>
        <v>Outstanding</v>
      </c>
      <c r="Q272" s="13" t="s">
        <v>25</v>
      </c>
    </row>
    <row r="273" spans="1:17" ht="60" customHeight="1" x14ac:dyDescent="0.35">
      <c r="A273" s="11" t="s">
        <v>1610</v>
      </c>
      <c r="B273" s="2" t="s">
        <v>1695</v>
      </c>
      <c r="C273" s="1" t="s">
        <v>1696</v>
      </c>
      <c r="D273" s="3" t="s">
        <v>20</v>
      </c>
      <c r="E273" s="3" t="s">
        <v>274</v>
      </c>
      <c r="F273" s="4" t="s">
        <v>22</v>
      </c>
      <c r="G273" s="4" t="s">
        <v>23</v>
      </c>
      <c r="H273" s="4" t="s">
        <v>24</v>
      </c>
      <c r="I273" s="4" t="s">
        <v>25</v>
      </c>
      <c r="J273" s="5" t="s">
        <v>25</v>
      </c>
      <c r="K273" s="5" t="s">
        <v>1697</v>
      </c>
      <c r="L273" s="5" t="s">
        <v>1698</v>
      </c>
      <c r="M273" s="5" t="s">
        <v>1699</v>
      </c>
      <c r="N273" s="5" t="s">
        <v>1700</v>
      </c>
      <c r="O273" s="5" t="s">
        <v>1701</v>
      </c>
      <c r="P273" s="4" t="str">
        <f t="shared" si="1"/>
        <v>Outstanding</v>
      </c>
      <c r="Q273" s="13" t="s">
        <v>25</v>
      </c>
    </row>
    <row r="274" spans="1:17" ht="60" customHeight="1" x14ac:dyDescent="0.35">
      <c r="A274" s="11" t="s">
        <v>1702</v>
      </c>
      <c r="B274" s="2" t="s">
        <v>1703</v>
      </c>
      <c r="C274" s="1" t="s">
        <v>1704</v>
      </c>
      <c r="D274" s="3" t="s">
        <v>20</v>
      </c>
      <c r="E274" s="3" t="s">
        <v>274</v>
      </c>
      <c r="F274" s="4" t="s">
        <v>22</v>
      </c>
      <c r="G274" s="4" t="s">
        <v>23</v>
      </c>
      <c r="H274" s="4" t="s">
        <v>24</v>
      </c>
      <c r="I274" s="4" t="s">
        <v>25</v>
      </c>
      <c r="J274" s="5" t="s">
        <v>25</v>
      </c>
      <c r="K274" s="5" t="s">
        <v>1705</v>
      </c>
      <c r="L274" s="5" t="s">
        <v>1706</v>
      </c>
      <c r="M274" s="5" t="s">
        <v>98</v>
      </c>
      <c r="N274" s="5" t="s">
        <v>1707</v>
      </c>
      <c r="O274" s="5" t="s">
        <v>1708</v>
      </c>
      <c r="P274" s="4" t="str">
        <f t="shared" si="1"/>
        <v>Outstanding</v>
      </c>
      <c r="Q274" s="13" t="s">
        <v>25</v>
      </c>
    </row>
    <row r="275" spans="1:17" ht="60" customHeight="1" x14ac:dyDescent="0.35">
      <c r="A275" s="11" t="s">
        <v>1709</v>
      </c>
      <c r="B275" s="2" t="s">
        <v>1710</v>
      </c>
      <c r="C275" s="1" t="s">
        <v>1711</v>
      </c>
      <c r="D275" s="3" t="s">
        <v>20</v>
      </c>
      <c r="E275" s="3" t="s">
        <v>21</v>
      </c>
      <c r="F275" s="4" t="s">
        <v>22</v>
      </c>
      <c r="G275" s="4" t="s">
        <v>23</v>
      </c>
      <c r="H275" s="4" t="s">
        <v>24</v>
      </c>
      <c r="I275" s="4" t="s">
        <v>25</v>
      </c>
      <c r="J275" s="5" t="s">
        <v>25</v>
      </c>
      <c r="K275" s="5" t="s">
        <v>1712</v>
      </c>
      <c r="L275" s="5" t="s">
        <v>1713</v>
      </c>
      <c r="M275" s="5" t="s">
        <v>1714</v>
      </c>
      <c r="N275" s="5" t="s">
        <v>1715</v>
      </c>
      <c r="O275" s="5" t="s">
        <v>1716</v>
      </c>
      <c r="P275" s="4" t="str">
        <f t="shared" si="1"/>
        <v>Outstanding</v>
      </c>
      <c r="Q275" s="13" t="s">
        <v>25</v>
      </c>
    </row>
    <row r="276" spans="1:17" ht="60" customHeight="1" x14ac:dyDescent="0.35">
      <c r="A276" s="11" t="s">
        <v>1717</v>
      </c>
      <c r="B276" s="2" t="s">
        <v>1718</v>
      </c>
      <c r="C276" s="1" t="s">
        <v>1719</v>
      </c>
      <c r="D276" s="3" t="s">
        <v>20</v>
      </c>
      <c r="E276" s="3" t="s">
        <v>21</v>
      </c>
      <c r="F276" s="4" t="s">
        <v>22</v>
      </c>
      <c r="G276" s="4" t="s">
        <v>23</v>
      </c>
      <c r="H276" s="4" t="s">
        <v>24</v>
      </c>
      <c r="I276" s="4" t="s">
        <v>25</v>
      </c>
      <c r="J276" s="5" t="s">
        <v>25</v>
      </c>
      <c r="K276" s="5" t="s">
        <v>1720</v>
      </c>
      <c r="L276" s="5" t="s">
        <v>1721</v>
      </c>
      <c r="M276" s="5" t="s">
        <v>1722</v>
      </c>
      <c r="N276" s="5" t="s">
        <v>1723</v>
      </c>
      <c r="O276" s="5" t="s">
        <v>1724</v>
      </c>
      <c r="P276" s="4" t="str">
        <f t="shared" si="1"/>
        <v>Outstanding</v>
      </c>
      <c r="Q276" s="13" t="s">
        <v>25</v>
      </c>
    </row>
    <row r="277" spans="1:17" ht="60" customHeight="1" x14ac:dyDescent="0.35">
      <c r="A277" s="11" t="s">
        <v>1717</v>
      </c>
      <c r="B277" s="2" t="s">
        <v>1725</v>
      </c>
      <c r="C277" s="1" t="s">
        <v>1726</v>
      </c>
      <c r="D277" s="3" t="s">
        <v>20</v>
      </c>
      <c r="E277" s="3" t="s">
        <v>21</v>
      </c>
      <c r="F277" s="4" t="s">
        <v>22</v>
      </c>
      <c r="G277" s="4" t="s">
        <v>23</v>
      </c>
      <c r="H277" s="4" t="s">
        <v>24</v>
      </c>
      <c r="I277" s="4" t="s">
        <v>25</v>
      </c>
      <c r="J277" s="5" t="s">
        <v>25</v>
      </c>
      <c r="K277" s="5" t="s">
        <v>1727</v>
      </c>
      <c r="L277" s="5" t="s">
        <v>1728</v>
      </c>
      <c r="M277" s="5" t="s">
        <v>1729</v>
      </c>
      <c r="N277" s="5" t="s">
        <v>1730</v>
      </c>
      <c r="O277" s="5" t="s">
        <v>1731</v>
      </c>
      <c r="P277" s="4" t="str">
        <f t="shared" si="1"/>
        <v>Outstanding</v>
      </c>
      <c r="Q277" s="13" t="s">
        <v>25</v>
      </c>
    </row>
    <row r="278" spans="1:17" ht="60" customHeight="1" x14ac:dyDescent="0.35">
      <c r="A278" s="11" t="s">
        <v>1717</v>
      </c>
      <c r="B278" s="2" t="s">
        <v>1732</v>
      </c>
      <c r="C278" s="1" t="s">
        <v>1733</v>
      </c>
      <c r="D278" s="3" t="s">
        <v>20</v>
      </c>
      <c r="E278" s="3" t="s">
        <v>21</v>
      </c>
      <c r="F278" s="4" t="s">
        <v>22</v>
      </c>
      <c r="G278" s="4" t="s">
        <v>23</v>
      </c>
      <c r="H278" s="4" t="s">
        <v>24</v>
      </c>
      <c r="I278" s="4" t="s">
        <v>25</v>
      </c>
      <c r="J278" s="5" t="s">
        <v>25</v>
      </c>
      <c r="K278" s="5" t="s">
        <v>1734</v>
      </c>
      <c r="L278" s="5" t="s">
        <v>1735</v>
      </c>
      <c r="M278" s="5" t="s">
        <v>1736</v>
      </c>
      <c r="N278" s="5" t="s">
        <v>1737</v>
      </c>
      <c r="O278" s="5" t="s">
        <v>1738</v>
      </c>
      <c r="P278" s="4" t="str">
        <f t="shared" si="1"/>
        <v>Outstanding</v>
      </c>
      <c r="Q278" s="13" t="s">
        <v>25</v>
      </c>
    </row>
    <row r="279" spans="1:17" ht="60" customHeight="1" x14ac:dyDescent="0.35">
      <c r="A279" s="11" t="s">
        <v>1717</v>
      </c>
      <c r="B279" s="2" t="s">
        <v>1739</v>
      </c>
      <c r="C279" s="1" t="s">
        <v>1740</v>
      </c>
      <c r="D279" s="3" t="s">
        <v>20</v>
      </c>
      <c r="E279" s="3" t="s">
        <v>21</v>
      </c>
      <c r="F279" s="4" t="s">
        <v>22</v>
      </c>
      <c r="G279" s="4" t="s">
        <v>23</v>
      </c>
      <c r="H279" s="4" t="s">
        <v>24</v>
      </c>
      <c r="I279" s="4" t="s">
        <v>25</v>
      </c>
      <c r="J279" s="5" t="s">
        <v>25</v>
      </c>
      <c r="K279" s="5" t="s">
        <v>1741</v>
      </c>
      <c r="L279" s="5" t="s">
        <v>1742</v>
      </c>
      <c r="M279" s="5" t="s">
        <v>98</v>
      </c>
      <c r="N279" s="5" t="s">
        <v>1743</v>
      </c>
      <c r="O279" s="5" t="s">
        <v>1744</v>
      </c>
      <c r="P279" s="4" t="str">
        <f t="shared" si="1"/>
        <v>Outstanding</v>
      </c>
      <c r="Q279" s="13" t="s">
        <v>25</v>
      </c>
    </row>
    <row r="280" spans="1:17" ht="60" customHeight="1" x14ac:dyDescent="0.35">
      <c r="A280" s="11" t="s">
        <v>1717</v>
      </c>
      <c r="B280" s="2" t="s">
        <v>1745</v>
      </c>
      <c r="C280" s="1" t="s">
        <v>1746</v>
      </c>
      <c r="D280" s="3" t="s">
        <v>20</v>
      </c>
      <c r="E280" s="3" t="s">
        <v>21</v>
      </c>
      <c r="F280" s="4" t="s">
        <v>22</v>
      </c>
      <c r="G280" s="4" t="s">
        <v>23</v>
      </c>
      <c r="H280" s="4" t="s">
        <v>24</v>
      </c>
      <c r="I280" s="4" t="s">
        <v>25</v>
      </c>
      <c r="J280" s="5" t="s">
        <v>25</v>
      </c>
      <c r="K280" s="5" t="s">
        <v>1747</v>
      </c>
      <c r="L280" s="5" t="s">
        <v>1748</v>
      </c>
      <c r="M280" s="5" t="s">
        <v>1749</v>
      </c>
      <c r="N280" s="5" t="s">
        <v>1750</v>
      </c>
      <c r="O280" s="5" t="s">
        <v>1751</v>
      </c>
      <c r="P280" s="4" t="str">
        <f t="shared" si="1"/>
        <v>Outstanding</v>
      </c>
      <c r="Q280" s="13" t="s">
        <v>25</v>
      </c>
    </row>
    <row r="281" spans="1:17" ht="60" customHeight="1" x14ac:dyDescent="0.35">
      <c r="A281" s="11" t="s">
        <v>1717</v>
      </c>
      <c r="B281" s="2" t="s">
        <v>1752</v>
      </c>
      <c r="C281" s="1" t="s">
        <v>1753</v>
      </c>
      <c r="D281" s="3" t="s">
        <v>20</v>
      </c>
      <c r="E281" s="3" t="s">
        <v>21</v>
      </c>
      <c r="F281" s="4" t="s">
        <v>22</v>
      </c>
      <c r="G281" s="4" t="s">
        <v>23</v>
      </c>
      <c r="H281" s="4" t="s">
        <v>24</v>
      </c>
      <c r="I281" s="4" t="s">
        <v>25</v>
      </c>
      <c r="J281" s="5" t="s">
        <v>25</v>
      </c>
      <c r="K281" s="5" t="s">
        <v>1754</v>
      </c>
      <c r="L281" s="5" t="s">
        <v>1755</v>
      </c>
      <c r="M281" s="5" t="s">
        <v>1756</v>
      </c>
      <c r="N281" s="5" t="s">
        <v>1757</v>
      </c>
      <c r="O281" s="5" t="s">
        <v>440</v>
      </c>
      <c r="P281" s="4" t="str">
        <f t="shared" si="1"/>
        <v>Outstanding</v>
      </c>
      <c r="Q281" s="13" t="s">
        <v>25</v>
      </c>
    </row>
    <row r="282" spans="1:17" ht="60" customHeight="1" x14ac:dyDescent="0.35">
      <c r="A282" s="11" t="s">
        <v>1717</v>
      </c>
      <c r="B282" s="2" t="s">
        <v>1758</v>
      </c>
      <c r="C282" s="1" t="s">
        <v>1759</v>
      </c>
      <c r="D282" s="3" t="s">
        <v>20</v>
      </c>
      <c r="E282" s="3" t="s">
        <v>21</v>
      </c>
      <c r="F282" s="4" t="s">
        <v>22</v>
      </c>
      <c r="G282" s="4" t="s">
        <v>23</v>
      </c>
      <c r="H282" s="4" t="s">
        <v>24</v>
      </c>
      <c r="I282" s="4" t="s">
        <v>25</v>
      </c>
      <c r="J282" s="5" t="s">
        <v>25</v>
      </c>
      <c r="K282" s="5" t="s">
        <v>1760</v>
      </c>
      <c r="L282" s="5" t="s">
        <v>1761</v>
      </c>
      <c r="M282" s="5" t="s">
        <v>1762</v>
      </c>
      <c r="N282" s="5" t="s">
        <v>1763</v>
      </c>
      <c r="O282" s="5" t="s">
        <v>1764</v>
      </c>
      <c r="P282" s="4" t="str">
        <f t="shared" si="1"/>
        <v>Outstanding</v>
      </c>
      <c r="Q282" s="13" t="s">
        <v>25</v>
      </c>
    </row>
    <row r="283" spans="1:17" ht="60" customHeight="1" x14ac:dyDescent="0.35">
      <c r="A283" s="11" t="s">
        <v>1717</v>
      </c>
      <c r="B283" s="2" t="s">
        <v>1765</v>
      </c>
      <c r="C283" s="1" t="s">
        <v>1766</v>
      </c>
      <c r="D283" s="3" t="s">
        <v>20</v>
      </c>
      <c r="E283" s="3" t="s">
        <v>21</v>
      </c>
      <c r="F283" s="4" t="s">
        <v>22</v>
      </c>
      <c r="G283" s="4" t="s">
        <v>23</v>
      </c>
      <c r="H283" s="4" t="s">
        <v>24</v>
      </c>
      <c r="I283" s="4" t="s">
        <v>25</v>
      </c>
      <c r="J283" s="5" t="s">
        <v>25</v>
      </c>
      <c r="K283" s="5" t="s">
        <v>1767</v>
      </c>
      <c r="L283" s="5" t="s">
        <v>1768</v>
      </c>
      <c r="M283" s="5" t="s">
        <v>1769</v>
      </c>
      <c r="N283" s="5" t="s">
        <v>1770</v>
      </c>
      <c r="O283" s="5" t="s">
        <v>1771</v>
      </c>
      <c r="P283" s="4" t="str">
        <f t="shared" si="1"/>
        <v>Outstanding</v>
      </c>
      <c r="Q283" s="13" t="s">
        <v>25</v>
      </c>
    </row>
    <row r="284" spans="1:17" ht="60" customHeight="1" x14ac:dyDescent="0.35">
      <c r="A284" s="11" t="s">
        <v>1772</v>
      </c>
      <c r="B284" s="2" t="s">
        <v>1773</v>
      </c>
      <c r="C284" s="1" t="s">
        <v>1774</v>
      </c>
      <c r="D284" s="3" t="s">
        <v>20</v>
      </c>
      <c r="E284" s="3" t="s">
        <v>21</v>
      </c>
      <c r="F284" s="4" t="s">
        <v>22</v>
      </c>
      <c r="G284" s="4" t="s">
        <v>23</v>
      </c>
      <c r="H284" s="4" t="s">
        <v>24</v>
      </c>
      <c r="I284" s="4" t="s">
        <v>25</v>
      </c>
      <c r="J284" s="5" t="s">
        <v>25</v>
      </c>
      <c r="K284" s="5" t="s">
        <v>1775</v>
      </c>
      <c r="L284" s="5" t="s">
        <v>1776</v>
      </c>
      <c r="M284" s="5" t="s">
        <v>1777</v>
      </c>
      <c r="N284" s="5" t="s">
        <v>1778</v>
      </c>
      <c r="O284" s="5" t="s">
        <v>1779</v>
      </c>
      <c r="P284" s="4" t="str">
        <f t="shared" si="1"/>
        <v>Outstanding</v>
      </c>
      <c r="Q284" s="13" t="s">
        <v>25</v>
      </c>
    </row>
    <row r="285" spans="1:17" ht="60" customHeight="1" x14ac:dyDescent="0.35">
      <c r="A285" s="11" t="s">
        <v>1772</v>
      </c>
      <c r="B285" s="2" t="s">
        <v>1780</v>
      </c>
      <c r="C285" s="1" t="s">
        <v>1781</v>
      </c>
      <c r="D285" s="3" t="s">
        <v>20</v>
      </c>
      <c r="E285" s="3" t="s">
        <v>1516</v>
      </c>
      <c r="F285" s="4" t="s">
        <v>22</v>
      </c>
      <c r="G285" s="4" t="s">
        <v>23</v>
      </c>
      <c r="H285" s="4" t="s">
        <v>24</v>
      </c>
      <c r="I285" s="4" t="s">
        <v>25</v>
      </c>
      <c r="J285" s="5" t="s">
        <v>25</v>
      </c>
      <c r="K285" s="5" t="s">
        <v>1782</v>
      </c>
      <c r="L285" s="5" t="s">
        <v>1783</v>
      </c>
      <c r="M285" s="5" t="s">
        <v>1784</v>
      </c>
      <c r="N285" s="5" t="s">
        <v>1785</v>
      </c>
      <c r="O285" s="5" t="s">
        <v>1786</v>
      </c>
      <c r="P285" s="4" t="str">
        <f t="shared" si="1"/>
        <v>Outstanding</v>
      </c>
      <c r="Q285" s="13" t="s">
        <v>25</v>
      </c>
    </row>
    <row r="286" spans="1:17" ht="60" customHeight="1" x14ac:dyDescent="0.35">
      <c r="A286" s="11" t="s">
        <v>1787</v>
      </c>
      <c r="B286" s="2" t="s">
        <v>1788</v>
      </c>
      <c r="C286" s="1" t="s">
        <v>1789</v>
      </c>
      <c r="D286" s="3" t="s">
        <v>20</v>
      </c>
      <c r="E286" s="3" t="s">
        <v>274</v>
      </c>
      <c r="F286" s="4" t="s">
        <v>22</v>
      </c>
      <c r="G286" s="4" t="s">
        <v>23</v>
      </c>
      <c r="H286" s="4" t="s">
        <v>24</v>
      </c>
      <c r="I286" s="4" t="s">
        <v>25</v>
      </c>
      <c r="J286" s="5" t="s">
        <v>25</v>
      </c>
      <c r="K286" s="5" t="s">
        <v>1790</v>
      </c>
      <c r="L286" s="5" t="s">
        <v>1791</v>
      </c>
      <c r="M286" s="5" t="s">
        <v>1792</v>
      </c>
      <c r="N286" s="5" t="s">
        <v>1793</v>
      </c>
      <c r="O286" s="5" t="s">
        <v>1794</v>
      </c>
      <c r="P286" s="4" t="str">
        <f t="shared" si="1"/>
        <v>Outstanding</v>
      </c>
      <c r="Q286" s="13" t="s">
        <v>25</v>
      </c>
    </row>
    <row r="287" spans="1:17" ht="60" customHeight="1" x14ac:dyDescent="0.35">
      <c r="A287" s="11" t="s">
        <v>1795</v>
      </c>
      <c r="B287" s="2" t="s">
        <v>1796</v>
      </c>
      <c r="C287" s="1" t="s">
        <v>1797</v>
      </c>
      <c r="D287" s="3" t="s">
        <v>20</v>
      </c>
      <c r="E287" s="3" t="s">
        <v>21</v>
      </c>
      <c r="F287" s="4" t="s">
        <v>22</v>
      </c>
      <c r="G287" s="4" t="s">
        <v>23</v>
      </c>
      <c r="H287" s="4" t="s">
        <v>24</v>
      </c>
      <c r="I287" s="4" t="s">
        <v>25</v>
      </c>
      <c r="J287" s="5" t="s">
        <v>25</v>
      </c>
      <c r="K287" s="5" t="s">
        <v>1798</v>
      </c>
      <c r="L287" s="5" t="s">
        <v>1799</v>
      </c>
      <c r="M287" s="5" t="s">
        <v>1800</v>
      </c>
      <c r="N287" s="5" t="s">
        <v>1801</v>
      </c>
      <c r="O287" s="5" t="s">
        <v>1802</v>
      </c>
      <c r="P287" s="4" t="str">
        <f t="shared" si="1"/>
        <v>Outstanding</v>
      </c>
      <c r="Q287" s="13" t="s">
        <v>25</v>
      </c>
    </row>
    <row r="288" spans="1:17" ht="60" customHeight="1" x14ac:dyDescent="0.35">
      <c r="A288" s="11" t="s">
        <v>1795</v>
      </c>
      <c r="B288" s="2" t="s">
        <v>1803</v>
      </c>
      <c r="C288" s="1" t="s">
        <v>1804</v>
      </c>
      <c r="D288" s="3" t="s">
        <v>20</v>
      </c>
      <c r="E288" s="3" t="s">
        <v>21</v>
      </c>
      <c r="F288" s="4" t="s">
        <v>22</v>
      </c>
      <c r="G288" s="4" t="s">
        <v>23</v>
      </c>
      <c r="H288" s="4" t="s">
        <v>24</v>
      </c>
      <c r="I288" s="4" t="s">
        <v>25</v>
      </c>
      <c r="J288" s="5" t="s">
        <v>25</v>
      </c>
      <c r="K288" s="5" t="s">
        <v>1805</v>
      </c>
      <c r="L288" s="5" t="s">
        <v>1806</v>
      </c>
      <c r="M288" s="5" t="s">
        <v>1807</v>
      </c>
      <c r="N288" s="5" t="s">
        <v>1808</v>
      </c>
      <c r="O288" s="5" t="s">
        <v>1809</v>
      </c>
      <c r="P288" s="4" t="str">
        <f t="shared" si="1"/>
        <v>Outstanding</v>
      </c>
      <c r="Q288" s="13" t="s">
        <v>25</v>
      </c>
    </row>
    <row r="289" spans="1:17" ht="60" customHeight="1" x14ac:dyDescent="0.35">
      <c r="A289" s="11" t="s">
        <v>1795</v>
      </c>
      <c r="B289" s="2" t="s">
        <v>1810</v>
      </c>
      <c r="C289" s="1" t="s">
        <v>1811</v>
      </c>
      <c r="D289" s="3" t="s">
        <v>20</v>
      </c>
      <c r="E289" s="3" t="s">
        <v>21</v>
      </c>
      <c r="F289" s="4" t="s">
        <v>22</v>
      </c>
      <c r="G289" s="4" t="s">
        <v>23</v>
      </c>
      <c r="H289" s="4" t="s">
        <v>24</v>
      </c>
      <c r="I289" s="4" t="s">
        <v>25</v>
      </c>
      <c r="J289" s="5" t="s">
        <v>25</v>
      </c>
      <c r="K289" s="5" t="s">
        <v>1812</v>
      </c>
      <c r="L289" s="5" t="s">
        <v>1813</v>
      </c>
      <c r="M289" s="5" t="s">
        <v>1814</v>
      </c>
      <c r="N289" s="5" t="s">
        <v>1815</v>
      </c>
      <c r="O289" s="5" t="s">
        <v>1816</v>
      </c>
      <c r="P289" s="4" t="str">
        <f t="shared" si="1"/>
        <v>Outstanding</v>
      </c>
      <c r="Q289" s="13" t="s">
        <v>25</v>
      </c>
    </row>
    <row r="290" spans="1:17" ht="60" customHeight="1" x14ac:dyDescent="0.35">
      <c r="A290" s="11" t="s">
        <v>1795</v>
      </c>
      <c r="B290" s="2" t="s">
        <v>1817</v>
      </c>
      <c r="C290" s="1" t="s">
        <v>1818</v>
      </c>
      <c r="D290" s="3" t="s">
        <v>20</v>
      </c>
      <c r="E290" s="3" t="s">
        <v>21</v>
      </c>
      <c r="F290" s="4" t="s">
        <v>22</v>
      </c>
      <c r="G290" s="4" t="s">
        <v>23</v>
      </c>
      <c r="H290" s="4" t="s">
        <v>24</v>
      </c>
      <c r="I290" s="4" t="s">
        <v>25</v>
      </c>
      <c r="J290" s="5" t="s">
        <v>25</v>
      </c>
      <c r="K290" s="5" t="s">
        <v>1819</v>
      </c>
      <c r="L290" s="5" t="s">
        <v>1820</v>
      </c>
      <c r="M290" s="5" t="s">
        <v>98</v>
      </c>
      <c r="N290" s="5" t="s">
        <v>1821</v>
      </c>
      <c r="O290" s="5" t="s">
        <v>1822</v>
      </c>
      <c r="P290" s="4" t="str">
        <f t="shared" si="1"/>
        <v>Outstanding</v>
      </c>
      <c r="Q290" s="13" t="s">
        <v>25</v>
      </c>
    </row>
    <row r="291" spans="1:17" ht="60" customHeight="1" x14ac:dyDescent="0.35">
      <c r="A291" s="11" t="s">
        <v>1795</v>
      </c>
      <c r="B291" s="2" t="s">
        <v>1823</v>
      </c>
      <c r="C291" s="1" t="s">
        <v>1824</v>
      </c>
      <c r="D291" s="3" t="s">
        <v>20</v>
      </c>
      <c r="E291" s="3" t="s">
        <v>21</v>
      </c>
      <c r="F291" s="4" t="s">
        <v>22</v>
      </c>
      <c r="G291" s="4" t="s">
        <v>23</v>
      </c>
      <c r="H291" s="4" t="s">
        <v>24</v>
      </c>
      <c r="I291" s="4" t="s">
        <v>25</v>
      </c>
      <c r="J291" s="5" t="s">
        <v>25</v>
      </c>
      <c r="K291" s="5" t="s">
        <v>1825</v>
      </c>
      <c r="L291" s="5" t="s">
        <v>1826</v>
      </c>
      <c r="M291" s="5" t="s">
        <v>1827</v>
      </c>
      <c r="N291" s="5" t="s">
        <v>1828</v>
      </c>
      <c r="O291" s="5" t="s">
        <v>1829</v>
      </c>
      <c r="P291" s="4" t="str">
        <f t="shared" si="1"/>
        <v>Outstanding</v>
      </c>
      <c r="Q291" s="13" t="s">
        <v>25</v>
      </c>
    </row>
    <row r="292" spans="1:17" ht="60" customHeight="1" x14ac:dyDescent="0.35">
      <c r="A292" s="11" t="s">
        <v>1795</v>
      </c>
      <c r="B292" s="2" t="s">
        <v>1830</v>
      </c>
      <c r="C292" s="1" t="s">
        <v>1831</v>
      </c>
      <c r="D292" s="3" t="s">
        <v>20</v>
      </c>
      <c r="E292" s="3" t="s">
        <v>21</v>
      </c>
      <c r="F292" s="4" t="s">
        <v>22</v>
      </c>
      <c r="G292" s="4" t="s">
        <v>23</v>
      </c>
      <c r="H292" s="4" t="s">
        <v>24</v>
      </c>
      <c r="I292" s="4" t="s">
        <v>25</v>
      </c>
      <c r="J292" s="5" t="s">
        <v>25</v>
      </c>
      <c r="K292" s="5" t="s">
        <v>1832</v>
      </c>
      <c r="L292" s="5" t="s">
        <v>1833</v>
      </c>
      <c r="M292" s="5" t="s">
        <v>98</v>
      </c>
      <c r="N292" s="5" t="s">
        <v>1834</v>
      </c>
      <c r="O292" s="5" t="s">
        <v>1835</v>
      </c>
      <c r="P292" s="4" t="str">
        <f t="shared" si="1"/>
        <v>Outstanding</v>
      </c>
      <c r="Q292" s="13" t="s">
        <v>25</v>
      </c>
    </row>
    <row r="293" spans="1:17" ht="60" customHeight="1" x14ac:dyDescent="0.35">
      <c r="A293" s="11" t="s">
        <v>1836</v>
      </c>
      <c r="B293" s="2" t="s">
        <v>1837</v>
      </c>
      <c r="C293" s="1" t="s">
        <v>1838</v>
      </c>
      <c r="D293" s="3" t="s">
        <v>20</v>
      </c>
      <c r="E293" s="3" t="s">
        <v>274</v>
      </c>
      <c r="F293" s="4" t="s">
        <v>22</v>
      </c>
      <c r="G293" s="4" t="s">
        <v>23</v>
      </c>
      <c r="H293" s="4" t="s">
        <v>24</v>
      </c>
      <c r="I293" s="4" t="s">
        <v>25</v>
      </c>
      <c r="J293" s="5" t="s">
        <v>25</v>
      </c>
      <c r="K293" s="5" t="s">
        <v>1839</v>
      </c>
      <c r="L293" s="5" t="s">
        <v>1840</v>
      </c>
      <c r="M293" s="5" t="s">
        <v>1841</v>
      </c>
      <c r="N293" s="5" t="s">
        <v>1842</v>
      </c>
      <c r="O293" s="5" t="s">
        <v>342</v>
      </c>
      <c r="P293" s="4" t="str">
        <f t="shared" si="1"/>
        <v>Outstanding</v>
      </c>
      <c r="Q293" s="13" t="s">
        <v>25</v>
      </c>
    </row>
    <row r="294" spans="1:17" ht="60" customHeight="1" x14ac:dyDescent="0.35">
      <c r="A294" s="11" t="s">
        <v>1836</v>
      </c>
      <c r="B294" s="2" t="s">
        <v>1843</v>
      </c>
      <c r="C294" s="1" t="s">
        <v>1844</v>
      </c>
      <c r="D294" s="3" t="s">
        <v>20</v>
      </c>
      <c r="E294" s="3" t="s">
        <v>274</v>
      </c>
      <c r="F294" s="4" t="s">
        <v>22</v>
      </c>
      <c r="G294" s="4" t="s">
        <v>23</v>
      </c>
      <c r="H294" s="4" t="s">
        <v>24</v>
      </c>
      <c r="I294" s="4" t="s">
        <v>25</v>
      </c>
      <c r="J294" s="5" t="s">
        <v>25</v>
      </c>
      <c r="K294" s="5" t="s">
        <v>1845</v>
      </c>
      <c r="L294" s="5" t="s">
        <v>1846</v>
      </c>
      <c r="M294" s="5" t="s">
        <v>1847</v>
      </c>
      <c r="N294" s="5" t="s">
        <v>1848</v>
      </c>
      <c r="O294" s="5" t="s">
        <v>1849</v>
      </c>
      <c r="P294" s="4" t="str">
        <f t="shared" si="1"/>
        <v>Outstanding</v>
      </c>
      <c r="Q294" s="13" t="s">
        <v>25</v>
      </c>
    </row>
    <row r="295" spans="1:17" ht="60" customHeight="1" x14ac:dyDescent="0.35">
      <c r="A295" s="11" t="s">
        <v>1850</v>
      </c>
      <c r="B295" s="2" t="s">
        <v>1851</v>
      </c>
      <c r="C295" s="1" t="s">
        <v>1852</v>
      </c>
      <c r="D295" s="3" t="s">
        <v>20</v>
      </c>
      <c r="E295" s="3" t="s">
        <v>274</v>
      </c>
      <c r="F295" s="4" t="s">
        <v>22</v>
      </c>
      <c r="G295" s="4" t="s">
        <v>23</v>
      </c>
      <c r="H295" s="4" t="s">
        <v>24</v>
      </c>
      <c r="I295" s="4" t="s">
        <v>25</v>
      </c>
      <c r="J295" s="5" t="s">
        <v>25</v>
      </c>
      <c r="K295" s="5" t="s">
        <v>1853</v>
      </c>
      <c r="L295" s="5" t="s">
        <v>1854</v>
      </c>
      <c r="M295" s="5" t="s">
        <v>1855</v>
      </c>
      <c r="N295" s="5" t="s">
        <v>1856</v>
      </c>
      <c r="O295" s="5" t="s">
        <v>1857</v>
      </c>
      <c r="P295" s="4" t="str">
        <f t="shared" si="1"/>
        <v>Outstanding</v>
      </c>
      <c r="Q295" s="13" t="s">
        <v>25</v>
      </c>
    </row>
    <row r="296" spans="1:17" ht="60" customHeight="1" x14ac:dyDescent="0.35">
      <c r="A296" s="11" t="s">
        <v>1850</v>
      </c>
      <c r="B296" s="2" t="s">
        <v>1858</v>
      </c>
      <c r="C296" s="1" t="s">
        <v>1859</v>
      </c>
      <c r="D296" s="3" t="s">
        <v>20</v>
      </c>
      <c r="E296" s="3" t="s">
        <v>274</v>
      </c>
      <c r="F296" s="4" t="s">
        <v>22</v>
      </c>
      <c r="G296" s="4" t="s">
        <v>23</v>
      </c>
      <c r="H296" s="4" t="s">
        <v>24</v>
      </c>
      <c r="I296" s="4" t="s">
        <v>25</v>
      </c>
      <c r="J296" s="5" t="s">
        <v>25</v>
      </c>
      <c r="K296" s="5" t="s">
        <v>1860</v>
      </c>
      <c r="L296" s="5" t="s">
        <v>1854</v>
      </c>
      <c r="M296" s="5" t="s">
        <v>1861</v>
      </c>
      <c r="N296" s="5" t="s">
        <v>1862</v>
      </c>
      <c r="O296" s="5" t="s">
        <v>1863</v>
      </c>
      <c r="P296" s="4" t="str">
        <f t="shared" si="1"/>
        <v>Outstanding</v>
      </c>
      <c r="Q296" s="13" t="s">
        <v>25</v>
      </c>
    </row>
    <row r="297" spans="1:17" ht="60" customHeight="1" x14ac:dyDescent="0.35">
      <c r="A297" s="11" t="s">
        <v>1850</v>
      </c>
      <c r="B297" s="2" t="s">
        <v>1864</v>
      </c>
      <c r="C297" s="1" t="s">
        <v>1865</v>
      </c>
      <c r="D297" s="3" t="s">
        <v>20</v>
      </c>
      <c r="E297" s="3" t="s">
        <v>21</v>
      </c>
      <c r="F297" s="4" t="s">
        <v>22</v>
      </c>
      <c r="G297" s="4" t="s">
        <v>23</v>
      </c>
      <c r="H297" s="4" t="s">
        <v>24</v>
      </c>
      <c r="I297" s="4" t="s">
        <v>25</v>
      </c>
      <c r="J297" s="5" t="s">
        <v>25</v>
      </c>
      <c r="K297" s="5" t="s">
        <v>1866</v>
      </c>
      <c r="L297" s="5" t="s">
        <v>1867</v>
      </c>
      <c r="M297" s="5" t="s">
        <v>98</v>
      </c>
      <c r="N297" s="5" t="s">
        <v>1868</v>
      </c>
      <c r="O297" s="5" t="s">
        <v>1869</v>
      </c>
      <c r="P297" s="4" t="str">
        <f t="shared" si="1"/>
        <v>Outstanding</v>
      </c>
      <c r="Q297" s="13" t="s">
        <v>25</v>
      </c>
    </row>
    <row r="298" spans="1:17" ht="60" customHeight="1" x14ac:dyDescent="0.35">
      <c r="A298" s="11" t="s">
        <v>1850</v>
      </c>
      <c r="B298" s="2" t="s">
        <v>1870</v>
      </c>
      <c r="C298" s="1" t="s">
        <v>1871</v>
      </c>
      <c r="D298" s="3" t="s">
        <v>20</v>
      </c>
      <c r="E298" s="3" t="s">
        <v>21</v>
      </c>
      <c r="F298" s="4" t="s">
        <v>22</v>
      </c>
      <c r="G298" s="4" t="s">
        <v>23</v>
      </c>
      <c r="H298" s="4" t="s">
        <v>24</v>
      </c>
      <c r="I298" s="4" t="s">
        <v>25</v>
      </c>
      <c r="J298" s="5" t="s">
        <v>25</v>
      </c>
      <c r="K298" s="5" t="s">
        <v>1872</v>
      </c>
      <c r="L298" s="5" t="s">
        <v>1867</v>
      </c>
      <c r="M298" s="5" t="s">
        <v>98</v>
      </c>
      <c r="N298" s="5" t="s">
        <v>1873</v>
      </c>
      <c r="O298" s="5" t="s">
        <v>1874</v>
      </c>
      <c r="P298" s="4" t="str">
        <f t="shared" si="1"/>
        <v>Outstanding</v>
      </c>
      <c r="Q298" s="13" t="s">
        <v>25</v>
      </c>
    </row>
    <row r="299" spans="1:17" ht="60" customHeight="1" x14ac:dyDescent="0.35">
      <c r="A299" s="11" t="s">
        <v>1875</v>
      </c>
      <c r="B299" s="2" t="s">
        <v>1876</v>
      </c>
      <c r="C299" s="1" t="s">
        <v>1877</v>
      </c>
      <c r="D299" s="3" t="s">
        <v>20</v>
      </c>
      <c r="E299" s="3" t="s">
        <v>21</v>
      </c>
      <c r="F299" s="4" t="s">
        <v>22</v>
      </c>
      <c r="G299" s="4" t="s">
        <v>23</v>
      </c>
      <c r="H299" s="4" t="s">
        <v>24</v>
      </c>
      <c r="I299" s="4" t="s">
        <v>25</v>
      </c>
      <c r="J299" s="5" t="s">
        <v>25</v>
      </c>
      <c r="K299" s="5" t="s">
        <v>1878</v>
      </c>
      <c r="L299" s="5" t="s">
        <v>1879</v>
      </c>
      <c r="M299" s="5" t="s">
        <v>98</v>
      </c>
      <c r="N299" s="5" t="s">
        <v>1880</v>
      </c>
      <c r="O299" s="5" t="s">
        <v>1881</v>
      </c>
      <c r="P299" s="4" t="str">
        <f t="shared" si="1"/>
        <v>Outstanding</v>
      </c>
      <c r="Q299" s="13" t="s">
        <v>25</v>
      </c>
    </row>
    <row r="300" spans="1:17" ht="60" customHeight="1" x14ac:dyDescent="0.35">
      <c r="A300" s="11" t="s">
        <v>1875</v>
      </c>
      <c r="B300" s="2" t="s">
        <v>1882</v>
      </c>
      <c r="C300" s="1" t="s">
        <v>1883</v>
      </c>
      <c r="D300" s="3" t="s">
        <v>20</v>
      </c>
      <c r="E300" s="3" t="s">
        <v>21</v>
      </c>
      <c r="F300" s="4" t="s">
        <v>22</v>
      </c>
      <c r="G300" s="4" t="s">
        <v>23</v>
      </c>
      <c r="H300" s="4" t="s">
        <v>24</v>
      </c>
      <c r="I300" s="4" t="s">
        <v>25</v>
      </c>
      <c r="J300" s="5" t="s">
        <v>25</v>
      </c>
      <c r="K300" s="5" t="s">
        <v>1884</v>
      </c>
      <c r="L300" s="5" t="s">
        <v>1885</v>
      </c>
      <c r="M300" s="5" t="s">
        <v>1886</v>
      </c>
      <c r="N300" s="5" t="s">
        <v>1887</v>
      </c>
      <c r="O300" s="5" t="s">
        <v>1888</v>
      </c>
      <c r="P300" s="4" t="str">
        <f t="shared" si="1"/>
        <v>Outstanding</v>
      </c>
      <c r="Q300" s="13" t="s">
        <v>25</v>
      </c>
    </row>
    <row r="301" spans="1:17" ht="60" customHeight="1" x14ac:dyDescent="0.35">
      <c r="A301" s="11" t="s">
        <v>1889</v>
      </c>
      <c r="B301" s="2" t="s">
        <v>1890</v>
      </c>
      <c r="C301" s="1" t="s">
        <v>1891</v>
      </c>
      <c r="D301" s="3" t="s">
        <v>20</v>
      </c>
      <c r="E301" s="3" t="s">
        <v>21</v>
      </c>
      <c r="F301" s="4" t="s">
        <v>22</v>
      </c>
      <c r="G301" s="4" t="s">
        <v>23</v>
      </c>
      <c r="H301" s="4" t="s">
        <v>24</v>
      </c>
      <c r="I301" s="4" t="s">
        <v>25</v>
      </c>
      <c r="J301" s="5" t="s">
        <v>25</v>
      </c>
      <c r="K301" s="5" t="s">
        <v>1892</v>
      </c>
      <c r="L301" s="5" t="s">
        <v>1893</v>
      </c>
      <c r="M301" s="5" t="s">
        <v>1894</v>
      </c>
      <c r="N301" s="5" t="s">
        <v>1895</v>
      </c>
      <c r="O301" s="5" t="s">
        <v>1896</v>
      </c>
      <c r="P301" s="4" t="str">
        <f t="shared" si="1"/>
        <v>Outstanding</v>
      </c>
      <c r="Q301" s="13" t="s">
        <v>25</v>
      </c>
    </row>
    <row r="302" spans="1:17" ht="60" customHeight="1" x14ac:dyDescent="0.35">
      <c r="A302" s="11" t="s">
        <v>1889</v>
      </c>
      <c r="B302" s="2" t="s">
        <v>1897</v>
      </c>
      <c r="C302" s="1" t="s">
        <v>1898</v>
      </c>
      <c r="D302" s="3" t="s">
        <v>20</v>
      </c>
      <c r="E302" s="3" t="s">
        <v>274</v>
      </c>
      <c r="F302" s="4" t="s">
        <v>22</v>
      </c>
      <c r="G302" s="4" t="s">
        <v>23</v>
      </c>
      <c r="H302" s="4" t="s">
        <v>24</v>
      </c>
      <c r="I302" s="4" t="s">
        <v>25</v>
      </c>
      <c r="J302" s="5" t="s">
        <v>25</v>
      </c>
      <c r="K302" s="5" t="s">
        <v>1899</v>
      </c>
      <c r="L302" s="5" t="s">
        <v>1900</v>
      </c>
      <c r="M302" s="5" t="s">
        <v>1901</v>
      </c>
      <c r="N302" s="5" t="s">
        <v>1902</v>
      </c>
      <c r="O302" s="5" t="s">
        <v>1903</v>
      </c>
      <c r="P302" s="4" t="str">
        <f t="shared" si="1"/>
        <v>Outstanding</v>
      </c>
      <c r="Q302" s="13" t="s">
        <v>25</v>
      </c>
    </row>
    <row r="303" spans="1:17" ht="60" customHeight="1" x14ac:dyDescent="0.35">
      <c r="A303" s="11" t="s">
        <v>1904</v>
      </c>
      <c r="B303" s="2" t="s">
        <v>1905</v>
      </c>
      <c r="C303" s="1" t="s">
        <v>1906</v>
      </c>
      <c r="D303" s="3" t="s">
        <v>20</v>
      </c>
      <c r="E303" s="3" t="s">
        <v>21</v>
      </c>
      <c r="F303" s="4" t="s">
        <v>22</v>
      </c>
      <c r="G303" s="4" t="s">
        <v>23</v>
      </c>
      <c r="H303" s="4" t="s">
        <v>24</v>
      </c>
      <c r="I303" s="4" t="s">
        <v>25</v>
      </c>
      <c r="J303" s="5" t="s">
        <v>25</v>
      </c>
      <c r="K303" s="5" t="s">
        <v>1907</v>
      </c>
      <c r="L303" s="5" t="s">
        <v>1908</v>
      </c>
      <c r="M303" s="5" t="s">
        <v>1909</v>
      </c>
      <c r="N303" s="5" t="s">
        <v>1910</v>
      </c>
      <c r="O303" s="5" t="s">
        <v>1911</v>
      </c>
      <c r="P303" s="4" t="str">
        <f t="shared" si="1"/>
        <v>Outstanding</v>
      </c>
      <c r="Q303" s="13" t="s">
        <v>25</v>
      </c>
    </row>
    <row r="304" spans="1:17" ht="60" customHeight="1" x14ac:dyDescent="0.35">
      <c r="A304" s="11" t="s">
        <v>1912</v>
      </c>
      <c r="B304" s="2" t="s">
        <v>1913</v>
      </c>
      <c r="C304" s="1" t="s">
        <v>1914</v>
      </c>
      <c r="D304" s="3" t="s">
        <v>20</v>
      </c>
      <c r="E304" s="3" t="s">
        <v>274</v>
      </c>
      <c r="F304" s="4" t="s">
        <v>22</v>
      </c>
      <c r="G304" s="4" t="s">
        <v>23</v>
      </c>
      <c r="H304" s="4" t="s">
        <v>24</v>
      </c>
      <c r="I304" s="4" t="s">
        <v>25</v>
      </c>
      <c r="J304" s="5" t="s">
        <v>25</v>
      </c>
      <c r="K304" s="5" t="s">
        <v>1915</v>
      </c>
      <c r="L304" s="5" t="s">
        <v>1916</v>
      </c>
      <c r="M304" s="5" t="s">
        <v>1917</v>
      </c>
      <c r="N304" s="5" t="s">
        <v>1918</v>
      </c>
      <c r="O304" s="5" t="s">
        <v>1919</v>
      </c>
      <c r="P304" s="4" t="str">
        <f t="shared" si="1"/>
        <v>Outstanding</v>
      </c>
      <c r="Q304" s="13" t="s">
        <v>25</v>
      </c>
    </row>
    <row r="305" spans="1:17" ht="60" customHeight="1" x14ac:dyDescent="0.35">
      <c r="A305" s="11" t="s">
        <v>1920</v>
      </c>
      <c r="B305" s="2" t="s">
        <v>1921</v>
      </c>
      <c r="C305" s="1" t="s">
        <v>1922</v>
      </c>
      <c r="D305" s="3" t="s">
        <v>20</v>
      </c>
      <c r="E305" s="3" t="s">
        <v>274</v>
      </c>
      <c r="F305" s="4" t="s">
        <v>22</v>
      </c>
      <c r="G305" s="4" t="s">
        <v>23</v>
      </c>
      <c r="H305" s="4" t="s">
        <v>24</v>
      </c>
      <c r="I305" s="4" t="s">
        <v>25</v>
      </c>
      <c r="J305" s="5" t="s">
        <v>25</v>
      </c>
      <c r="K305" s="5" t="s">
        <v>1923</v>
      </c>
      <c r="L305" s="5" t="s">
        <v>1924</v>
      </c>
      <c r="M305" s="5" t="s">
        <v>1925</v>
      </c>
      <c r="N305" s="5" t="s">
        <v>1926</v>
      </c>
      <c r="O305" s="5" t="s">
        <v>1927</v>
      </c>
      <c r="P305" s="4" t="str">
        <f t="shared" si="1"/>
        <v>Outstanding</v>
      </c>
      <c r="Q305" s="13" t="s">
        <v>25</v>
      </c>
    </row>
    <row r="306" spans="1:17" ht="60" customHeight="1" x14ac:dyDescent="0.35">
      <c r="A306" s="11" t="s">
        <v>1928</v>
      </c>
      <c r="B306" s="2" t="s">
        <v>1929</v>
      </c>
      <c r="C306" s="1" t="s">
        <v>1930</v>
      </c>
      <c r="D306" s="3" t="s">
        <v>20</v>
      </c>
      <c r="E306" s="3" t="s">
        <v>274</v>
      </c>
      <c r="F306" s="4" t="s">
        <v>22</v>
      </c>
      <c r="G306" s="4" t="s">
        <v>23</v>
      </c>
      <c r="H306" s="4" t="s">
        <v>24</v>
      </c>
      <c r="I306" s="4" t="s">
        <v>25</v>
      </c>
      <c r="J306" s="5" t="s">
        <v>25</v>
      </c>
      <c r="K306" s="5" t="s">
        <v>1931</v>
      </c>
      <c r="L306" s="5" t="s">
        <v>1932</v>
      </c>
      <c r="M306" s="5" t="s">
        <v>1933</v>
      </c>
      <c r="N306" s="5" t="s">
        <v>1934</v>
      </c>
      <c r="O306" s="5" t="s">
        <v>1935</v>
      </c>
      <c r="P306" s="4" t="str">
        <f t="shared" si="1"/>
        <v>Outstanding</v>
      </c>
      <c r="Q306" s="13" t="s">
        <v>25</v>
      </c>
    </row>
    <row r="307" spans="1:17" ht="60" customHeight="1" x14ac:dyDescent="0.35">
      <c r="A307" s="11" t="s">
        <v>1936</v>
      </c>
      <c r="B307" s="2" t="s">
        <v>1937</v>
      </c>
      <c r="C307" s="1" t="s">
        <v>1938</v>
      </c>
      <c r="D307" s="3" t="s">
        <v>20</v>
      </c>
      <c r="E307" s="3" t="s">
        <v>21</v>
      </c>
      <c r="F307" s="4" t="s">
        <v>22</v>
      </c>
      <c r="G307" s="4" t="s">
        <v>23</v>
      </c>
      <c r="H307" s="4" t="s">
        <v>24</v>
      </c>
      <c r="I307" s="4" t="s">
        <v>25</v>
      </c>
      <c r="J307" s="5" t="s">
        <v>25</v>
      </c>
      <c r="K307" s="5" t="s">
        <v>1939</v>
      </c>
      <c r="L307" s="5" t="s">
        <v>1940</v>
      </c>
      <c r="M307" s="5" t="s">
        <v>1941</v>
      </c>
      <c r="N307" s="5" t="s">
        <v>1942</v>
      </c>
      <c r="O307" s="5" t="s">
        <v>1943</v>
      </c>
      <c r="P307" s="4" t="str">
        <f t="shared" si="1"/>
        <v>Outstanding</v>
      </c>
      <c r="Q307" s="13" t="s">
        <v>25</v>
      </c>
    </row>
    <row r="308" spans="1:17" ht="60" customHeight="1" x14ac:dyDescent="0.35">
      <c r="A308" s="11" t="s">
        <v>1936</v>
      </c>
      <c r="B308" s="2" t="s">
        <v>1944</v>
      </c>
      <c r="C308" s="1" t="s">
        <v>1945</v>
      </c>
      <c r="D308" s="3" t="s">
        <v>20</v>
      </c>
      <c r="E308" s="3" t="s">
        <v>21</v>
      </c>
      <c r="F308" s="4" t="s">
        <v>22</v>
      </c>
      <c r="G308" s="4" t="s">
        <v>23</v>
      </c>
      <c r="H308" s="4" t="s">
        <v>24</v>
      </c>
      <c r="I308" s="4" t="s">
        <v>25</v>
      </c>
      <c r="J308" s="5" t="s">
        <v>25</v>
      </c>
      <c r="K308" s="5" t="s">
        <v>1946</v>
      </c>
      <c r="L308" s="5" t="s">
        <v>1947</v>
      </c>
      <c r="M308" s="5" t="s">
        <v>98</v>
      </c>
      <c r="N308" s="5" t="s">
        <v>1948</v>
      </c>
      <c r="O308" s="5" t="s">
        <v>1949</v>
      </c>
      <c r="P308" s="4" t="str">
        <f t="shared" si="1"/>
        <v>Outstanding</v>
      </c>
      <c r="Q308" s="13" t="s">
        <v>25</v>
      </c>
    </row>
    <row r="309" spans="1:17" ht="60" customHeight="1" x14ac:dyDescent="0.35">
      <c r="A309" s="11" t="s">
        <v>1950</v>
      </c>
      <c r="B309" s="2" t="s">
        <v>1951</v>
      </c>
      <c r="C309" s="1" t="s">
        <v>1952</v>
      </c>
      <c r="D309" s="3" t="s">
        <v>20</v>
      </c>
      <c r="E309" s="3" t="s">
        <v>274</v>
      </c>
      <c r="F309" s="4" t="s">
        <v>22</v>
      </c>
      <c r="G309" s="4" t="s">
        <v>23</v>
      </c>
      <c r="H309" s="4" t="s">
        <v>24</v>
      </c>
      <c r="I309" s="4" t="s">
        <v>25</v>
      </c>
      <c r="J309" s="5" t="s">
        <v>25</v>
      </c>
      <c r="K309" s="5" t="s">
        <v>1953</v>
      </c>
      <c r="L309" s="5" t="s">
        <v>1954</v>
      </c>
      <c r="M309" s="5" t="s">
        <v>98</v>
      </c>
      <c r="N309" s="5" t="s">
        <v>1955</v>
      </c>
      <c r="O309" s="5" t="s">
        <v>1956</v>
      </c>
      <c r="P309" s="4" t="str">
        <f t="shared" si="1"/>
        <v>Outstanding</v>
      </c>
      <c r="Q309" s="13" t="s">
        <v>25</v>
      </c>
    </row>
    <row r="310" spans="1:17" ht="60" customHeight="1" x14ac:dyDescent="0.35">
      <c r="A310" s="11" t="s">
        <v>1957</v>
      </c>
      <c r="B310" s="2" t="s">
        <v>1958</v>
      </c>
      <c r="C310" s="1" t="s">
        <v>1959</v>
      </c>
      <c r="D310" s="3" t="s">
        <v>20</v>
      </c>
      <c r="E310" s="3" t="s">
        <v>21</v>
      </c>
      <c r="F310" s="4" t="s">
        <v>22</v>
      </c>
      <c r="G310" s="4" t="s">
        <v>23</v>
      </c>
      <c r="H310" s="4" t="s">
        <v>24</v>
      </c>
      <c r="I310" s="4" t="s">
        <v>25</v>
      </c>
      <c r="J310" s="5" t="s">
        <v>25</v>
      </c>
      <c r="K310" s="5" t="s">
        <v>1960</v>
      </c>
      <c r="L310" s="5" t="s">
        <v>1961</v>
      </c>
      <c r="M310" s="5" t="s">
        <v>1962</v>
      </c>
      <c r="N310" s="5" t="s">
        <v>1963</v>
      </c>
      <c r="O310" s="5" t="s">
        <v>1964</v>
      </c>
      <c r="P310" s="4" t="str">
        <f t="shared" si="1"/>
        <v>Outstanding</v>
      </c>
      <c r="Q310" s="13" t="s">
        <v>25</v>
      </c>
    </row>
    <row r="311" spans="1:17" ht="60" customHeight="1" x14ac:dyDescent="0.35">
      <c r="A311" s="11" t="s">
        <v>1965</v>
      </c>
      <c r="B311" s="2" t="s">
        <v>1966</v>
      </c>
      <c r="C311" s="1" t="s">
        <v>1967</v>
      </c>
      <c r="D311" s="3" t="s">
        <v>20</v>
      </c>
      <c r="E311" s="3" t="s">
        <v>21</v>
      </c>
      <c r="F311" s="4" t="s">
        <v>22</v>
      </c>
      <c r="G311" s="4" t="s">
        <v>23</v>
      </c>
      <c r="H311" s="4" t="s">
        <v>24</v>
      </c>
      <c r="I311" s="4" t="s">
        <v>25</v>
      </c>
      <c r="J311" s="5" t="s">
        <v>25</v>
      </c>
      <c r="K311" s="5" t="s">
        <v>1968</v>
      </c>
      <c r="L311" s="5" t="s">
        <v>1969</v>
      </c>
      <c r="M311" s="5" t="s">
        <v>1970</v>
      </c>
      <c r="N311" s="5" t="s">
        <v>1971</v>
      </c>
      <c r="O311" s="5" t="s">
        <v>1972</v>
      </c>
      <c r="P311" s="4" t="str">
        <f t="shared" si="1"/>
        <v>Outstanding</v>
      </c>
      <c r="Q311" s="13" t="s">
        <v>25</v>
      </c>
    </row>
    <row r="312" spans="1:17" ht="60" customHeight="1" x14ac:dyDescent="0.35">
      <c r="A312" s="11" t="s">
        <v>1965</v>
      </c>
      <c r="B312" s="2" t="s">
        <v>1973</v>
      </c>
      <c r="C312" s="1" t="s">
        <v>1974</v>
      </c>
      <c r="D312" s="3" t="s">
        <v>20</v>
      </c>
      <c r="E312" s="3" t="s">
        <v>21</v>
      </c>
      <c r="F312" s="4" t="s">
        <v>22</v>
      </c>
      <c r="G312" s="4" t="s">
        <v>23</v>
      </c>
      <c r="H312" s="4" t="s">
        <v>24</v>
      </c>
      <c r="I312" s="4" t="s">
        <v>25</v>
      </c>
      <c r="J312" s="5" t="s">
        <v>25</v>
      </c>
      <c r="K312" s="5" t="s">
        <v>1975</v>
      </c>
      <c r="L312" s="5" t="s">
        <v>1976</v>
      </c>
      <c r="M312" s="5" t="s">
        <v>1977</v>
      </c>
      <c r="N312" s="5" t="s">
        <v>1978</v>
      </c>
      <c r="O312" s="5" t="s">
        <v>1979</v>
      </c>
      <c r="P312" s="4" t="str">
        <f t="shared" si="1"/>
        <v>Outstanding</v>
      </c>
      <c r="Q312" s="13" t="s">
        <v>25</v>
      </c>
    </row>
    <row r="313" spans="1:17" ht="60" customHeight="1" x14ac:dyDescent="0.35">
      <c r="A313" s="11" t="s">
        <v>1965</v>
      </c>
      <c r="B313" s="2" t="s">
        <v>1980</v>
      </c>
      <c r="C313" s="1" t="s">
        <v>1981</v>
      </c>
      <c r="D313" s="3" t="s">
        <v>20</v>
      </c>
      <c r="E313" s="3" t="s">
        <v>21</v>
      </c>
      <c r="F313" s="4" t="s">
        <v>22</v>
      </c>
      <c r="G313" s="4" t="s">
        <v>23</v>
      </c>
      <c r="H313" s="4" t="s">
        <v>24</v>
      </c>
      <c r="I313" s="4" t="s">
        <v>25</v>
      </c>
      <c r="J313" s="5" t="s">
        <v>25</v>
      </c>
      <c r="K313" s="5" t="s">
        <v>1982</v>
      </c>
      <c r="L313" s="5" t="s">
        <v>1983</v>
      </c>
      <c r="M313" s="5" t="s">
        <v>1984</v>
      </c>
      <c r="N313" s="5" t="s">
        <v>1985</v>
      </c>
      <c r="O313" s="5" t="s">
        <v>1986</v>
      </c>
      <c r="P313" s="4" t="str">
        <f t="shared" si="1"/>
        <v>Outstanding</v>
      </c>
      <c r="Q313" s="13" t="s">
        <v>25</v>
      </c>
    </row>
    <row r="314" spans="1:17" ht="60" customHeight="1" x14ac:dyDescent="0.35">
      <c r="A314" s="11" t="s">
        <v>1987</v>
      </c>
      <c r="B314" s="2" t="s">
        <v>1988</v>
      </c>
      <c r="C314" s="1" t="s">
        <v>1989</v>
      </c>
      <c r="D314" s="3" t="s">
        <v>20</v>
      </c>
      <c r="E314" s="3" t="s">
        <v>21</v>
      </c>
      <c r="F314" s="4" t="s">
        <v>22</v>
      </c>
      <c r="G314" s="4" t="s">
        <v>23</v>
      </c>
      <c r="H314" s="4" t="s">
        <v>24</v>
      </c>
      <c r="I314" s="4" t="s">
        <v>25</v>
      </c>
      <c r="J314" s="5" t="s">
        <v>25</v>
      </c>
      <c r="K314" s="5" t="s">
        <v>1990</v>
      </c>
      <c r="L314" s="5" t="s">
        <v>1991</v>
      </c>
      <c r="M314" s="5" t="s">
        <v>1992</v>
      </c>
      <c r="N314" s="5" t="s">
        <v>1993</v>
      </c>
      <c r="O314" s="5" t="s">
        <v>1994</v>
      </c>
      <c r="P314" s="4" t="str">
        <f t="shared" si="1"/>
        <v>Outstanding</v>
      </c>
      <c r="Q314" s="13" t="s">
        <v>25</v>
      </c>
    </row>
    <row r="315" spans="1:17" ht="60" customHeight="1" x14ac:dyDescent="0.35">
      <c r="A315" s="11" t="s">
        <v>1995</v>
      </c>
      <c r="B315" s="2" t="s">
        <v>1996</v>
      </c>
      <c r="C315" s="1" t="s">
        <v>1997</v>
      </c>
      <c r="D315" s="3" t="s">
        <v>20</v>
      </c>
      <c r="E315" s="3" t="s">
        <v>274</v>
      </c>
      <c r="F315" s="4" t="s">
        <v>22</v>
      </c>
      <c r="G315" s="4" t="s">
        <v>23</v>
      </c>
      <c r="H315" s="4" t="s">
        <v>24</v>
      </c>
      <c r="I315" s="4" t="s">
        <v>25</v>
      </c>
      <c r="J315" s="5" t="s">
        <v>25</v>
      </c>
      <c r="K315" s="5" t="s">
        <v>1998</v>
      </c>
      <c r="L315" s="5" t="s">
        <v>1999</v>
      </c>
      <c r="M315" s="5" t="s">
        <v>2000</v>
      </c>
      <c r="N315" s="5" t="s">
        <v>2001</v>
      </c>
      <c r="O315" s="5" t="s">
        <v>2002</v>
      </c>
      <c r="P315" s="4" t="str">
        <f t="shared" si="1"/>
        <v>Outstanding</v>
      </c>
      <c r="Q315" s="13" t="s">
        <v>25</v>
      </c>
    </row>
    <row r="316" spans="1:17" ht="60" customHeight="1" x14ac:dyDescent="0.35">
      <c r="A316" s="11" t="s">
        <v>2003</v>
      </c>
      <c r="B316" s="2" t="s">
        <v>2004</v>
      </c>
      <c r="C316" s="1" t="s">
        <v>2005</v>
      </c>
      <c r="D316" s="3" t="s">
        <v>20</v>
      </c>
      <c r="E316" s="3" t="s">
        <v>21</v>
      </c>
      <c r="F316" s="4" t="s">
        <v>22</v>
      </c>
      <c r="G316" s="4" t="s">
        <v>23</v>
      </c>
      <c r="H316" s="4" t="s">
        <v>24</v>
      </c>
      <c r="I316" s="4" t="s">
        <v>25</v>
      </c>
      <c r="J316" s="5" t="s">
        <v>25</v>
      </c>
      <c r="K316" s="5" t="s">
        <v>2006</v>
      </c>
      <c r="L316" s="5" t="s">
        <v>2007</v>
      </c>
      <c r="M316" s="5" t="s">
        <v>2008</v>
      </c>
      <c r="N316" s="5" t="s">
        <v>2009</v>
      </c>
      <c r="O316" s="5" t="s">
        <v>2010</v>
      </c>
      <c r="P316" s="4" t="str">
        <f t="shared" si="1"/>
        <v>Outstanding</v>
      </c>
      <c r="Q316" s="13" t="s">
        <v>25</v>
      </c>
    </row>
    <row r="317" spans="1:17" ht="60" customHeight="1" x14ac:dyDescent="0.35">
      <c r="A317" s="11" t="s">
        <v>2003</v>
      </c>
      <c r="B317" s="2" t="s">
        <v>2011</v>
      </c>
      <c r="C317" s="1" t="s">
        <v>2012</v>
      </c>
      <c r="D317" s="3" t="s">
        <v>20</v>
      </c>
      <c r="E317" s="3" t="s">
        <v>274</v>
      </c>
      <c r="F317" s="4" t="s">
        <v>22</v>
      </c>
      <c r="G317" s="4" t="s">
        <v>23</v>
      </c>
      <c r="H317" s="4" t="s">
        <v>24</v>
      </c>
      <c r="I317" s="4" t="s">
        <v>25</v>
      </c>
      <c r="J317" s="5" t="s">
        <v>25</v>
      </c>
      <c r="K317" s="5" t="s">
        <v>2013</v>
      </c>
      <c r="L317" s="5" t="s">
        <v>2014</v>
      </c>
      <c r="M317" s="5" t="s">
        <v>2015</v>
      </c>
      <c r="N317" s="5" t="s">
        <v>2016</v>
      </c>
      <c r="O317" s="5" t="s">
        <v>2017</v>
      </c>
      <c r="P317" s="4" t="str">
        <f t="shared" si="1"/>
        <v>Outstanding</v>
      </c>
      <c r="Q317" s="13" t="s">
        <v>25</v>
      </c>
    </row>
    <row r="318" spans="1:17" ht="60" customHeight="1" x14ac:dyDescent="0.35">
      <c r="A318" s="11" t="s">
        <v>2018</v>
      </c>
      <c r="B318" s="2" t="s">
        <v>2019</v>
      </c>
      <c r="C318" s="1" t="s">
        <v>2020</v>
      </c>
      <c r="D318" s="3" t="s">
        <v>20</v>
      </c>
      <c r="E318" s="3" t="s">
        <v>21</v>
      </c>
      <c r="F318" s="4" t="s">
        <v>22</v>
      </c>
      <c r="G318" s="4" t="s">
        <v>23</v>
      </c>
      <c r="H318" s="4" t="s">
        <v>24</v>
      </c>
      <c r="I318" s="4" t="s">
        <v>25</v>
      </c>
      <c r="J318" s="5" t="s">
        <v>25</v>
      </c>
      <c r="K318" s="5" t="s">
        <v>2021</v>
      </c>
      <c r="L318" s="5" t="s">
        <v>2022</v>
      </c>
      <c r="M318" s="5" t="s">
        <v>2023</v>
      </c>
      <c r="N318" s="5" t="s">
        <v>2024</v>
      </c>
      <c r="O318" s="5" t="s">
        <v>2025</v>
      </c>
      <c r="P318" s="4" t="str">
        <f t="shared" si="1"/>
        <v>Outstanding</v>
      </c>
      <c r="Q318" s="13" t="s">
        <v>25</v>
      </c>
    </row>
    <row r="319" spans="1:17" ht="60" customHeight="1" x14ac:dyDescent="0.35">
      <c r="A319" s="11" t="s">
        <v>2026</v>
      </c>
      <c r="B319" s="2" t="s">
        <v>2027</v>
      </c>
      <c r="C319" s="1" t="s">
        <v>2028</v>
      </c>
      <c r="D319" s="3" t="s">
        <v>20</v>
      </c>
      <c r="E319" s="3" t="s">
        <v>21</v>
      </c>
      <c r="F319" s="4" t="s">
        <v>22</v>
      </c>
      <c r="G319" s="4" t="s">
        <v>23</v>
      </c>
      <c r="H319" s="4" t="s">
        <v>24</v>
      </c>
      <c r="I319" s="4" t="s">
        <v>25</v>
      </c>
      <c r="J319" s="5" t="s">
        <v>25</v>
      </c>
      <c r="K319" s="5" t="s">
        <v>2029</v>
      </c>
      <c r="L319" s="5" t="s">
        <v>2030</v>
      </c>
      <c r="M319" s="5" t="s">
        <v>2031</v>
      </c>
      <c r="N319" s="5" t="s">
        <v>2032</v>
      </c>
      <c r="O319" s="5" t="s">
        <v>2033</v>
      </c>
      <c r="P319" s="4" t="str">
        <f t="shared" si="1"/>
        <v>Outstanding</v>
      </c>
      <c r="Q319" s="13" t="s">
        <v>25</v>
      </c>
    </row>
    <row r="320" spans="1:17" ht="60" customHeight="1" x14ac:dyDescent="0.35">
      <c r="A320" s="11" t="s">
        <v>2026</v>
      </c>
      <c r="B320" s="2" t="s">
        <v>2034</v>
      </c>
      <c r="C320" s="1" t="s">
        <v>2035</v>
      </c>
      <c r="D320" s="3" t="s">
        <v>20</v>
      </c>
      <c r="E320" s="3" t="s">
        <v>21</v>
      </c>
      <c r="F320" s="4" t="s">
        <v>22</v>
      </c>
      <c r="G320" s="4" t="s">
        <v>23</v>
      </c>
      <c r="H320" s="4" t="s">
        <v>24</v>
      </c>
      <c r="I320" s="4" t="s">
        <v>25</v>
      </c>
      <c r="J320" s="5" t="s">
        <v>25</v>
      </c>
      <c r="K320" s="5" t="s">
        <v>2036</v>
      </c>
      <c r="L320" s="5" t="s">
        <v>2037</v>
      </c>
      <c r="M320" s="5" t="s">
        <v>98</v>
      </c>
      <c r="N320" s="5" t="s">
        <v>2038</v>
      </c>
      <c r="O320" s="5" t="s">
        <v>2039</v>
      </c>
      <c r="P320" s="4" t="str">
        <f t="shared" si="1"/>
        <v>Outstanding</v>
      </c>
      <c r="Q320" s="13" t="s">
        <v>25</v>
      </c>
    </row>
    <row r="321" spans="1:17" ht="60" customHeight="1" x14ac:dyDescent="0.35">
      <c r="A321" s="11" t="s">
        <v>2040</v>
      </c>
      <c r="B321" s="2" t="s">
        <v>2041</v>
      </c>
      <c r="C321" s="1" t="s">
        <v>2042</v>
      </c>
      <c r="D321" s="3" t="s">
        <v>20</v>
      </c>
      <c r="E321" s="3" t="s">
        <v>21</v>
      </c>
      <c r="F321" s="4" t="s">
        <v>22</v>
      </c>
      <c r="G321" s="4" t="s">
        <v>23</v>
      </c>
      <c r="H321" s="4" t="s">
        <v>24</v>
      </c>
      <c r="I321" s="4" t="s">
        <v>25</v>
      </c>
      <c r="J321" s="5" t="s">
        <v>25</v>
      </c>
      <c r="K321" s="5" t="s">
        <v>2043</v>
      </c>
      <c r="L321" s="5" t="s">
        <v>2044</v>
      </c>
      <c r="M321" s="5" t="s">
        <v>2045</v>
      </c>
      <c r="N321" s="5" t="s">
        <v>2046</v>
      </c>
      <c r="O321" s="5" t="s">
        <v>2047</v>
      </c>
      <c r="P321" s="4" t="str">
        <f t="shared" si="1"/>
        <v>Outstanding</v>
      </c>
      <c r="Q321" s="13" t="s">
        <v>25</v>
      </c>
    </row>
    <row r="322" spans="1:17" ht="60" customHeight="1" x14ac:dyDescent="0.35">
      <c r="A322" s="11" t="s">
        <v>2040</v>
      </c>
      <c r="B322" s="2" t="s">
        <v>2048</v>
      </c>
      <c r="C322" s="1" t="s">
        <v>2049</v>
      </c>
      <c r="D322" s="3" t="s">
        <v>20</v>
      </c>
      <c r="E322" s="3" t="s">
        <v>274</v>
      </c>
      <c r="F322" s="4" t="s">
        <v>22</v>
      </c>
      <c r="G322" s="4" t="s">
        <v>23</v>
      </c>
      <c r="H322" s="4" t="s">
        <v>24</v>
      </c>
      <c r="I322" s="4" t="s">
        <v>25</v>
      </c>
      <c r="J322" s="5" t="s">
        <v>25</v>
      </c>
      <c r="K322" s="5" t="s">
        <v>2050</v>
      </c>
      <c r="L322" s="5" t="s">
        <v>2051</v>
      </c>
      <c r="M322" s="5" t="s">
        <v>2052</v>
      </c>
      <c r="N322" s="5" t="s">
        <v>2053</v>
      </c>
      <c r="O322" s="5" t="s">
        <v>2054</v>
      </c>
      <c r="P322" s="4" t="str">
        <f t="shared" si="1"/>
        <v>Outstanding</v>
      </c>
      <c r="Q322" s="13" t="s">
        <v>25</v>
      </c>
    </row>
    <row r="323" spans="1:17" ht="60" customHeight="1" x14ac:dyDescent="0.35">
      <c r="A323" s="11" t="s">
        <v>2040</v>
      </c>
      <c r="B323" s="2" t="s">
        <v>2055</v>
      </c>
      <c r="C323" s="1" t="s">
        <v>2056</v>
      </c>
      <c r="D323" s="3" t="s">
        <v>20</v>
      </c>
      <c r="E323" s="3" t="s">
        <v>21</v>
      </c>
      <c r="F323" s="4" t="s">
        <v>22</v>
      </c>
      <c r="G323" s="4" t="s">
        <v>23</v>
      </c>
      <c r="H323" s="4" t="s">
        <v>24</v>
      </c>
      <c r="I323" s="4" t="s">
        <v>25</v>
      </c>
      <c r="J323" s="5" t="s">
        <v>25</v>
      </c>
      <c r="K323" s="5" t="s">
        <v>2057</v>
      </c>
      <c r="L323" s="5" t="s">
        <v>2058</v>
      </c>
      <c r="M323" s="5" t="s">
        <v>2059</v>
      </c>
      <c r="N323" s="5" t="s">
        <v>2060</v>
      </c>
      <c r="O323" s="5" t="s">
        <v>2061</v>
      </c>
      <c r="P323" s="4" t="str">
        <f t="shared" si="1"/>
        <v>Outstanding</v>
      </c>
      <c r="Q323" s="13" t="s">
        <v>25</v>
      </c>
    </row>
    <row r="324" spans="1:17" ht="60" customHeight="1" x14ac:dyDescent="0.35">
      <c r="A324" s="11" t="s">
        <v>2040</v>
      </c>
      <c r="B324" s="2" t="s">
        <v>2062</v>
      </c>
      <c r="C324" s="1" t="s">
        <v>2063</v>
      </c>
      <c r="D324" s="3" t="s">
        <v>20</v>
      </c>
      <c r="E324" s="3" t="s">
        <v>274</v>
      </c>
      <c r="F324" s="4" t="s">
        <v>22</v>
      </c>
      <c r="G324" s="4" t="s">
        <v>23</v>
      </c>
      <c r="H324" s="4" t="s">
        <v>24</v>
      </c>
      <c r="I324" s="4" t="s">
        <v>25</v>
      </c>
      <c r="J324" s="5" t="s">
        <v>25</v>
      </c>
      <c r="K324" s="5" t="s">
        <v>2064</v>
      </c>
      <c r="L324" s="5" t="s">
        <v>2065</v>
      </c>
      <c r="M324" s="5" t="s">
        <v>2066</v>
      </c>
      <c r="N324" s="5" t="s">
        <v>2067</v>
      </c>
      <c r="O324" s="5" t="s">
        <v>2068</v>
      </c>
      <c r="P324" s="4" t="str">
        <f t="shared" si="1"/>
        <v>Outstanding</v>
      </c>
      <c r="Q324" s="13" t="s">
        <v>25</v>
      </c>
    </row>
    <row r="325" spans="1:17" ht="60" customHeight="1" x14ac:dyDescent="0.35">
      <c r="A325" s="11" t="s">
        <v>2040</v>
      </c>
      <c r="B325" s="2" t="s">
        <v>2069</v>
      </c>
      <c r="C325" s="1" t="s">
        <v>2070</v>
      </c>
      <c r="D325" s="3" t="s">
        <v>20</v>
      </c>
      <c r="E325" s="3" t="s">
        <v>274</v>
      </c>
      <c r="F325" s="4" t="s">
        <v>22</v>
      </c>
      <c r="G325" s="4" t="s">
        <v>23</v>
      </c>
      <c r="H325" s="4" t="s">
        <v>24</v>
      </c>
      <c r="I325" s="4" t="s">
        <v>25</v>
      </c>
      <c r="J325" s="5" t="s">
        <v>25</v>
      </c>
      <c r="K325" s="5" t="s">
        <v>2071</v>
      </c>
      <c r="L325" s="5" t="s">
        <v>2072</v>
      </c>
      <c r="M325" s="5" t="s">
        <v>2073</v>
      </c>
      <c r="N325" s="5" t="s">
        <v>2074</v>
      </c>
      <c r="O325" s="5" t="s">
        <v>2075</v>
      </c>
      <c r="P325" s="4" t="str">
        <f t="shared" si="1"/>
        <v>Outstanding</v>
      </c>
      <c r="Q325" s="13" t="s">
        <v>25</v>
      </c>
    </row>
    <row r="326" spans="1:17" ht="60" customHeight="1" x14ac:dyDescent="0.35">
      <c r="A326" s="11" t="s">
        <v>2040</v>
      </c>
      <c r="B326" s="2" t="s">
        <v>2076</v>
      </c>
      <c r="C326" s="1" t="s">
        <v>2077</v>
      </c>
      <c r="D326" s="3" t="s">
        <v>20</v>
      </c>
      <c r="E326" s="3" t="s">
        <v>274</v>
      </c>
      <c r="F326" s="4" t="s">
        <v>22</v>
      </c>
      <c r="G326" s="4" t="s">
        <v>23</v>
      </c>
      <c r="H326" s="4" t="s">
        <v>24</v>
      </c>
      <c r="I326" s="4" t="s">
        <v>25</v>
      </c>
      <c r="J326" s="5" t="s">
        <v>25</v>
      </c>
      <c r="K326" s="5" t="s">
        <v>2078</v>
      </c>
      <c r="L326" s="5" t="s">
        <v>2079</v>
      </c>
      <c r="M326" s="5" t="s">
        <v>2080</v>
      </c>
      <c r="N326" s="5" t="s">
        <v>2081</v>
      </c>
      <c r="O326" s="5" t="s">
        <v>2082</v>
      </c>
      <c r="P326" s="4" t="str">
        <f t="shared" si="1"/>
        <v>Outstanding</v>
      </c>
      <c r="Q326" s="13" t="s">
        <v>25</v>
      </c>
    </row>
    <row r="327" spans="1:17" ht="60" customHeight="1" x14ac:dyDescent="0.35">
      <c r="A327" s="11" t="s">
        <v>2083</v>
      </c>
      <c r="B327" s="2" t="s">
        <v>2084</v>
      </c>
      <c r="C327" s="1" t="s">
        <v>2085</v>
      </c>
      <c r="D327" s="3" t="s">
        <v>20</v>
      </c>
      <c r="E327" s="3" t="s">
        <v>274</v>
      </c>
      <c r="F327" s="4" t="s">
        <v>22</v>
      </c>
      <c r="G327" s="4" t="s">
        <v>23</v>
      </c>
      <c r="H327" s="4" t="s">
        <v>24</v>
      </c>
      <c r="I327" s="4" t="s">
        <v>25</v>
      </c>
      <c r="J327" s="5" t="s">
        <v>25</v>
      </c>
      <c r="K327" s="5" t="s">
        <v>2086</v>
      </c>
      <c r="L327" s="5" t="s">
        <v>2087</v>
      </c>
      <c r="M327" s="5" t="s">
        <v>2088</v>
      </c>
      <c r="N327" s="5" t="s">
        <v>2089</v>
      </c>
      <c r="O327" s="5" t="s">
        <v>2090</v>
      </c>
      <c r="P327" s="4" t="str">
        <f t="shared" si="1"/>
        <v>Outstanding</v>
      </c>
      <c r="Q327" s="13" t="s">
        <v>25</v>
      </c>
    </row>
    <row r="328" spans="1:17" ht="60" customHeight="1" x14ac:dyDescent="0.35">
      <c r="A328" s="11" t="s">
        <v>2083</v>
      </c>
      <c r="B328" s="2" t="s">
        <v>2091</v>
      </c>
      <c r="C328" s="1" t="s">
        <v>2092</v>
      </c>
      <c r="D328" s="3" t="s">
        <v>20</v>
      </c>
      <c r="E328" s="3" t="s">
        <v>21</v>
      </c>
      <c r="F328" s="4" t="s">
        <v>22</v>
      </c>
      <c r="G328" s="4" t="s">
        <v>23</v>
      </c>
      <c r="H328" s="4" t="s">
        <v>24</v>
      </c>
      <c r="I328" s="4" t="s">
        <v>25</v>
      </c>
      <c r="J328" s="5" t="s">
        <v>25</v>
      </c>
      <c r="K328" s="5" t="s">
        <v>2093</v>
      </c>
      <c r="L328" s="5" t="s">
        <v>2094</v>
      </c>
      <c r="M328" s="5" t="s">
        <v>2095</v>
      </c>
      <c r="N328" s="5" t="s">
        <v>2096</v>
      </c>
      <c r="O328" s="5" t="s">
        <v>2097</v>
      </c>
      <c r="P328" s="4" t="str">
        <f t="shared" si="1"/>
        <v>Outstanding</v>
      </c>
      <c r="Q328" s="13" t="s">
        <v>25</v>
      </c>
    </row>
    <row r="329" spans="1:17" ht="60" customHeight="1" x14ac:dyDescent="0.35">
      <c r="A329" s="11" t="s">
        <v>2083</v>
      </c>
      <c r="B329" s="2" t="s">
        <v>2098</v>
      </c>
      <c r="C329" s="1" t="s">
        <v>2099</v>
      </c>
      <c r="D329" s="3" t="s">
        <v>20</v>
      </c>
      <c r="E329" s="3" t="s">
        <v>21</v>
      </c>
      <c r="F329" s="4" t="s">
        <v>22</v>
      </c>
      <c r="G329" s="4" t="s">
        <v>23</v>
      </c>
      <c r="H329" s="4" t="s">
        <v>24</v>
      </c>
      <c r="I329" s="4" t="s">
        <v>25</v>
      </c>
      <c r="J329" s="5" t="s">
        <v>25</v>
      </c>
      <c r="K329" s="5" t="s">
        <v>2100</v>
      </c>
      <c r="L329" s="5" t="s">
        <v>2101</v>
      </c>
      <c r="M329" s="5" t="s">
        <v>2102</v>
      </c>
      <c r="N329" s="5" t="s">
        <v>2103</v>
      </c>
      <c r="O329" s="5" t="s">
        <v>2104</v>
      </c>
      <c r="P329" s="4" t="str">
        <f t="shared" si="1"/>
        <v>Outstanding</v>
      </c>
      <c r="Q329" s="13" t="s">
        <v>25</v>
      </c>
    </row>
    <row r="330" spans="1:17" ht="60" customHeight="1" x14ac:dyDescent="0.35">
      <c r="A330" s="11" t="s">
        <v>2083</v>
      </c>
      <c r="B330" s="2" t="s">
        <v>2105</v>
      </c>
      <c r="C330" s="1" t="s">
        <v>2106</v>
      </c>
      <c r="D330" s="3" t="s">
        <v>20</v>
      </c>
      <c r="E330" s="3" t="s">
        <v>21</v>
      </c>
      <c r="F330" s="4" t="s">
        <v>22</v>
      </c>
      <c r="G330" s="4" t="s">
        <v>23</v>
      </c>
      <c r="H330" s="4" t="s">
        <v>24</v>
      </c>
      <c r="I330" s="4" t="s">
        <v>25</v>
      </c>
      <c r="J330" s="5" t="s">
        <v>25</v>
      </c>
      <c r="K330" s="5" t="s">
        <v>2107</v>
      </c>
      <c r="L330" s="5" t="s">
        <v>2108</v>
      </c>
      <c r="M330" s="5" t="s">
        <v>2109</v>
      </c>
      <c r="N330" s="5" t="s">
        <v>2110</v>
      </c>
      <c r="O330" s="5" t="s">
        <v>2111</v>
      </c>
      <c r="P330" s="4" t="str">
        <f t="shared" si="1"/>
        <v>Outstanding</v>
      </c>
      <c r="Q330" s="13" t="s">
        <v>25</v>
      </c>
    </row>
    <row r="331" spans="1:17" ht="60" customHeight="1" x14ac:dyDescent="0.35">
      <c r="A331" s="11" t="s">
        <v>2083</v>
      </c>
      <c r="B331" s="2" t="s">
        <v>2112</v>
      </c>
      <c r="C331" s="1" t="s">
        <v>2113</v>
      </c>
      <c r="D331" s="3" t="s">
        <v>20</v>
      </c>
      <c r="E331" s="3" t="s">
        <v>21</v>
      </c>
      <c r="F331" s="4" t="s">
        <v>22</v>
      </c>
      <c r="G331" s="4" t="s">
        <v>23</v>
      </c>
      <c r="H331" s="4" t="s">
        <v>24</v>
      </c>
      <c r="I331" s="4" t="s">
        <v>25</v>
      </c>
      <c r="J331" s="5" t="s">
        <v>25</v>
      </c>
      <c r="K331" s="5" t="s">
        <v>2114</v>
      </c>
      <c r="L331" s="5" t="s">
        <v>2115</v>
      </c>
      <c r="M331" s="5" t="s">
        <v>2116</v>
      </c>
      <c r="N331" s="5" t="s">
        <v>2117</v>
      </c>
      <c r="O331" s="5" t="s">
        <v>2118</v>
      </c>
      <c r="P331" s="4" t="str">
        <f t="shared" si="1"/>
        <v>Outstanding</v>
      </c>
      <c r="Q331" s="13" t="s">
        <v>25</v>
      </c>
    </row>
    <row r="332" spans="1:17" ht="60" customHeight="1" x14ac:dyDescent="0.35">
      <c r="A332" s="11" t="s">
        <v>2083</v>
      </c>
      <c r="B332" s="2" t="s">
        <v>2119</v>
      </c>
      <c r="C332" s="1" t="s">
        <v>2120</v>
      </c>
      <c r="D332" s="3" t="s">
        <v>20</v>
      </c>
      <c r="E332" s="3" t="s">
        <v>21</v>
      </c>
      <c r="F332" s="4" t="s">
        <v>22</v>
      </c>
      <c r="G332" s="4" t="s">
        <v>23</v>
      </c>
      <c r="H332" s="4" t="s">
        <v>24</v>
      </c>
      <c r="I332" s="4" t="s">
        <v>25</v>
      </c>
      <c r="J332" s="5" t="s">
        <v>25</v>
      </c>
      <c r="K332" s="5" t="s">
        <v>2121</v>
      </c>
      <c r="L332" s="5" t="s">
        <v>2122</v>
      </c>
      <c r="M332" s="5" t="s">
        <v>2123</v>
      </c>
      <c r="N332" s="5" t="s">
        <v>2124</v>
      </c>
      <c r="O332" s="5" t="s">
        <v>2125</v>
      </c>
      <c r="P332" s="4" t="str">
        <f t="shared" si="1"/>
        <v>Outstanding</v>
      </c>
      <c r="Q332" s="13" t="s">
        <v>25</v>
      </c>
    </row>
    <row r="333" spans="1:17" ht="60" customHeight="1" x14ac:dyDescent="0.35">
      <c r="A333" s="11" t="s">
        <v>2083</v>
      </c>
      <c r="B333" s="2" t="s">
        <v>2126</v>
      </c>
      <c r="C333" s="1" t="s">
        <v>2127</v>
      </c>
      <c r="D333" s="3" t="s">
        <v>20</v>
      </c>
      <c r="E333" s="3" t="s">
        <v>274</v>
      </c>
      <c r="F333" s="4" t="s">
        <v>22</v>
      </c>
      <c r="G333" s="4" t="s">
        <v>23</v>
      </c>
      <c r="H333" s="4" t="s">
        <v>24</v>
      </c>
      <c r="I333" s="4" t="s">
        <v>25</v>
      </c>
      <c r="J333" s="5" t="s">
        <v>25</v>
      </c>
      <c r="K333" s="5" t="s">
        <v>2128</v>
      </c>
      <c r="L333" s="5" t="s">
        <v>2129</v>
      </c>
      <c r="M333" s="5" t="s">
        <v>2130</v>
      </c>
      <c r="N333" s="5" t="s">
        <v>2131</v>
      </c>
      <c r="O333" s="5" t="s">
        <v>2132</v>
      </c>
      <c r="P333" s="4" t="str">
        <f t="shared" si="1"/>
        <v>Outstanding</v>
      </c>
      <c r="Q333" s="13" t="s">
        <v>25</v>
      </c>
    </row>
    <row r="334" spans="1:17" ht="60" customHeight="1" x14ac:dyDescent="0.35">
      <c r="A334" s="11" t="s">
        <v>2133</v>
      </c>
      <c r="B334" s="2" t="s">
        <v>2134</v>
      </c>
      <c r="C334" s="1" t="s">
        <v>2135</v>
      </c>
      <c r="D334" s="3" t="s">
        <v>20</v>
      </c>
      <c r="E334" s="3" t="s">
        <v>21</v>
      </c>
      <c r="F334" s="4" t="s">
        <v>22</v>
      </c>
      <c r="G334" s="4" t="s">
        <v>23</v>
      </c>
      <c r="H334" s="4" t="s">
        <v>24</v>
      </c>
      <c r="I334" s="4" t="s">
        <v>25</v>
      </c>
      <c r="J334" s="5" t="s">
        <v>25</v>
      </c>
      <c r="K334" s="5" t="s">
        <v>2136</v>
      </c>
      <c r="L334" s="5" t="s">
        <v>2137</v>
      </c>
      <c r="M334" s="5" t="s">
        <v>98</v>
      </c>
      <c r="N334" s="5" t="s">
        <v>2138</v>
      </c>
      <c r="O334" s="5" t="s">
        <v>2139</v>
      </c>
      <c r="P334" s="4" t="str">
        <f t="shared" si="1"/>
        <v>Outstanding</v>
      </c>
      <c r="Q334" s="13" t="s">
        <v>25</v>
      </c>
    </row>
    <row r="335" spans="1:17" ht="60" customHeight="1" x14ac:dyDescent="0.35">
      <c r="A335" s="11" t="s">
        <v>2133</v>
      </c>
      <c r="B335" s="2" t="s">
        <v>2140</v>
      </c>
      <c r="C335" s="1" t="s">
        <v>2141</v>
      </c>
      <c r="D335" s="3" t="s">
        <v>20</v>
      </c>
      <c r="E335" s="3" t="s">
        <v>21</v>
      </c>
      <c r="F335" s="4" t="s">
        <v>22</v>
      </c>
      <c r="G335" s="4" t="s">
        <v>23</v>
      </c>
      <c r="H335" s="4" t="s">
        <v>24</v>
      </c>
      <c r="I335" s="4" t="s">
        <v>25</v>
      </c>
      <c r="J335" s="5" t="s">
        <v>25</v>
      </c>
      <c r="K335" s="5" t="s">
        <v>2142</v>
      </c>
      <c r="L335" s="5" t="s">
        <v>2143</v>
      </c>
      <c r="M335" s="5" t="s">
        <v>2144</v>
      </c>
      <c r="N335" s="5" t="s">
        <v>2145</v>
      </c>
      <c r="O335" s="5" t="s">
        <v>2146</v>
      </c>
      <c r="P335" s="4" t="str">
        <f t="shared" si="1"/>
        <v>Outstanding</v>
      </c>
      <c r="Q335" s="13" t="s">
        <v>25</v>
      </c>
    </row>
    <row r="336" spans="1:17" ht="60" customHeight="1" x14ac:dyDescent="0.35">
      <c r="A336" s="11" t="s">
        <v>2147</v>
      </c>
      <c r="B336" s="2" t="s">
        <v>2148</v>
      </c>
      <c r="C336" s="1" t="s">
        <v>2149</v>
      </c>
      <c r="D336" s="3" t="s">
        <v>20</v>
      </c>
      <c r="E336" s="3" t="s">
        <v>21</v>
      </c>
      <c r="F336" s="4" t="s">
        <v>22</v>
      </c>
      <c r="G336" s="4" t="s">
        <v>23</v>
      </c>
      <c r="H336" s="4" t="s">
        <v>24</v>
      </c>
      <c r="I336" s="4" t="s">
        <v>25</v>
      </c>
      <c r="J336" s="5" t="s">
        <v>25</v>
      </c>
      <c r="K336" s="5" t="s">
        <v>2150</v>
      </c>
      <c r="L336" s="5" t="s">
        <v>2137</v>
      </c>
      <c r="M336" s="5" t="s">
        <v>98</v>
      </c>
      <c r="N336" s="5" t="s">
        <v>2151</v>
      </c>
      <c r="O336" s="5" t="s">
        <v>2139</v>
      </c>
      <c r="P336" s="4" t="str">
        <f t="shared" si="1"/>
        <v>Outstanding</v>
      </c>
      <c r="Q336" s="13" t="s">
        <v>25</v>
      </c>
    </row>
    <row r="337" spans="1:17" ht="60" customHeight="1" x14ac:dyDescent="0.35">
      <c r="A337" s="11" t="s">
        <v>2147</v>
      </c>
      <c r="B337" s="2" t="s">
        <v>2152</v>
      </c>
      <c r="C337" s="1" t="s">
        <v>2153</v>
      </c>
      <c r="D337" s="3" t="s">
        <v>20</v>
      </c>
      <c r="E337" s="3" t="s">
        <v>21</v>
      </c>
      <c r="F337" s="4" t="s">
        <v>22</v>
      </c>
      <c r="G337" s="4" t="s">
        <v>23</v>
      </c>
      <c r="H337" s="4" t="s">
        <v>24</v>
      </c>
      <c r="I337" s="4" t="s">
        <v>25</v>
      </c>
      <c r="J337" s="5" t="s">
        <v>25</v>
      </c>
      <c r="K337" s="5" t="s">
        <v>2154</v>
      </c>
      <c r="L337" s="5" t="s">
        <v>2155</v>
      </c>
      <c r="M337" s="5" t="s">
        <v>2144</v>
      </c>
      <c r="N337" s="5" t="s">
        <v>2156</v>
      </c>
      <c r="O337" s="5" t="s">
        <v>2146</v>
      </c>
      <c r="P337" s="4" t="str">
        <f t="shared" si="1"/>
        <v>Outstanding</v>
      </c>
      <c r="Q337" s="13" t="s">
        <v>25</v>
      </c>
    </row>
    <row r="338" spans="1:17" ht="60" customHeight="1" x14ac:dyDescent="0.35">
      <c r="A338" s="11" t="s">
        <v>2157</v>
      </c>
      <c r="B338" s="2" t="s">
        <v>2158</v>
      </c>
      <c r="C338" s="1" t="s">
        <v>2159</v>
      </c>
      <c r="D338" s="3" t="s">
        <v>20</v>
      </c>
      <c r="E338" s="3" t="s">
        <v>21</v>
      </c>
      <c r="F338" s="4" t="s">
        <v>22</v>
      </c>
      <c r="G338" s="4" t="s">
        <v>23</v>
      </c>
      <c r="H338" s="4" t="s">
        <v>24</v>
      </c>
      <c r="I338" s="4" t="s">
        <v>25</v>
      </c>
      <c r="J338" s="5" t="s">
        <v>25</v>
      </c>
      <c r="K338" s="5" t="s">
        <v>2160</v>
      </c>
      <c r="L338" s="5" t="s">
        <v>2137</v>
      </c>
      <c r="M338" s="5" t="s">
        <v>98</v>
      </c>
      <c r="N338" s="5" t="s">
        <v>2161</v>
      </c>
      <c r="O338" s="5" t="s">
        <v>2139</v>
      </c>
      <c r="P338" s="4" t="str">
        <f t="shared" si="1"/>
        <v>Outstanding</v>
      </c>
      <c r="Q338" s="13" t="s">
        <v>25</v>
      </c>
    </row>
    <row r="339" spans="1:17" ht="60" customHeight="1" x14ac:dyDescent="0.35">
      <c r="A339" s="11" t="s">
        <v>2157</v>
      </c>
      <c r="B339" s="2" t="s">
        <v>2162</v>
      </c>
      <c r="C339" s="1" t="s">
        <v>2163</v>
      </c>
      <c r="D339" s="3" t="s">
        <v>20</v>
      </c>
      <c r="E339" s="3" t="s">
        <v>21</v>
      </c>
      <c r="F339" s="4" t="s">
        <v>22</v>
      </c>
      <c r="G339" s="4" t="s">
        <v>23</v>
      </c>
      <c r="H339" s="4" t="s">
        <v>24</v>
      </c>
      <c r="I339" s="4" t="s">
        <v>25</v>
      </c>
      <c r="J339" s="5" t="s">
        <v>25</v>
      </c>
      <c r="K339" s="5" t="s">
        <v>2164</v>
      </c>
      <c r="L339" s="5" t="s">
        <v>2143</v>
      </c>
      <c r="M339" s="5" t="s">
        <v>2144</v>
      </c>
      <c r="N339" s="5" t="s">
        <v>2165</v>
      </c>
      <c r="O339" s="5" t="s">
        <v>2146</v>
      </c>
      <c r="P339" s="4" t="str">
        <f t="shared" si="1"/>
        <v>Outstanding</v>
      </c>
      <c r="Q339" s="13" t="s">
        <v>25</v>
      </c>
    </row>
    <row r="340" spans="1:17" ht="60" customHeight="1" x14ac:dyDescent="0.35">
      <c r="A340" s="11" t="s">
        <v>1094</v>
      </c>
      <c r="B340" s="2" t="s">
        <v>2166</v>
      </c>
      <c r="C340" s="1" t="s">
        <v>2167</v>
      </c>
      <c r="D340" s="3" t="s">
        <v>20</v>
      </c>
      <c r="E340" s="3" t="s">
        <v>21</v>
      </c>
      <c r="F340" s="4" t="s">
        <v>22</v>
      </c>
      <c r="G340" s="4" t="s">
        <v>23</v>
      </c>
      <c r="H340" s="4" t="s">
        <v>24</v>
      </c>
      <c r="I340" s="4" t="s">
        <v>25</v>
      </c>
      <c r="J340" s="5" t="s">
        <v>25</v>
      </c>
      <c r="K340" s="5" t="s">
        <v>2168</v>
      </c>
      <c r="L340" s="5" t="s">
        <v>2137</v>
      </c>
      <c r="M340" s="5" t="s">
        <v>98</v>
      </c>
      <c r="N340" s="5" t="s">
        <v>2169</v>
      </c>
      <c r="O340" s="5" t="s">
        <v>2139</v>
      </c>
      <c r="P340" s="4" t="str">
        <f t="shared" si="1"/>
        <v>Outstanding</v>
      </c>
      <c r="Q340" s="13" t="s">
        <v>25</v>
      </c>
    </row>
    <row r="341" spans="1:17" ht="60" customHeight="1" x14ac:dyDescent="0.35">
      <c r="A341" s="11" t="s">
        <v>1094</v>
      </c>
      <c r="B341" s="2" t="s">
        <v>2170</v>
      </c>
      <c r="C341" s="1" t="s">
        <v>2171</v>
      </c>
      <c r="D341" s="3" t="s">
        <v>20</v>
      </c>
      <c r="E341" s="3" t="s">
        <v>21</v>
      </c>
      <c r="F341" s="4" t="s">
        <v>22</v>
      </c>
      <c r="G341" s="4" t="s">
        <v>23</v>
      </c>
      <c r="H341" s="4" t="s">
        <v>24</v>
      </c>
      <c r="I341" s="4" t="s">
        <v>25</v>
      </c>
      <c r="J341" s="5" t="s">
        <v>25</v>
      </c>
      <c r="K341" s="5" t="s">
        <v>2172</v>
      </c>
      <c r="L341" s="5" t="s">
        <v>2143</v>
      </c>
      <c r="M341" s="5" t="s">
        <v>2144</v>
      </c>
      <c r="N341" s="5" t="s">
        <v>2173</v>
      </c>
      <c r="O341" s="5" t="s">
        <v>2146</v>
      </c>
      <c r="P341" s="4" t="str">
        <f t="shared" si="1"/>
        <v>Outstanding</v>
      </c>
      <c r="Q341" s="13" t="s">
        <v>25</v>
      </c>
    </row>
    <row r="342" spans="1:17" ht="60" customHeight="1" x14ac:dyDescent="0.35">
      <c r="A342" s="11" t="s">
        <v>2174</v>
      </c>
      <c r="B342" s="2" t="s">
        <v>2175</v>
      </c>
      <c r="C342" s="1" t="s">
        <v>2176</v>
      </c>
      <c r="D342" s="3" t="s">
        <v>20</v>
      </c>
      <c r="E342" s="3" t="s">
        <v>21</v>
      </c>
      <c r="F342" s="4" t="s">
        <v>22</v>
      </c>
      <c r="G342" s="4" t="s">
        <v>23</v>
      </c>
      <c r="H342" s="4" t="s">
        <v>24</v>
      </c>
      <c r="I342" s="4" t="s">
        <v>25</v>
      </c>
      <c r="J342" s="5" t="s">
        <v>25</v>
      </c>
      <c r="K342" s="5" t="s">
        <v>2177</v>
      </c>
      <c r="L342" s="5" t="s">
        <v>2178</v>
      </c>
      <c r="M342" s="5" t="s">
        <v>98</v>
      </c>
      <c r="N342" s="5" t="s">
        <v>2179</v>
      </c>
      <c r="O342" s="5" t="s">
        <v>2180</v>
      </c>
      <c r="P342" s="4" t="str">
        <f t="shared" si="1"/>
        <v>Outstanding</v>
      </c>
      <c r="Q342" s="13" t="s">
        <v>25</v>
      </c>
    </row>
    <row r="343" spans="1:17" ht="60" customHeight="1" x14ac:dyDescent="0.35">
      <c r="A343" s="11" t="s">
        <v>2174</v>
      </c>
      <c r="B343" s="2" t="s">
        <v>2181</v>
      </c>
      <c r="C343" s="1" t="s">
        <v>2182</v>
      </c>
      <c r="D343" s="3" t="s">
        <v>20</v>
      </c>
      <c r="E343" s="3" t="s">
        <v>21</v>
      </c>
      <c r="F343" s="4" t="s">
        <v>22</v>
      </c>
      <c r="G343" s="4" t="s">
        <v>23</v>
      </c>
      <c r="H343" s="4" t="s">
        <v>24</v>
      </c>
      <c r="I343" s="4" t="s">
        <v>25</v>
      </c>
      <c r="J343" s="5" t="s">
        <v>25</v>
      </c>
      <c r="K343" s="5" t="s">
        <v>2183</v>
      </c>
      <c r="L343" s="5" t="s">
        <v>2184</v>
      </c>
      <c r="M343" s="5" t="s">
        <v>98</v>
      </c>
      <c r="N343" s="5" t="s">
        <v>2185</v>
      </c>
      <c r="O343" s="5" t="s">
        <v>2186</v>
      </c>
      <c r="P343" s="4" t="str">
        <f t="shared" si="1"/>
        <v>Outstanding</v>
      </c>
      <c r="Q343" s="13" t="s">
        <v>25</v>
      </c>
    </row>
    <row r="344" spans="1:17" ht="60" customHeight="1" x14ac:dyDescent="0.35">
      <c r="A344" s="11" t="s">
        <v>2174</v>
      </c>
      <c r="B344" s="2" t="s">
        <v>2187</v>
      </c>
      <c r="C344" s="1" t="s">
        <v>2188</v>
      </c>
      <c r="D344" s="3" t="s">
        <v>20</v>
      </c>
      <c r="E344" s="3" t="s">
        <v>21</v>
      </c>
      <c r="F344" s="4" t="s">
        <v>22</v>
      </c>
      <c r="G344" s="4" t="s">
        <v>23</v>
      </c>
      <c r="H344" s="4" t="s">
        <v>24</v>
      </c>
      <c r="I344" s="4" t="s">
        <v>25</v>
      </c>
      <c r="J344" s="5" t="s">
        <v>25</v>
      </c>
      <c r="K344" s="5" t="s">
        <v>2189</v>
      </c>
      <c r="L344" s="5" t="s">
        <v>2190</v>
      </c>
      <c r="M344" s="5" t="s">
        <v>98</v>
      </c>
      <c r="N344" s="5" t="s">
        <v>2191</v>
      </c>
      <c r="O344" s="5" t="s">
        <v>2192</v>
      </c>
      <c r="P344" s="4" t="str">
        <f t="shared" si="1"/>
        <v>Outstanding</v>
      </c>
      <c r="Q344" s="13" t="s">
        <v>25</v>
      </c>
    </row>
    <row r="345" spans="1:17" ht="60" customHeight="1" x14ac:dyDescent="0.35">
      <c r="A345" s="11" t="s">
        <v>2174</v>
      </c>
      <c r="B345" s="2" t="s">
        <v>2193</v>
      </c>
      <c r="C345" s="1" t="s">
        <v>2194</v>
      </c>
      <c r="D345" s="3" t="s">
        <v>20</v>
      </c>
      <c r="E345" s="3" t="s">
        <v>21</v>
      </c>
      <c r="F345" s="4" t="s">
        <v>22</v>
      </c>
      <c r="G345" s="4" t="s">
        <v>23</v>
      </c>
      <c r="H345" s="4" t="s">
        <v>24</v>
      </c>
      <c r="I345" s="4" t="s">
        <v>25</v>
      </c>
      <c r="J345" s="5" t="s">
        <v>25</v>
      </c>
      <c r="K345" s="5" t="s">
        <v>2195</v>
      </c>
      <c r="L345" s="5" t="s">
        <v>2196</v>
      </c>
      <c r="M345" s="5" t="s">
        <v>98</v>
      </c>
      <c r="N345" s="5" t="s">
        <v>2197</v>
      </c>
      <c r="O345" s="5" t="s">
        <v>2198</v>
      </c>
      <c r="P345" s="4" t="str">
        <f t="shared" si="1"/>
        <v>Outstanding</v>
      </c>
      <c r="Q345" s="13" t="s">
        <v>25</v>
      </c>
    </row>
    <row r="346" spans="1:17" ht="60" customHeight="1" x14ac:dyDescent="0.35">
      <c r="A346" s="11" t="s">
        <v>2199</v>
      </c>
      <c r="B346" s="2" t="s">
        <v>2200</v>
      </c>
      <c r="C346" s="1" t="s">
        <v>2201</v>
      </c>
      <c r="D346" s="3" t="s">
        <v>20</v>
      </c>
      <c r="E346" s="3" t="s">
        <v>274</v>
      </c>
      <c r="F346" s="4" t="s">
        <v>22</v>
      </c>
      <c r="G346" s="4" t="s">
        <v>23</v>
      </c>
      <c r="H346" s="4" t="s">
        <v>24</v>
      </c>
      <c r="I346" s="4" t="s">
        <v>25</v>
      </c>
      <c r="J346" s="5" t="s">
        <v>25</v>
      </c>
      <c r="K346" s="5" t="s">
        <v>2202</v>
      </c>
      <c r="L346" s="5" t="s">
        <v>2203</v>
      </c>
      <c r="M346" s="5" t="s">
        <v>2204</v>
      </c>
      <c r="N346" s="5" t="s">
        <v>2205</v>
      </c>
      <c r="O346" s="5" t="s">
        <v>2206</v>
      </c>
      <c r="P346" s="4" t="str">
        <f t="shared" si="1"/>
        <v>Outstanding</v>
      </c>
      <c r="Q346" s="13" t="s">
        <v>25</v>
      </c>
    </row>
    <row r="347" spans="1:17" ht="60" customHeight="1" x14ac:dyDescent="0.35">
      <c r="A347" s="11" t="s">
        <v>2207</v>
      </c>
      <c r="B347" s="2" t="s">
        <v>2208</v>
      </c>
      <c r="C347" s="1" t="s">
        <v>2209</v>
      </c>
      <c r="D347" s="3" t="s">
        <v>20</v>
      </c>
      <c r="E347" s="3" t="s">
        <v>274</v>
      </c>
      <c r="F347" s="4" t="s">
        <v>22</v>
      </c>
      <c r="G347" s="4" t="s">
        <v>23</v>
      </c>
      <c r="H347" s="4" t="s">
        <v>24</v>
      </c>
      <c r="I347" s="4" t="s">
        <v>25</v>
      </c>
      <c r="J347" s="5" t="s">
        <v>25</v>
      </c>
      <c r="K347" s="5" t="s">
        <v>2210</v>
      </c>
      <c r="L347" s="5" t="s">
        <v>2211</v>
      </c>
      <c r="M347" s="5" t="s">
        <v>2212</v>
      </c>
      <c r="N347" s="5" t="s">
        <v>2213</v>
      </c>
      <c r="O347" s="5" t="s">
        <v>2214</v>
      </c>
      <c r="P347" s="4" t="str">
        <f t="shared" si="1"/>
        <v>Outstanding</v>
      </c>
      <c r="Q347" s="13" t="s">
        <v>25</v>
      </c>
    </row>
    <row r="348" spans="1:17" ht="60" customHeight="1" x14ac:dyDescent="0.35">
      <c r="A348" s="11" t="s">
        <v>2215</v>
      </c>
      <c r="B348" s="2" t="s">
        <v>2216</v>
      </c>
      <c r="C348" s="1" t="s">
        <v>2217</v>
      </c>
      <c r="D348" s="3" t="s">
        <v>20</v>
      </c>
      <c r="E348" s="3" t="s">
        <v>21</v>
      </c>
      <c r="F348" s="4" t="s">
        <v>22</v>
      </c>
      <c r="G348" s="4" t="s">
        <v>23</v>
      </c>
      <c r="H348" s="4" t="s">
        <v>24</v>
      </c>
      <c r="I348" s="4" t="s">
        <v>25</v>
      </c>
      <c r="J348" s="5" t="s">
        <v>25</v>
      </c>
      <c r="K348" s="5" t="s">
        <v>2218</v>
      </c>
      <c r="L348" s="5" t="s">
        <v>2219</v>
      </c>
      <c r="M348" s="5" t="s">
        <v>2220</v>
      </c>
      <c r="N348" s="5" t="s">
        <v>2221</v>
      </c>
      <c r="O348" s="5" t="s">
        <v>2222</v>
      </c>
      <c r="P348" s="4" t="str">
        <f t="shared" si="1"/>
        <v>Outstanding</v>
      </c>
      <c r="Q348" s="13" t="s">
        <v>25</v>
      </c>
    </row>
    <row r="349" spans="1:17" ht="60" customHeight="1" x14ac:dyDescent="0.35">
      <c r="A349" s="11" t="s">
        <v>2223</v>
      </c>
      <c r="B349" s="2" t="s">
        <v>2224</v>
      </c>
      <c r="C349" s="1" t="s">
        <v>2225</v>
      </c>
      <c r="D349" s="3" t="s">
        <v>20</v>
      </c>
      <c r="E349" s="3" t="s">
        <v>21</v>
      </c>
      <c r="F349" s="4" t="s">
        <v>22</v>
      </c>
      <c r="G349" s="4" t="s">
        <v>23</v>
      </c>
      <c r="H349" s="4" t="s">
        <v>24</v>
      </c>
      <c r="I349" s="4" t="s">
        <v>25</v>
      </c>
      <c r="J349" s="5" t="s">
        <v>25</v>
      </c>
      <c r="K349" s="5" t="s">
        <v>2226</v>
      </c>
      <c r="L349" s="5" t="s">
        <v>2227</v>
      </c>
      <c r="M349" s="5" t="s">
        <v>2228</v>
      </c>
      <c r="N349" s="5" t="s">
        <v>2229</v>
      </c>
      <c r="O349" s="5" t="s">
        <v>2230</v>
      </c>
      <c r="P349" s="4" t="str">
        <f t="shared" si="1"/>
        <v>Outstanding</v>
      </c>
      <c r="Q349" s="13" t="s">
        <v>25</v>
      </c>
    </row>
    <row r="350" spans="1:17" ht="60" customHeight="1" x14ac:dyDescent="0.35">
      <c r="A350" s="11" t="s">
        <v>2231</v>
      </c>
      <c r="B350" s="2" t="s">
        <v>2232</v>
      </c>
      <c r="C350" s="1" t="s">
        <v>2233</v>
      </c>
      <c r="D350" s="3" t="s">
        <v>20</v>
      </c>
      <c r="E350" s="3" t="s">
        <v>21</v>
      </c>
      <c r="F350" s="4" t="s">
        <v>22</v>
      </c>
      <c r="G350" s="4" t="s">
        <v>23</v>
      </c>
      <c r="H350" s="4" t="s">
        <v>24</v>
      </c>
      <c r="I350" s="4" t="s">
        <v>25</v>
      </c>
      <c r="J350" s="5" t="s">
        <v>25</v>
      </c>
      <c r="K350" s="5" t="s">
        <v>2234</v>
      </c>
      <c r="L350" s="5" t="s">
        <v>2235</v>
      </c>
      <c r="M350" s="5" t="s">
        <v>98</v>
      </c>
      <c r="N350" s="5" t="s">
        <v>2236</v>
      </c>
      <c r="O350" s="5" t="s">
        <v>2237</v>
      </c>
      <c r="P350" s="4" t="str">
        <f t="shared" si="1"/>
        <v>Outstanding</v>
      </c>
      <c r="Q350" s="13" t="s">
        <v>25</v>
      </c>
    </row>
    <row r="351" spans="1:17" ht="60" customHeight="1" x14ac:dyDescent="0.35">
      <c r="A351" s="11" t="s">
        <v>2231</v>
      </c>
      <c r="B351" s="2" t="s">
        <v>2238</v>
      </c>
      <c r="C351" s="1" t="s">
        <v>2239</v>
      </c>
      <c r="D351" s="3" t="s">
        <v>20</v>
      </c>
      <c r="E351" s="3" t="s">
        <v>21</v>
      </c>
      <c r="F351" s="4" t="s">
        <v>22</v>
      </c>
      <c r="G351" s="4" t="s">
        <v>23</v>
      </c>
      <c r="H351" s="4" t="s">
        <v>24</v>
      </c>
      <c r="I351" s="4" t="s">
        <v>25</v>
      </c>
      <c r="J351" s="5" t="s">
        <v>25</v>
      </c>
      <c r="K351" s="5" t="s">
        <v>2240</v>
      </c>
      <c r="L351" s="5" t="s">
        <v>2241</v>
      </c>
      <c r="M351" s="5" t="s">
        <v>2242</v>
      </c>
      <c r="N351" s="5" t="s">
        <v>2243</v>
      </c>
      <c r="O351" s="5" t="s">
        <v>2244</v>
      </c>
      <c r="P351" s="4" t="str">
        <f t="shared" si="1"/>
        <v>Outstanding</v>
      </c>
      <c r="Q351" s="13" t="s">
        <v>25</v>
      </c>
    </row>
    <row r="352" spans="1:17" ht="60" customHeight="1" x14ac:dyDescent="0.35">
      <c r="A352" s="11" t="s">
        <v>2245</v>
      </c>
      <c r="B352" s="2" t="s">
        <v>2246</v>
      </c>
      <c r="C352" s="1" t="s">
        <v>2247</v>
      </c>
      <c r="D352" s="3" t="s">
        <v>20</v>
      </c>
      <c r="E352" s="3" t="s">
        <v>21</v>
      </c>
      <c r="F352" s="4" t="s">
        <v>22</v>
      </c>
      <c r="G352" s="4" t="s">
        <v>23</v>
      </c>
      <c r="H352" s="4" t="s">
        <v>24</v>
      </c>
      <c r="I352" s="4" t="s">
        <v>25</v>
      </c>
      <c r="J352" s="5" t="s">
        <v>25</v>
      </c>
      <c r="K352" s="5" t="s">
        <v>2248</v>
      </c>
      <c r="L352" s="5" t="s">
        <v>2249</v>
      </c>
      <c r="M352" s="5" t="s">
        <v>2250</v>
      </c>
      <c r="N352" s="5" t="s">
        <v>2251</v>
      </c>
      <c r="O352" s="5" t="s">
        <v>2252</v>
      </c>
      <c r="P352" s="4" t="str">
        <f t="shared" si="1"/>
        <v>Outstanding</v>
      </c>
      <c r="Q352" s="13" t="s">
        <v>25</v>
      </c>
    </row>
    <row r="353" spans="1:17" ht="60" customHeight="1" x14ac:dyDescent="0.35">
      <c r="A353" s="11" t="s">
        <v>2245</v>
      </c>
      <c r="B353" s="2" t="s">
        <v>2253</v>
      </c>
      <c r="C353" s="1" t="s">
        <v>2254</v>
      </c>
      <c r="D353" s="3" t="s">
        <v>20</v>
      </c>
      <c r="E353" s="3" t="s">
        <v>21</v>
      </c>
      <c r="F353" s="4" t="s">
        <v>22</v>
      </c>
      <c r="G353" s="4" t="s">
        <v>23</v>
      </c>
      <c r="H353" s="4" t="s">
        <v>24</v>
      </c>
      <c r="I353" s="4" t="s">
        <v>25</v>
      </c>
      <c r="J353" s="5" t="s">
        <v>25</v>
      </c>
      <c r="K353" s="5" t="s">
        <v>2255</v>
      </c>
      <c r="L353" s="5" t="s">
        <v>2256</v>
      </c>
      <c r="M353" s="5" t="s">
        <v>2250</v>
      </c>
      <c r="N353" s="5" t="s">
        <v>2257</v>
      </c>
      <c r="O353" s="5" t="s">
        <v>2252</v>
      </c>
      <c r="P353" s="4" t="str">
        <f t="shared" si="1"/>
        <v>Outstanding</v>
      </c>
      <c r="Q353" s="13" t="s">
        <v>25</v>
      </c>
    </row>
    <row r="354" spans="1:17" ht="60" customHeight="1" x14ac:dyDescent="0.35">
      <c r="A354" s="11" t="s">
        <v>2258</v>
      </c>
      <c r="B354" s="2" t="s">
        <v>2259</v>
      </c>
      <c r="C354" s="1" t="s">
        <v>2260</v>
      </c>
      <c r="D354" s="3" t="s">
        <v>20</v>
      </c>
      <c r="E354" s="3" t="s">
        <v>21</v>
      </c>
      <c r="F354" s="4" t="s">
        <v>22</v>
      </c>
      <c r="G354" s="4" t="s">
        <v>23</v>
      </c>
      <c r="H354" s="4" t="s">
        <v>24</v>
      </c>
      <c r="I354" s="4" t="s">
        <v>25</v>
      </c>
      <c r="J354" s="5" t="s">
        <v>25</v>
      </c>
      <c r="K354" s="5" t="s">
        <v>2261</v>
      </c>
      <c r="L354" s="5" t="s">
        <v>2262</v>
      </c>
      <c r="M354" s="5" t="s">
        <v>2263</v>
      </c>
      <c r="N354" s="5" t="s">
        <v>2264</v>
      </c>
      <c r="O354" s="5" t="s">
        <v>2265</v>
      </c>
      <c r="P354" s="4" t="str">
        <f t="shared" si="1"/>
        <v>Outstanding</v>
      </c>
      <c r="Q354" s="13" t="s">
        <v>25</v>
      </c>
    </row>
    <row r="355" spans="1:17" ht="60" customHeight="1" x14ac:dyDescent="0.35">
      <c r="A355" s="11" t="s">
        <v>2266</v>
      </c>
      <c r="B355" s="2" t="s">
        <v>2267</v>
      </c>
      <c r="C355" s="1" t="s">
        <v>2268</v>
      </c>
      <c r="D355" s="3" t="s">
        <v>20</v>
      </c>
      <c r="E355" s="3" t="s">
        <v>21</v>
      </c>
      <c r="F355" s="4" t="s">
        <v>22</v>
      </c>
      <c r="G355" s="4" t="s">
        <v>23</v>
      </c>
      <c r="H355" s="4" t="s">
        <v>24</v>
      </c>
      <c r="I355" s="4" t="s">
        <v>25</v>
      </c>
      <c r="J355" s="5" t="s">
        <v>25</v>
      </c>
      <c r="K355" s="5" t="s">
        <v>2269</v>
      </c>
      <c r="L355" s="5" t="s">
        <v>2270</v>
      </c>
      <c r="M355" s="5" t="s">
        <v>2271</v>
      </c>
      <c r="N355" s="5" t="s">
        <v>2272</v>
      </c>
      <c r="O355" s="5" t="s">
        <v>2273</v>
      </c>
      <c r="P355" s="4" t="str">
        <f t="shared" si="1"/>
        <v>Outstanding</v>
      </c>
      <c r="Q355" s="13" t="s">
        <v>25</v>
      </c>
    </row>
    <row r="356" spans="1:17" ht="60" customHeight="1" x14ac:dyDescent="0.35">
      <c r="A356" s="11" t="s">
        <v>2274</v>
      </c>
      <c r="B356" s="2" t="s">
        <v>2275</v>
      </c>
      <c r="C356" s="1" t="s">
        <v>2276</v>
      </c>
      <c r="D356" s="3" t="s">
        <v>20</v>
      </c>
      <c r="E356" s="3" t="s">
        <v>274</v>
      </c>
      <c r="F356" s="4" t="s">
        <v>22</v>
      </c>
      <c r="G356" s="4" t="s">
        <v>23</v>
      </c>
      <c r="H356" s="4" t="s">
        <v>24</v>
      </c>
      <c r="I356" s="4" t="s">
        <v>25</v>
      </c>
      <c r="J356" s="5" t="s">
        <v>25</v>
      </c>
      <c r="K356" s="5" t="s">
        <v>2277</v>
      </c>
      <c r="L356" s="5" t="s">
        <v>2278</v>
      </c>
      <c r="M356" s="5" t="s">
        <v>2279</v>
      </c>
      <c r="N356" s="5" t="s">
        <v>2280</v>
      </c>
      <c r="O356" s="5" t="s">
        <v>2281</v>
      </c>
      <c r="P356" s="4" t="str">
        <f t="shared" si="1"/>
        <v>Outstanding</v>
      </c>
      <c r="Q356" s="13" t="s">
        <v>25</v>
      </c>
    </row>
    <row r="357" spans="1:17" ht="60" customHeight="1" x14ac:dyDescent="0.35">
      <c r="A357" s="11" t="s">
        <v>2282</v>
      </c>
      <c r="B357" s="2" t="s">
        <v>2283</v>
      </c>
      <c r="C357" s="1" t="s">
        <v>2284</v>
      </c>
      <c r="D357" s="3" t="s">
        <v>20</v>
      </c>
      <c r="E357" s="3" t="s">
        <v>21</v>
      </c>
      <c r="F357" s="4" t="s">
        <v>22</v>
      </c>
      <c r="G357" s="4" t="s">
        <v>23</v>
      </c>
      <c r="H357" s="4" t="s">
        <v>24</v>
      </c>
      <c r="I357" s="4" t="s">
        <v>25</v>
      </c>
      <c r="J357" s="5" t="s">
        <v>25</v>
      </c>
      <c r="K357" s="5" t="s">
        <v>2285</v>
      </c>
      <c r="L357" s="5" t="s">
        <v>2286</v>
      </c>
      <c r="M357" s="5" t="s">
        <v>98</v>
      </c>
      <c r="N357" s="5" t="s">
        <v>2287</v>
      </c>
      <c r="O357" s="5" t="s">
        <v>2288</v>
      </c>
      <c r="P357" s="4" t="str">
        <f t="shared" si="1"/>
        <v>Outstanding</v>
      </c>
      <c r="Q357" s="13" t="s">
        <v>25</v>
      </c>
    </row>
    <row r="358" spans="1:17" ht="60" customHeight="1" x14ac:dyDescent="0.35">
      <c r="A358" s="11" t="s">
        <v>2282</v>
      </c>
      <c r="B358" s="2" t="s">
        <v>2289</v>
      </c>
      <c r="C358" s="1" t="s">
        <v>2290</v>
      </c>
      <c r="D358" s="3" t="s">
        <v>20</v>
      </c>
      <c r="E358" s="3" t="s">
        <v>21</v>
      </c>
      <c r="F358" s="4" t="s">
        <v>22</v>
      </c>
      <c r="G358" s="4" t="s">
        <v>23</v>
      </c>
      <c r="H358" s="4" t="s">
        <v>24</v>
      </c>
      <c r="I358" s="4" t="s">
        <v>25</v>
      </c>
      <c r="J358" s="5" t="s">
        <v>25</v>
      </c>
      <c r="K358" s="5" t="s">
        <v>2291</v>
      </c>
      <c r="L358" s="5" t="s">
        <v>2292</v>
      </c>
      <c r="M358" s="5" t="s">
        <v>98</v>
      </c>
      <c r="N358" s="5" t="s">
        <v>2293</v>
      </c>
      <c r="O358" s="5" t="s">
        <v>2294</v>
      </c>
      <c r="P358" s="4" t="str">
        <f t="shared" si="1"/>
        <v>Outstanding</v>
      </c>
      <c r="Q358" s="13" t="s">
        <v>25</v>
      </c>
    </row>
    <row r="359" spans="1:17" ht="60" customHeight="1" x14ac:dyDescent="0.35">
      <c r="A359" s="11" t="s">
        <v>2282</v>
      </c>
      <c r="B359" s="2" t="s">
        <v>2295</v>
      </c>
      <c r="C359" s="1" t="s">
        <v>2296</v>
      </c>
      <c r="D359" s="3" t="s">
        <v>20</v>
      </c>
      <c r="E359" s="3" t="s">
        <v>21</v>
      </c>
      <c r="F359" s="4" t="s">
        <v>22</v>
      </c>
      <c r="G359" s="4" t="s">
        <v>23</v>
      </c>
      <c r="H359" s="4" t="s">
        <v>24</v>
      </c>
      <c r="I359" s="4" t="s">
        <v>25</v>
      </c>
      <c r="J359" s="5" t="s">
        <v>25</v>
      </c>
      <c r="K359" s="5" t="s">
        <v>2297</v>
      </c>
      <c r="L359" s="5" t="s">
        <v>2298</v>
      </c>
      <c r="M359" s="5" t="s">
        <v>98</v>
      </c>
      <c r="N359" s="5" t="s">
        <v>2299</v>
      </c>
      <c r="O359" s="5" t="s">
        <v>2300</v>
      </c>
      <c r="P359" s="4" t="str">
        <f t="shared" si="1"/>
        <v>Outstanding</v>
      </c>
      <c r="Q359" s="13" t="s">
        <v>25</v>
      </c>
    </row>
    <row r="360" spans="1:17" ht="60" customHeight="1" x14ac:dyDescent="0.35">
      <c r="A360" s="11" t="s">
        <v>2282</v>
      </c>
      <c r="B360" s="2" t="s">
        <v>2301</v>
      </c>
      <c r="C360" s="1" t="s">
        <v>2302</v>
      </c>
      <c r="D360" s="3" t="s">
        <v>20</v>
      </c>
      <c r="E360" s="3" t="s">
        <v>21</v>
      </c>
      <c r="F360" s="4" t="s">
        <v>22</v>
      </c>
      <c r="G360" s="4" t="s">
        <v>23</v>
      </c>
      <c r="H360" s="4" t="s">
        <v>24</v>
      </c>
      <c r="I360" s="4" t="s">
        <v>25</v>
      </c>
      <c r="J360" s="5" t="s">
        <v>25</v>
      </c>
      <c r="K360" s="5" t="s">
        <v>2303</v>
      </c>
      <c r="L360" s="5" t="s">
        <v>2304</v>
      </c>
      <c r="M360" s="5" t="s">
        <v>2305</v>
      </c>
      <c r="N360" s="5" t="s">
        <v>2306</v>
      </c>
      <c r="O360" s="5" t="s">
        <v>2307</v>
      </c>
      <c r="P360" s="4" t="str">
        <f t="shared" si="1"/>
        <v>Outstanding</v>
      </c>
      <c r="Q360" s="13" t="s">
        <v>25</v>
      </c>
    </row>
    <row r="361" spans="1:17" ht="60" customHeight="1" x14ac:dyDescent="0.35">
      <c r="A361" s="11" t="s">
        <v>2282</v>
      </c>
      <c r="B361" s="2" t="s">
        <v>2308</v>
      </c>
      <c r="C361" s="1" t="s">
        <v>2309</v>
      </c>
      <c r="D361" s="3" t="s">
        <v>20</v>
      </c>
      <c r="E361" s="3" t="s">
        <v>21</v>
      </c>
      <c r="F361" s="4" t="s">
        <v>22</v>
      </c>
      <c r="G361" s="4" t="s">
        <v>23</v>
      </c>
      <c r="H361" s="4" t="s">
        <v>24</v>
      </c>
      <c r="I361" s="4" t="s">
        <v>25</v>
      </c>
      <c r="J361" s="5" t="s">
        <v>25</v>
      </c>
      <c r="K361" s="5" t="s">
        <v>2310</v>
      </c>
      <c r="L361" s="5" t="s">
        <v>2311</v>
      </c>
      <c r="M361" s="5" t="s">
        <v>98</v>
      </c>
      <c r="N361" s="5" t="s">
        <v>2312</v>
      </c>
      <c r="O361" s="5" t="s">
        <v>2313</v>
      </c>
      <c r="P361" s="4" t="str">
        <f t="shared" si="1"/>
        <v>Outstanding</v>
      </c>
      <c r="Q361" s="13" t="s">
        <v>25</v>
      </c>
    </row>
    <row r="362" spans="1:17" ht="60" customHeight="1" x14ac:dyDescent="0.35">
      <c r="A362" s="11" t="s">
        <v>2314</v>
      </c>
      <c r="B362" s="2" t="s">
        <v>2315</v>
      </c>
      <c r="C362" s="1" t="s">
        <v>2316</v>
      </c>
      <c r="D362" s="3" t="s">
        <v>20</v>
      </c>
      <c r="E362" s="3" t="s">
        <v>274</v>
      </c>
      <c r="F362" s="4" t="s">
        <v>22</v>
      </c>
      <c r="G362" s="4" t="s">
        <v>23</v>
      </c>
      <c r="H362" s="4" t="s">
        <v>24</v>
      </c>
      <c r="I362" s="4" t="s">
        <v>25</v>
      </c>
      <c r="J362" s="5" t="s">
        <v>25</v>
      </c>
      <c r="K362" s="5" t="s">
        <v>2317</v>
      </c>
      <c r="L362" s="5" t="s">
        <v>2318</v>
      </c>
      <c r="M362" s="5" t="s">
        <v>2319</v>
      </c>
      <c r="N362" s="5" t="s">
        <v>2320</v>
      </c>
      <c r="O362" s="5" t="s">
        <v>2321</v>
      </c>
      <c r="P362" s="4" t="str">
        <f t="shared" si="1"/>
        <v>Outstanding</v>
      </c>
      <c r="Q362" s="13" t="s">
        <v>25</v>
      </c>
    </row>
    <row r="363" spans="1:17" ht="60" customHeight="1" x14ac:dyDescent="0.35">
      <c r="A363" s="11" t="s">
        <v>2314</v>
      </c>
      <c r="B363" s="2" t="s">
        <v>2322</v>
      </c>
      <c r="C363" s="1" t="s">
        <v>2323</v>
      </c>
      <c r="D363" s="3" t="s">
        <v>20</v>
      </c>
      <c r="E363" s="3" t="s">
        <v>21</v>
      </c>
      <c r="F363" s="4" t="s">
        <v>22</v>
      </c>
      <c r="G363" s="4" t="s">
        <v>23</v>
      </c>
      <c r="H363" s="4" t="s">
        <v>24</v>
      </c>
      <c r="I363" s="4" t="s">
        <v>25</v>
      </c>
      <c r="J363" s="5" t="s">
        <v>25</v>
      </c>
      <c r="K363" s="5" t="s">
        <v>2324</v>
      </c>
      <c r="L363" s="5" t="s">
        <v>2325</v>
      </c>
      <c r="M363" s="5" t="s">
        <v>2326</v>
      </c>
      <c r="N363" s="5" t="s">
        <v>2327</v>
      </c>
      <c r="O363" s="5" t="s">
        <v>2328</v>
      </c>
      <c r="P363" s="4" t="str">
        <f t="shared" si="1"/>
        <v>Outstanding</v>
      </c>
      <c r="Q363" s="13" t="s">
        <v>25</v>
      </c>
    </row>
    <row r="364" spans="1:17" ht="60" customHeight="1" x14ac:dyDescent="0.35">
      <c r="A364" s="11" t="s">
        <v>2329</v>
      </c>
      <c r="B364" s="2" t="s">
        <v>2330</v>
      </c>
      <c r="C364" s="1" t="s">
        <v>2331</v>
      </c>
      <c r="D364" s="3" t="s">
        <v>20</v>
      </c>
      <c r="E364" s="3" t="s">
        <v>274</v>
      </c>
      <c r="F364" s="4" t="s">
        <v>22</v>
      </c>
      <c r="G364" s="4" t="s">
        <v>23</v>
      </c>
      <c r="H364" s="4" t="s">
        <v>24</v>
      </c>
      <c r="I364" s="4" t="s">
        <v>25</v>
      </c>
      <c r="J364" s="5" t="s">
        <v>25</v>
      </c>
      <c r="K364" s="5" t="s">
        <v>2332</v>
      </c>
      <c r="L364" s="5" t="s">
        <v>2333</v>
      </c>
      <c r="M364" s="5" t="s">
        <v>2334</v>
      </c>
      <c r="N364" s="5" t="s">
        <v>2335</v>
      </c>
      <c r="O364" s="5" t="s">
        <v>2321</v>
      </c>
      <c r="P364" s="4" t="str">
        <f t="shared" si="1"/>
        <v>Outstanding</v>
      </c>
      <c r="Q364" s="13" t="s">
        <v>25</v>
      </c>
    </row>
    <row r="365" spans="1:17" ht="60" customHeight="1" x14ac:dyDescent="0.35">
      <c r="A365" s="11" t="s">
        <v>2336</v>
      </c>
      <c r="B365" s="2" t="s">
        <v>2337</v>
      </c>
      <c r="C365" s="1" t="s">
        <v>2338</v>
      </c>
      <c r="D365" s="3" t="s">
        <v>20</v>
      </c>
      <c r="E365" s="3" t="s">
        <v>274</v>
      </c>
      <c r="F365" s="4" t="s">
        <v>22</v>
      </c>
      <c r="G365" s="4" t="s">
        <v>23</v>
      </c>
      <c r="H365" s="4" t="s">
        <v>24</v>
      </c>
      <c r="I365" s="4" t="s">
        <v>25</v>
      </c>
      <c r="J365" s="5" t="s">
        <v>25</v>
      </c>
      <c r="K365" s="5" t="s">
        <v>2339</v>
      </c>
      <c r="L365" s="5" t="s">
        <v>2340</v>
      </c>
      <c r="M365" s="5" t="s">
        <v>2341</v>
      </c>
      <c r="N365" s="5" t="s">
        <v>2342</v>
      </c>
      <c r="O365" s="5" t="s">
        <v>2343</v>
      </c>
      <c r="P365" s="4" t="str">
        <f t="shared" si="1"/>
        <v>Outstanding</v>
      </c>
      <c r="Q365" s="13" t="s">
        <v>25</v>
      </c>
    </row>
    <row r="366" spans="1:17" ht="60" customHeight="1" x14ac:dyDescent="0.35">
      <c r="A366" s="11" t="s">
        <v>2344</v>
      </c>
      <c r="B366" s="2" t="s">
        <v>2345</v>
      </c>
      <c r="C366" s="1" t="s">
        <v>2346</v>
      </c>
      <c r="D366" s="3" t="s">
        <v>20</v>
      </c>
      <c r="E366" s="3" t="s">
        <v>21</v>
      </c>
      <c r="F366" s="4" t="s">
        <v>22</v>
      </c>
      <c r="G366" s="4" t="s">
        <v>23</v>
      </c>
      <c r="H366" s="4" t="s">
        <v>24</v>
      </c>
      <c r="I366" s="4" t="s">
        <v>25</v>
      </c>
      <c r="J366" s="5" t="s">
        <v>25</v>
      </c>
      <c r="K366" s="5" t="s">
        <v>2347</v>
      </c>
      <c r="L366" s="5" t="s">
        <v>2348</v>
      </c>
      <c r="M366" s="5" t="s">
        <v>2349</v>
      </c>
      <c r="N366" s="5" t="s">
        <v>2350</v>
      </c>
      <c r="O366" s="5" t="s">
        <v>2351</v>
      </c>
      <c r="P366" s="4" t="str">
        <f t="shared" si="1"/>
        <v>Outstanding</v>
      </c>
      <c r="Q366" s="13" t="s">
        <v>25</v>
      </c>
    </row>
    <row r="367" spans="1:17" ht="60" customHeight="1" x14ac:dyDescent="0.35">
      <c r="A367" s="11" t="s">
        <v>2344</v>
      </c>
      <c r="B367" s="2" t="s">
        <v>2352</v>
      </c>
      <c r="C367" s="1" t="s">
        <v>2353</v>
      </c>
      <c r="D367" s="3" t="s">
        <v>20</v>
      </c>
      <c r="E367" s="3" t="s">
        <v>21</v>
      </c>
      <c r="F367" s="4" t="s">
        <v>22</v>
      </c>
      <c r="G367" s="4" t="s">
        <v>23</v>
      </c>
      <c r="H367" s="4" t="s">
        <v>24</v>
      </c>
      <c r="I367" s="4" t="s">
        <v>25</v>
      </c>
      <c r="J367" s="5" t="s">
        <v>25</v>
      </c>
      <c r="K367" s="5" t="s">
        <v>2354</v>
      </c>
      <c r="L367" s="5" t="s">
        <v>2355</v>
      </c>
      <c r="M367" s="5" t="s">
        <v>2356</v>
      </c>
      <c r="N367" s="5" t="s">
        <v>2357</v>
      </c>
      <c r="O367" s="5" t="s">
        <v>2358</v>
      </c>
      <c r="P367" s="4" t="str">
        <f t="shared" si="1"/>
        <v>Outstanding</v>
      </c>
      <c r="Q367" s="13" t="s">
        <v>25</v>
      </c>
    </row>
    <row r="368" spans="1:17" ht="60" customHeight="1" x14ac:dyDescent="0.35">
      <c r="A368" s="11" t="s">
        <v>2344</v>
      </c>
      <c r="B368" s="2" t="s">
        <v>2359</v>
      </c>
      <c r="C368" s="1" t="s">
        <v>2360</v>
      </c>
      <c r="D368" s="3" t="s">
        <v>20</v>
      </c>
      <c r="E368" s="3" t="s">
        <v>21</v>
      </c>
      <c r="F368" s="4" t="s">
        <v>22</v>
      </c>
      <c r="G368" s="4" t="s">
        <v>23</v>
      </c>
      <c r="H368" s="4" t="s">
        <v>24</v>
      </c>
      <c r="I368" s="4" t="s">
        <v>25</v>
      </c>
      <c r="J368" s="5" t="s">
        <v>25</v>
      </c>
      <c r="K368" s="5" t="s">
        <v>2361</v>
      </c>
      <c r="L368" s="5" t="s">
        <v>2362</v>
      </c>
      <c r="M368" s="5" t="s">
        <v>2363</v>
      </c>
      <c r="N368" s="5" t="s">
        <v>2364</v>
      </c>
      <c r="O368" s="5" t="s">
        <v>2365</v>
      </c>
      <c r="P368" s="4" t="str">
        <f t="shared" si="1"/>
        <v>Outstanding</v>
      </c>
      <c r="Q368" s="13" t="s">
        <v>25</v>
      </c>
    </row>
    <row r="369" spans="1:17" ht="60" customHeight="1" x14ac:dyDescent="0.35">
      <c r="A369" s="11" t="s">
        <v>2344</v>
      </c>
      <c r="B369" s="2" t="s">
        <v>2366</v>
      </c>
      <c r="C369" s="1" t="s">
        <v>2367</v>
      </c>
      <c r="D369" s="3" t="s">
        <v>20</v>
      </c>
      <c r="E369" s="3" t="s">
        <v>21</v>
      </c>
      <c r="F369" s="4" t="s">
        <v>22</v>
      </c>
      <c r="G369" s="4" t="s">
        <v>23</v>
      </c>
      <c r="H369" s="4" t="s">
        <v>24</v>
      </c>
      <c r="I369" s="4" t="s">
        <v>25</v>
      </c>
      <c r="J369" s="5" t="s">
        <v>25</v>
      </c>
      <c r="K369" s="5" t="s">
        <v>2368</v>
      </c>
      <c r="L369" s="5" t="s">
        <v>2369</v>
      </c>
      <c r="M369" s="5" t="s">
        <v>2370</v>
      </c>
      <c r="N369" s="5" t="s">
        <v>2371</v>
      </c>
      <c r="O369" s="5" t="s">
        <v>2372</v>
      </c>
      <c r="P369" s="4" t="str">
        <f t="shared" si="1"/>
        <v>Outstanding</v>
      </c>
      <c r="Q369" s="13" t="s">
        <v>25</v>
      </c>
    </row>
    <row r="370" spans="1:17" ht="60" customHeight="1" x14ac:dyDescent="0.35">
      <c r="A370" s="11" t="s">
        <v>2344</v>
      </c>
      <c r="B370" s="2" t="s">
        <v>2373</v>
      </c>
      <c r="C370" s="1" t="s">
        <v>2374</v>
      </c>
      <c r="D370" s="3" t="s">
        <v>20</v>
      </c>
      <c r="E370" s="3" t="s">
        <v>21</v>
      </c>
      <c r="F370" s="4" t="s">
        <v>22</v>
      </c>
      <c r="G370" s="4" t="s">
        <v>23</v>
      </c>
      <c r="H370" s="4" t="s">
        <v>24</v>
      </c>
      <c r="I370" s="4" t="s">
        <v>25</v>
      </c>
      <c r="J370" s="5" t="s">
        <v>25</v>
      </c>
      <c r="K370" s="5" t="s">
        <v>2375</v>
      </c>
      <c r="L370" s="5" t="s">
        <v>2376</v>
      </c>
      <c r="M370" s="5" t="s">
        <v>2377</v>
      </c>
      <c r="N370" s="5" t="s">
        <v>2378</v>
      </c>
      <c r="O370" s="5" t="s">
        <v>2379</v>
      </c>
      <c r="P370" s="4" t="str">
        <f t="shared" si="1"/>
        <v>Outstanding</v>
      </c>
      <c r="Q370" s="13" t="s">
        <v>25</v>
      </c>
    </row>
    <row r="371" spans="1:17" ht="60" customHeight="1" x14ac:dyDescent="0.35">
      <c r="A371" s="11" t="s">
        <v>2380</v>
      </c>
      <c r="B371" s="2" t="s">
        <v>2381</v>
      </c>
      <c r="C371" s="1" t="s">
        <v>2382</v>
      </c>
      <c r="D371" s="3" t="s">
        <v>20</v>
      </c>
      <c r="E371" s="3" t="s">
        <v>21</v>
      </c>
      <c r="F371" s="4" t="s">
        <v>22</v>
      </c>
      <c r="G371" s="4" t="s">
        <v>23</v>
      </c>
      <c r="H371" s="4" t="s">
        <v>24</v>
      </c>
      <c r="I371" s="4" t="s">
        <v>25</v>
      </c>
      <c r="J371" s="5" t="s">
        <v>25</v>
      </c>
      <c r="K371" s="5" t="s">
        <v>2383</v>
      </c>
      <c r="L371" s="5" t="s">
        <v>2384</v>
      </c>
      <c r="M371" s="5" t="s">
        <v>2385</v>
      </c>
      <c r="N371" s="5" t="s">
        <v>2386</v>
      </c>
      <c r="O371" s="5" t="s">
        <v>2387</v>
      </c>
      <c r="P371" s="4" t="str">
        <f t="shared" si="1"/>
        <v>Outstanding</v>
      </c>
      <c r="Q371" s="13" t="s">
        <v>25</v>
      </c>
    </row>
    <row r="372" spans="1:17" ht="60" customHeight="1" x14ac:dyDescent="0.35">
      <c r="A372" s="11" t="s">
        <v>2380</v>
      </c>
      <c r="B372" s="2" t="s">
        <v>2388</v>
      </c>
      <c r="C372" s="1" t="s">
        <v>2389</v>
      </c>
      <c r="D372" s="3" t="s">
        <v>20</v>
      </c>
      <c r="E372" s="3" t="s">
        <v>21</v>
      </c>
      <c r="F372" s="4" t="s">
        <v>22</v>
      </c>
      <c r="G372" s="4" t="s">
        <v>23</v>
      </c>
      <c r="H372" s="4" t="s">
        <v>24</v>
      </c>
      <c r="I372" s="4" t="s">
        <v>25</v>
      </c>
      <c r="J372" s="5" t="s">
        <v>25</v>
      </c>
      <c r="K372" s="5" t="s">
        <v>2390</v>
      </c>
      <c r="L372" s="5" t="s">
        <v>2391</v>
      </c>
      <c r="M372" s="5" t="s">
        <v>2392</v>
      </c>
      <c r="N372" s="5" t="s">
        <v>2393</v>
      </c>
      <c r="O372" s="5" t="s">
        <v>2394</v>
      </c>
      <c r="P372" s="4" t="str">
        <f t="shared" si="1"/>
        <v>Outstanding</v>
      </c>
      <c r="Q372" s="13" t="s">
        <v>25</v>
      </c>
    </row>
    <row r="373" spans="1:17" ht="60" customHeight="1" x14ac:dyDescent="0.35">
      <c r="A373" s="11" t="s">
        <v>2395</v>
      </c>
      <c r="B373" s="2" t="s">
        <v>2396</v>
      </c>
      <c r="C373" s="1" t="s">
        <v>2397</v>
      </c>
      <c r="D373" s="3" t="s">
        <v>20</v>
      </c>
      <c r="E373" s="3" t="s">
        <v>274</v>
      </c>
      <c r="F373" s="4" t="s">
        <v>22</v>
      </c>
      <c r="G373" s="4" t="s">
        <v>23</v>
      </c>
      <c r="H373" s="4" t="s">
        <v>24</v>
      </c>
      <c r="I373" s="4" t="s">
        <v>25</v>
      </c>
      <c r="J373" s="5" t="s">
        <v>25</v>
      </c>
      <c r="K373" s="5" t="s">
        <v>2398</v>
      </c>
      <c r="L373" s="5" t="s">
        <v>2399</v>
      </c>
      <c r="M373" s="5" t="s">
        <v>2400</v>
      </c>
      <c r="N373" s="5" t="s">
        <v>2401</v>
      </c>
      <c r="O373" s="5" t="s">
        <v>2402</v>
      </c>
      <c r="P373" s="4" t="str">
        <f t="shared" si="1"/>
        <v>Outstanding</v>
      </c>
      <c r="Q373" s="13" t="s">
        <v>25</v>
      </c>
    </row>
    <row r="374" spans="1:17" ht="60" customHeight="1" x14ac:dyDescent="0.35">
      <c r="A374" s="11" t="s">
        <v>2403</v>
      </c>
      <c r="B374" s="2" t="s">
        <v>2404</v>
      </c>
      <c r="C374" s="1" t="s">
        <v>2405</v>
      </c>
      <c r="D374" s="3" t="s">
        <v>20</v>
      </c>
      <c r="E374" s="3" t="s">
        <v>21</v>
      </c>
      <c r="F374" s="4" t="s">
        <v>22</v>
      </c>
      <c r="G374" s="4" t="s">
        <v>23</v>
      </c>
      <c r="H374" s="4" t="s">
        <v>24</v>
      </c>
      <c r="I374" s="4" t="s">
        <v>25</v>
      </c>
      <c r="J374" s="5" t="s">
        <v>25</v>
      </c>
      <c r="K374" s="5" t="s">
        <v>2406</v>
      </c>
      <c r="L374" s="5" t="s">
        <v>2407</v>
      </c>
      <c r="M374" s="5" t="s">
        <v>2408</v>
      </c>
      <c r="N374" s="5" t="s">
        <v>2409</v>
      </c>
      <c r="O374" s="5" t="s">
        <v>2410</v>
      </c>
      <c r="P374" s="4" t="str">
        <f t="shared" si="1"/>
        <v>Outstanding</v>
      </c>
      <c r="Q374" s="13" t="s">
        <v>25</v>
      </c>
    </row>
    <row r="375" spans="1:17" ht="60" customHeight="1" x14ac:dyDescent="0.35">
      <c r="A375" s="11" t="s">
        <v>2411</v>
      </c>
      <c r="B375" s="2" t="s">
        <v>2412</v>
      </c>
      <c r="C375" s="1" t="s">
        <v>2413</v>
      </c>
      <c r="D375" s="3" t="s">
        <v>20</v>
      </c>
      <c r="E375" s="3" t="s">
        <v>274</v>
      </c>
      <c r="F375" s="4" t="s">
        <v>22</v>
      </c>
      <c r="G375" s="4" t="s">
        <v>23</v>
      </c>
      <c r="H375" s="4" t="s">
        <v>24</v>
      </c>
      <c r="I375" s="4" t="s">
        <v>25</v>
      </c>
      <c r="J375" s="5" t="s">
        <v>25</v>
      </c>
      <c r="K375" s="5" t="s">
        <v>2414</v>
      </c>
      <c r="L375" s="5" t="s">
        <v>2415</v>
      </c>
      <c r="M375" s="5" t="s">
        <v>98</v>
      </c>
      <c r="N375" s="5" t="s">
        <v>2416</v>
      </c>
      <c r="O375" s="5" t="s">
        <v>2417</v>
      </c>
      <c r="P375" s="4" t="str">
        <f t="shared" si="1"/>
        <v>Outstanding</v>
      </c>
      <c r="Q375" s="13" t="s">
        <v>25</v>
      </c>
    </row>
    <row r="376" spans="1:17" ht="60" customHeight="1" x14ac:dyDescent="0.35">
      <c r="A376" s="11" t="s">
        <v>2418</v>
      </c>
      <c r="B376" s="2" t="s">
        <v>2419</v>
      </c>
      <c r="C376" s="1" t="s">
        <v>2420</v>
      </c>
      <c r="D376" s="3" t="s">
        <v>20</v>
      </c>
      <c r="E376" s="3" t="s">
        <v>274</v>
      </c>
      <c r="F376" s="4" t="s">
        <v>22</v>
      </c>
      <c r="G376" s="4" t="s">
        <v>23</v>
      </c>
      <c r="H376" s="4" t="s">
        <v>24</v>
      </c>
      <c r="I376" s="4" t="s">
        <v>25</v>
      </c>
      <c r="J376" s="5" t="s">
        <v>25</v>
      </c>
      <c r="K376" s="5" t="s">
        <v>2421</v>
      </c>
      <c r="L376" s="5" t="s">
        <v>2422</v>
      </c>
      <c r="M376" s="5" t="s">
        <v>2423</v>
      </c>
      <c r="N376" s="5" t="s">
        <v>2424</v>
      </c>
      <c r="O376" s="5" t="s">
        <v>2425</v>
      </c>
      <c r="P376" s="4" t="str">
        <f t="shared" si="1"/>
        <v>Outstanding</v>
      </c>
      <c r="Q376" s="13" t="s">
        <v>25</v>
      </c>
    </row>
    <row r="377" spans="1:17" ht="60" customHeight="1" x14ac:dyDescent="0.35">
      <c r="A377" s="11" t="s">
        <v>2418</v>
      </c>
      <c r="B377" s="2" t="s">
        <v>2426</v>
      </c>
      <c r="C377" s="1" t="s">
        <v>2427</v>
      </c>
      <c r="D377" s="3" t="s">
        <v>20</v>
      </c>
      <c r="E377" s="3" t="s">
        <v>274</v>
      </c>
      <c r="F377" s="4" t="s">
        <v>22</v>
      </c>
      <c r="G377" s="4" t="s">
        <v>23</v>
      </c>
      <c r="H377" s="4" t="s">
        <v>24</v>
      </c>
      <c r="I377" s="4" t="s">
        <v>25</v>
      </c>
      <c r="J377" s="5" t="s">
        <v>25</v>
      </c>
      <c r="K377" s="5" t="s">
        <v>2428</v>
      </c>
      <c r="L377" s="5" t="s">
        <v>2429</v>
      </c>
      <c r="M377" s="5" t="s">
        <v>2430</v>
      </c>
      <c r="N377" s="5" t="s">
        <v>2431</v>
      </c>
      <c r="O377" s="5" t="s">
        <v>2432</v>
      </c>
      <c r="P377" s="4" t="str">
        <f t="shared" si="1"/>
        <v>Outstanding</v>
      </c>
      <c r="Q377" s="13" t="s">
        <v>25</v>
      </c>
    </row>
    <row r="378" spans="1:17" ht="60" customHeight="1" x14ac:dyDescent="0.35">
      <c r="A378" s="11" t="s">
        <v>2418</v>
      </c>
      <c r="B378" s="2" t="s">
        <v>2433</v>
      </c>
      <c r="C378" s="1" t="s">
        <v>2434</v>
      </c>
      <c r="D378" s="3" t="s">
        <v>20</v>
      </c>
      <c r="E378" s="3" t="s">
        <v>21</v>
      </c>
      <c r="F378" s="4" t="s">
        <v>22</v>
      </c>
      <c r="G378" s="4" t="s">
        <v>23</v>
      </c>
      <c r="H378" s="4" t="s">
        <v>24</v>
      </c>
      <c r="I378" s="4" t="s">
        <v>25</v>
      </c>
      <c r="J378" s="5" t="s">
        <v>25</v>
      </c>
      <c r="K378" s="5" t="s">
        <v>2435</v>
      </c>
      <c r="L378" s="5" t="s">
        <v>2436</v>
      </c>
      <c r="M378" s="5" t="s">
        <v>2437</v>
      </c>
      <c r="N378" s="5" t="s">
        <v>2438</v>
      </c>
      <c r="O378" s="5" t="s">
        <v>2439</v>
      </c>
      <c r="P378" s="4" t="str">
        <f t="shared" si="1"/>
        <v>Outstanding</v>
      </c>
      <c r="Q378" s="13" t="s">
        <v>25</v>
      </c>
    </row>
    <row r="379" spans="1:17" ht="60" customHeight="1" x14ac:dyDescent="0.35">
      <c r="A379" s="11" t="s">
        <v>2418</v>
      </c>
      <c r="B379" s="2" t="s">
        <v>2440</v>
      </c>
      <c r="C379" s="1" t="s">
        <v>2441</v>
      </c>
      <c r="D379" s="3" t="s">
        <v>20</v>
      </c>
      <c r="E379" s="3" t="s">
        <v>274</v>
      </c>
      <c r="F379" s="4" t="s">
        <v>22</v>
      </c>
      <c r="G379" s="4" t="s">
        <v>23</v>
      </c>
      <c r="H379" s="4" t="s">
        <v>24</v>
      </c>
      <c r="I379" s="4" t="s">
        <v>25</v>
      </c>
      <c r="J379" s="5" t="s">
        <v>25</v>
      </c>
      <c r="K379" s="5" t="s">
        <v>2442</v>
      </c>
      <c r="L379" s="5" t="s">
        <v>2443</v>
      </c>
      <c r="M379" s="5" t="s">
        <v>2444</v>
      </c>
      <c r="N379" s="5" t="s">
        <v>2445</v>
      </c>
      <c r="O379" s="5" t="s">
        <v>2446</v>
      </c>
      <c r="P379" s="4" t="str">
        <f t="shared" si="1"/>
        <v>Outstanding</v>
      </c>
      <c r="Q379" s="13" t="s">
        <v>25</v>
      </c>
    </row>
    <row r="380" spans="1:17" ht="60" customHeight="1" x14ac:dyDescent="0.35">
      <c r="A380" s="11" t="s">
        <v>2418</v>
      </c>
      <c r="B380" s="2" t="s">
        <v>2447</v>
      </c>
      <c r="C380" s="1" t="s">
        <v>2448</v>
      </c>
      <c r="D380" s="3" t="s">
        <v>20</v>
      </c>
      <c r="E380" s="3" t="s">
        <v>274</v>
      </c>
      <c r="F380" s="4" t="s">
        <v>22</v>
      </c>
      <c r="G380" s="4" t="s">
        <v>23</v>
      </c>
      <c r="H380" s="4" t="s">
        <v>24</v>
      </c>
      <c r="I380" s="4" t="s">
        <v>25</v>
      </c>
      <c r="J380" s="5" t="s">
        <v>25</v>
      </c>
      <c r="K380" s="5" t="s">
        <v>2449</v>
      </c>
      <c r="L380" s="5" t="s">
        <v>2450</v>
      </c>
      <c r="M380" s="5" t="s">
        <v>2451</v>
      </c>
      <c r="N380" s="5" t="s">
        <v>2452</v>
      </c>
      <c r="O380" s="5" t="s">
        <v>2453</v>
      </c>
      <c r="P380" s="4" t="str">
        <f t="shared" si="1"/>
        <v>Outstanding</v>
      </c>
      <c r="Q380" s="13" t="s">
        <v>25</v>
      </c>
    </row>
    <row r="381" spans="1:17" ht="60" customHeight="1" x14ac:dyDescent="0.35">
      <c r="A381" s="11" t="s">
        <v>2418</v>
      </c>
      <c r="B381" s="2" t="s">
        <v>2454</v>
      </c>
      <c r="C381" s="1" t="s">
        <v>2455</v>
      </c>
      <c r="D381" s="3" t="s">
        <v>20</v>
      </c>
      <c r="E381" s="3" t="s">
        <v>274</v>
      </c>
      <c r="F381" s="4" t="s">
        <v>22</v>
      </c>
      <c r="G381" s="4" t="s">
        <v>23</v>
      </c>
      <c r="H381" s="4" t="s">
        <v>24</v>
      </c>
      <c r="I381" s="4" t="s">
        <v>25</v>
      </c>
      <c r="J381" s="5" t="s">
        <v>25</v>
      </c>
      <c r="K381" s="5" t="s">
        <v>2456</v>
      </c>
      <c r="L381" s="5" t="s">
        <v>2457</v>
      </c>
      <c r="M381" s="5" t="s">
        <v>2458</v>
      </c>
      <c r="N381" s="5" t="s">
        <v>2459</v>
      </c>
      <c r="O381" s="5" t="s">
        <v>2460</v>
      </c>
      <c r="P381" s="4" t="str">
        <f t="shared" si="1"/>
        <v>Outstanding</v>
      </c>
      <c r="Q381" s="13" t="s">
        <v>25</v>
      </c>
    </row>
    <row r="382" spans="1:17" ht="60" customHeight="1" x14ac:dyDescent="0.35">
      <c r="A382" s="11" t="s">
        <v>2418</v>
      </c>
      <c r="B382" s="2" t="s">
        <v>2461</v>
      </c>
      <c r="C382" s="1" t="s">
        <v>2462</v>
      </c>
      <c r="D382" s="3" t="s">
        <v>20</v>
      </c>
      <c r="E382" s="3" t="s">
        <v>274</v>
      </c>
      <c r="F382" s="4" t="s">
        <v>22</v>
      </c>
      <c r="G382" s="4" t="s">
        <v>23</v>
      </c>
      <c r="H382" s="4" t="s">
        <v>24</v>
      </c>
      <c r="I382" s="4" t="s">
        <v>25</v>
      </c>
      <c r="J382" s="5" t="s">
        <v>25</v>
      </c>
      <c r="K382" s="5" t="s">
        <v>2463</v>
      </c>
      <c r="L382" s="5" t="s">
        <v>2464</v>
      </c>
      <c r="M382" s="5" t="s">
        <v>2465</v>
      </c>
      <c r="N382" s="5" t="s">
        <v>2466</v>
      </c>
      <c r="O382" s="5" t="s">
        <v>2467</v>
      </c>
      <c r="P382" s="4" t="str">
        <f t="shared" si="1"/>
        <v>Outstanding</v>
      </c>
      <c r="Q382" s="13" t="s">
        <v>25</v>
      </c>
    </row>
    <row r="383" spans="1:17" ht="60" customHeight="1" x14ac:dyDescent="0.35">
      <c r="A383" s="11" t="s">
        <v>2147</v>
      </c>
      <c r="B383" s="2" t="s">
        <v>2468</v>
      </c>
      <c r="C383" s="1" t="s">
        <v>2469</v>
      </c>
      <c r="D383" s="3" t="s">
        <v>20</v>
      </c>
      <c r="E383" s="3" t="s">
        <v>21</v>
      </c>
      <c r="F383" s="4" t="s">
        <v>22</v>
      </c>
      <c r="G383" s="4" t="s">
        <v>23</v>
      </c>
      <c r="H383" s="4" t="s">
        <v>24</v>
      </c>
      <c r="I383" s="4" t="s">
        <v>25</v>
      </c>
      <c r="J383" s="5" t="s">
        <v>25</v>
      </c>
      <c r="K383" s="5" t="s">
        <v>2470</v>
      </c>
      <c r="L383" s="5" t="s">
        <v>2471</v>
      </c>
      <c r="M383" s="5" t="s">
        <v>2472</v>
      </c>
      <c r="N383" s="5" t="s">
        <v>2473</v>
      </c>
      <c r="O383" s="5" t="s">
        <v>2474</v>
      </c>
      <c r="P383" s="4" t="str">
        <f t="shared" si="1"/>
        <v>Outstanding</v>
      </c>
      <c r="Q383" s="13" t="s">
        <v>25</v>
      </c>
    </row>
    <row r="384" spans="1:17" ht="60" customHeight="1" x14ac:dyDescent="0.35">
      <c r="A384" s="11" t="s">
        <v>2147</v>
      </c>
      <c r="B384" s="2" t="s">
        <v>2475</v>
      </c>
      <c r="C384" s="1" t="s">
        <v>2476</v>
      </c>
      <c r="D384" s="3" t="s">
        <v>20</v>
      </c>
      <c r="E384" s="3" t="s">
        <v>21</v>
      </c>
      <c r="F384" s="4" t="s">
        <v>22</v>
      </c>
      <c r="G384" s="4" t="s">
        <v>23</v>
      </c>
      <c r="H384" s="4" t="s">
        <v>24</v>
      </c>
      <c r="I384" s="4" t="s">
        <v>25</v>
      </c>
      <c r="J384" s="5" t="s">
        <v>25</v>
      </c>
      <c r="K384" s="5" t="s">
        <v>2477</v>
      </c>
      <c r="L384" s="5" t="s">
        <v>2478</v>
      </c>
      <c r="M384" s="5" t="s">
        <v>2479</v>
      </c>
      <c r="N384" s="5" t="s">
        <v>2480</v>
      </c>
      <c r="O384" s="5" t="s">
        <v>2481</v>
      </c>
      <c r="P384" s="4" t="str">
        <f t="shared" si="1"/>
        <v>Outstanding</v>
      </c>
      <c r="Q384" s="13" t="s">
        <v>25</v>
      </c>
    </row>
    <row r="385" spans="1:17" ht="60" customHeight="1" x14ac:dyDescent="0.35">
      <c r="A385" s="11" t="s">
        <v>2147</v>
      </c>
      <c r="B385" s="2" t="s">
        <v>2482</v>
      </c>
      <c r="C385" s="1" t="s">
        <v>2483</v>
      </c>
      <c r="D385" s="3" t="s">
        <v>20</v>
      </c>
      <c r="E385" s="3" t="s">
        <v>21</v>
      </c>
      <c r="F385" s="4" t="s">
        <v>22</v>
      </c>
      <c r="G385" s="4" t="s">
        <v>23</v>
      </c>
      <c r="H385" s="4" t="s">
        <v>24</v>
      </c>
      <c r="I385" s="4" t="s">
        <v>25</v>
      </c>
      <c r="J385" s="5" t="s">
        <v>25</v>
      </c>
      <c r="K385" s="5" t="s">
        <v>2484</v>
      </c>
      <c r="L385" s="5" t="s">
        <v>2485</v>
      </c>
      <c r="M385" s="5" t="s">
        <v>2486</v>
      </c>
      <c r="N385" s="5" t="s">
        <v>2487</v>
      </c>
      <c r="O385" s="5" t="s">
        <v>2488</v>
      </c>
      <c r="P385" s="4" t="str">
        <f t="shared" si="1"/>
        <v>Outstanding</v>
      </c>
      <c r="Q385" s="13" t="s">
        <v>25</v>
      </c>
    </row>
    <row r="386" spans="1:17" ht="60" customHeight="1" x14ac:dyDescent="0.35">
      <c r="A386" s="11" t="s">
        <v>2147</v>
      </c>
      <c r="B386" s="2" t="s">
        <v>2489</v>
      </c>
      <c r="C386" s="1" t="s">
        <v>2490</v>
      </c>
      <c r="D386" s="3" t="s">
        <v>20</v>
      </c>
      <c r="E386" s="3" t="s">
        <v>21</v>
      </c>
      <c r="F386" s="4" t="s">
        <v>22</v>
      </c>
      <c r="G386" s="4" t="s">
        <v>23</v>
      </c>
      <c r="H386" s="4" t="s">
        <v>24</v>
      </c>
      <c r="I386" s="4" t="s">
        <v>25</v>
      </c>
      <c r="J386" s="5" t="s">
        <v>25</v>
      </c>
      <c r="K386" s="5" t="s">
        <v>2491</v>
      </c>
      <c r="L386" s="5" t="s">
        <v>2492</v>
      </c>
      <c r="M386" s="5" t="s">
        <v>2493</v>
      </c>
      <c r="N386" s="5" t="s">
        <v>2494</v>
      </c>
      <c r="O386" s="5" t="s">
        <v>2495</v>
      </c>
      <c r="P386" s="4" t="str">
        <f t="shared" si="1"/>
        <v>Outstanding</v>
      </c>
      <c r="Q386" s="13" t="s">
        <v>25</v>
      </c>
    </row>
    <row r="387" spans="1:17" ht="60" customHeight="1" x14ac:dyDescent="0.35">
      <c r="A387" s="11" t="s">
        <v>2147</v>
      </c>
      <c r="B387" s="2" t="s">
        <v>2496</v>
      </c>
      <c r="C387" s="1" t="s">
        <v>2497</v>
      </c>
      <c r="D387" s="3" t="s">
        <v>20</v>
      </c>
      <c r="E387" s="3" t="s">
        <v>21</v>
      </c>
      <c r="F387" s="4" t="s">
        <v>22</v>
      </c>
      <c r="G387" s="4" t="s">
        <v>23</v>
      </c>
      <c r="H387" s="4" t="s">
        <v>24</v>
      </c>
      <c r="I387" s="4" t="s">
        <v>25</v>
      </c>
      <c r="J387" s="5" t="s">
        <v>25</v>
      </c>
      <c r="K387" s="5" t="s">
        <v>2498</v>
      </c>
      <c r="L387" s="5" t="s">
        <v>2499</v>
      </c>
      <c r="M387" s="5" t="s">
        <v>98</v>
      </c>
      <c r="N387" s="5" t="s">
        <v>2500</v>
      </c>
      <c r="O387" s="5" t="s">
        <v>2501</v>
      </c>
      <c r="P387" s="4" t="str">
        <f t="shared" si="1"/>
        <v>Outstanding</v>
      </c>
      <c r="Q387" s="13" t="s">
        <v>25</v>
      </c>
    </row>
    <row r="388" spans="1:17" ht="60" customHeight="1" x14ac:dyDescent="0.35">
      <c r="A388" s="11" t="s">
        <v>2502</v>
      </c>
      <c r="B388" s="2" t="s">
        <v>2503</v>
      </c>
      <c r="C388" s="1" t="s">
        <v>2504</v>
      </c>
      <c r="D388" s="3" t="s">
        <v>20</v>
      </c>
      <c r="E388" s="3" t="s">
        <v>274</v>
      </c>
      <c r="F388" s="4" t="s">
        <v>22</v>
      </c>
      <c r="G388" s="4" t="s">
        <v>23</v>
      </c>
      <c r="H388" s="4" t="s">
        <v>24</v>
      </c>
      <c r="I388" s="4" t="s">
        <v>25</v>
      </c>
      <c r="J388" s="5" t="s">
        <v>25</v>
      </c>
      <c r="K388" s="5" t="s">
        <v>2505</v>
      </c>
      <c r="L388" s="5" t="s">
        <v>2506</v>
      </c>
      <c r="M388" s="5" t="s">
        <v>2507</v>
      </c>
      <c r="N388" s="5" t="s">
        <v>2508</v>
      </c>
      <c r="O388" s="5" t="s">
        <v>2509</v>
      </c>
      <c r="P388" s="4" t="str">
        <f t="shared" si="1"/>
        <v>Outstanding</v>
      </c>
      <c r="Q388" s="13" t="s">
        <v>25</v>
      </c>
    </row>
    <row r="389" spans="1:17" ht="60" customHeight="1" x14ac:dyDescent="0.35">
      <c r="A389" s="11" t="s">
        <v>2502</v>
      </c>
      <c r="B389" s="2" t="s">
        <v>2510</v>
      </c>
      <c r="C389" s="1" t="s">
        <v>2511</v>
      </c>
      <c r="D389" s="3" t="s">
        <v>20</v>
      </c>
      <c r="E389" s="3" t="s">
        <v>274</v>
      </c>
      <c r="F389" s="4" t="s">
        <v>22</v>
      </c>
      <c r="G389" s="4" t="s">
        <v>23</v>
      </c>
      <c r="H389" s="4" t="s">
        <v>24</v>
      </c>
      <c r="I389" s="4" t="s">
        <v>25</v>
      </c>
      <c r="J389" s="5" t="s">
        <v>25</v>
      </c>
      <c r="K389" s="5" t="s">
        <v>2512</v>
      </c>
      <c r="L389" s="5" t="s">
        <v>2513</v>
      </c>
      <c r="M389" s="5" t="s">
        <v>2514</v>
      </c>
      <c r="N389" s="5" t="s">
        <v>2515</v>
      </c>
      <c r="O389" s="5" t="s">
        <v>2516</v>
      </c>
      <c r="P389" s="4" t="str">
        <f t="shared" si="1"/>
        <v>Outstanding</v>
      </c>
      <c r="Q389" s="13" t="s">
        <v>25</v>
      </c>
    </row>
    <row r="390" spans="1:17" ht="60" customHeight="1" x14ac:dyDescent="0.35">
      <c r="A390" s="11" t="s">
        <v>2517</v>
      </c>
      <c r="B390" s="2" t="s">
        <v>2518</v>
      </c>
      <c r="C390" s="1" t="s">
        <v>2519</v>
      </c>
      <c r="D390" s="3" t="s">
        <v>20</v>
      </c>
      <c r="E390" s="3" t="s">
        <v>21</v>
      </c>
      <c r="F390" s="4" t="s">
        <v>22</v>
      </c>
      <c r="G390" s="4" t="s">
        <v>23</v>
      </c>
      <c r="H390" s="4" t="s">
        <v>24</v>
      </c>
      <c r="I390" s="4" t="s">
        <v>25</v>
      </c>
      <c r="J390" s="5" t="s">
        <v>25</v>
      </c>
      <c r="K390" s="5" t="s">
        <v>2520</v>
      </c>
      <c r="L390" s="5" t="s">
        <v>2521</v>
      </c>
      <c r="M390" s="5" t="s">
        <v>98</v>
      </c>
      <c r="N390" s="5" t="s">
        <v>2522</v>
      </c>
      <c r="O390" s="5" t="s">
        <v>2523</v>
      </c>
      <c r="P390" s="4" t="str">
        <f t="shared" si="1"/>
        <v>Outstanding</v>
      </c>
      <c r="Q390" s="13" t="s">
        <v>25</v>
      </c>
    </row>
    <row r="391" spans="1:17" ht="60" customHeight="1" x14ac:dyDescent="0.35">
      <c r="A391" s="11" t="s">
        <v>2517</v>
      </c>
      <c r="B391" s="2" t="s">
        <v>2524</v>
      </c>
      <c r="C391" s="1" t="s">
        <v>2525</v>
      </c>
      <c r="D391" s="3" t="s">
        <v>20</v>
      </c>
      <c r="E391" s="3" t="s">
        <v>21</v>
      </c>
      <c r="F391" s="4" t="s">
        <v>22</v>
      </c>
      <c r="G391" s="4" t="s">
        <v>23</v>
      </c>
      <c r="H391" s="4" t="s">
        <v>24</v>
      </c>
      <c r="I391" s="4" t="s">
        <v>25</v>
      </c>
      <c r="J391" s="5" t="s">
        <v>25</v>
      </c>
      <c r="K391" s="5" t="s">
        <v>2526</v>
      </c>
      <c r="L391" s="5" t="s">
        <v>2527</v>
      </c>
      <c r="M391" s="5" t="s">
        <v>98</v>
      </c>
      <c r="N391" s="5" t="s">
        <v>2528</v>
      </c>
      <c r="O391" s="5" t="s">
        <v>2529</v>
      </c>
      <c r="P391" s="4" t="str">
        <f t="shared" si="1"/>
        <v>Outstanding</v>
      </c>
      <c r="Q391" s="13" t="s">
        <v>25</v>
      </c>
    </row>
    <row r="392" spans="1:17" ht="60" customHeight="1" x14ac:dyDescent="0.35">
      <c r="A392" s="11" t="s">
        <v>2530</v>
      </c>
      <c r="B392" s="2" t="s">
        <v>2531</v>
      </c>
      <c r="C392" s="1" t="s">
        <v>2532</v>
      </c>
      <c r="D392" s="3" t="s">
        <v>20</v>
      </c>
      <c r="E392" s="3" t="s">
        <v>21</v>
      </c>
      <c r="F392" s="4" t="s">
        <v>22</v>
      </c>
      <c r="G392" s="4" t="s">
        <v>23</v>
      </c>
      <c r="H392" s="4" t="s">
        <v>24</v>
      </c>
      <c r="I392" s="4" t="s">
        <v>25</v>
      </c>
      <c r="J392" s="5" t="s">
        <v>25</v>
      </c>
      <c r="K392" s="5" t="s">
        <v>2533</v>
      </c>
      <c r="L392" s="5" t="s">
        <v>2534</v>
      </c>
      <c r="M392" s="5" t="s">
        <v>2535</v>
      </c>
      <c r="N392" s="5" t="s">
        <v>2536</v>
      </c>
      <c r="O392" s="5" t="s">
        <v>2537</v>
      </c>
      <c r="P392" s="4" t="str">
        <f t="shared" si="1"/>
        <v>Outstanding</v>
      </c>
      <c r="Q392" s="13" t="s">
        <v>25</v>
      </c>
    </row>
    <row r="393" spans="1:17" ht="60" customHeight="1" x14ac:dyDescent="0.35">
      <c r="A393" s="11" t="s">
        <v>2530</v>
      </c>
      <c r="B393" s="2" t="s">
        <v>2538</v>
      </c>
      <c r="C393" s="1" t="s">
        <v>2539</v>
      </c>
      <c r="D393" s="3" t="s">
        <v>20</v>
      </c>
      <c r="E393" s="3" t="s">
        <v>21</v>
      </c>
      <c r="F393" s="4" t="s">
        <v>22</v>
      </c>
      <c r="G393" s="4" t="s">
        <v>23</v>
      </c>
      <c r="H393" s="4" t="s">
        <v>24</v>
      </c>
      <c r="I393" s="4" t="s">
        <v>25</v>
      </c>
      <c r="J393" s="5" t="s">
        <v>25</v>
      </c>
      <c r="K393" s="5" t="s">
        <v>2540</v>
      </c>
      <c r="L393" s="5" t="s">
        <v>2541</v>
      </c>
      <c r="M393" s="5" t="s">
        <v>98</v>
      </c>
      <c r="N393" s="5" t="s">
        <v>2542</v>
      </c>
      <c r="O393" s="5" t="s">
        <v>2543</v>
      </c>
      <c r="P393" s="4" t="str">
        <f t="shared" si="1"/>
        <v>Outstanding</v>
      </c>
      <c r="Q393" s="13" t="s">
        <v>25</v>
      </c>
    </row>
    <row r="394" spans="1:17" ht="60" customHeight="1" x14ac:dyDescent="0.35">
      <c r="A394" s="11" t="s">
        <v>2544</v>
      </c>
      <c r="B394" s="2" t="s">
        <v>2545</v>
      </c>
      <c r="C394" s="1" t="s">
        <v>2546</v>
      </c>
      <c r="D394" s="3" t="s">
        <v>20</v>
      </c>
      <c r="E394" s="3" t="s">
        <v>274</v>
      </c>
      <c r="F394" s="4" t="s">
        <v>22</v>
      </c>
      <c r="G394" s="4" t="s">
        <v>23</v>
      </c>
      <c r="H394" s="4" t="s">
        <v>24</v>
      </c>
      <c r="I394" s="4" t="s">
        <v>25</v>
      </c>
      <c r="J394" s="5" t="s">
        <v>25</v>
      </c>
      <c r="K394" s="5" t="s">
        <v>2547</v>
      </c>
      <c r="L394" s="5" t="s">
        <v>2548</v>
      </c>
      <c r="M394" s="5" t="s">
        <v>2549</v>
      </c>
      <c r="N394" s="5" t="s">
        <v>2550</v>
      </c>
      <c r="O394" s="5" t="s">
        <v>2551</v>
      </c>
      <c r="P394" s="4" t="str">
        <f t="shared" si="1"/>
        <v>Outstanding</v>
      </c>
      <c r="Q394" s="13" t="s">
        <v>25</v>
      </c>
    </row>
    <row r="395" spans="1:17" ht="60" customHeight="1" x14ac:dyDescent="0.35">
      <c r="A395" s="11" t="s">
        <v>2544</v>
      </c>
      <c r="B395" s="2" t="s">
        <v>2552</v>
      </c>
      <c r="C395" s="1" t="s">
        <v>2553</v>
      </c>
      <c r="D395" s="3" t="s">
        <v>20</v>
      </c>
      <c r="E395" s="3" t="s">
        <v>21</v>
      </c>
      <c r="F395" s="4" t="s">
        <v>22</v>
      </c>
      <c r="G395" s="4" t="s">
        <v>23</v>
      </c>
      <c r="H395" s="4" t="s">
        <v>24</v>
      </c>
      <c r="I395" s="4" t="s">
        <v>25</v>
      </c>
      <c r="J395" s="5" t="s">
        <v>25</v>
      </c>
      <c r="K395" s="5" t="s">
        <v>2554</v>
      </c>
      <c r="L395" s="5" t="s">
        <v>2555</v>
      </c>
      <c r="M395" s="5" t="s">
        <v>98</v>
      </c>
      <c r="N395" s="5" t="s">
        <v>2556</v>
      </c>
      <c r="O395" s="5" t="s">
        <v>2557</v>
      </c>
      <c r="P395" s="4" t="str">
        <f t="shared" si="1"/>
        <v>Outstanding</v>
      </c>
      <c r="Q395" s="13" t="s">
        <v>25</v>
      </c>
    </row>
    <row r="396" spans="1:17" ht="60" customHeight="1" x14ac:dyDescent="0.35">
      <c r="A396" s="11" t="s">
        <v>2544</v>
      </c>
      <c r="B396" s="2" t="s">
        <v>2558</v>
      </c>
      <c r="C396" s="1" t="s">
        <v>2559</v>
      </c>
      <c r="D396" s="3" t="s">
        <v>20</v>
      </c>
      <c r="E396" s="3" t="s">
        <v>274</v>
      </c>
      <c r="F396" s="4" t="s">
        <v>22</v>
      </c>
      <c r="G396" s="4" t="s">
        <v>23</v>
      </c>
      <c r="H396" s="4" t="s">
        <v>24</v>
      </c>
      <c r="I396" s="4" t="s">
        <v>25</v>
      </c>
      <c r="J396" s="5" t="s">
        <v>25</v>
      </c>
      <c r="K396" s="5" t="s">
        <v>2560</v>
      </c>
      <c r="L396" s="5" t="s">
        <v>2561</v>
      </c>
      <c r="M396" s="5" t="s">
        <v>2562</v>
      </c>
      <c r="N396" s="5" t="s">
        <v>2563</v>
      </c>
      <c r="O396" s="5" t="s">
        <v>2564</v>
      </c>
      <c r="P396" s="4" t="str">
        <f t="shared" si="1"/>
        <v>Outstanding</v>
      </c>
      <c r="Q396" s="13" t="s">
        <v>25</v>
      </c>
    </row>
    <row r="397" spans="1:17" ht="60" customHeight="1" x14ac:dyDescent="0.35">
      <c r="A397" s="11" t="s">
        <v>2565</v>
      </c>
      <c r="B397" s="2" t="s">
        <v>2566</v>
      </c>
      <c r="C397" s="1" t="s">
        <v>2567</v>
      </c>
      <c r="D397" s="3" t="s">
        <v>20</v>
      </c>
      <c r="E397" s="3" t="s">
        <v>274</v>
      </c>
      <c r="F397" s="4" t="s">
        <v>22</v>
      </c>
      <c r="G397" s="4" t="s">
        <v>23</v>
      </c>
      <c r="H397" s="4" t="s">
        <v>24</v>
      </c>
      <c r="I397" s="4" t="s">
        <v>25</v>
      </c>
      <c r="J397" s="5" t="s">
        <v>25</v>
      </c>
      <c r="K397" s="5" t="s">
        <v>2568</v>
      </c>
      <c r="L397" s="5" t="s">
        <v>2569</v>
      </c>
      <c r="M397" s="5" t="s">
        <v>2570</v>
      </c>
      <c r="N397" s="5" t="s">
        <v>2571</v>
      </c>
      <c r="O397" s="5" t="s">
        <v>2572</v>
      </c>
      <c r="P397" s="4" t="str">
        <f t="shared" si="1"/>
        <v>Outstanding</v>
      </c>
      <c r="Q397" s="13" t="s">
        <v>25</v>
      </c>
    </row>
    <row r="398" spans="1:17" ht="60" customHeight="1" x14ac:dyDescent="0.35">
      <c r="A398" s="11" t="s">
        <v>2573</v>
      </c>
      <c r="B398" s="2" t="s">
        <v>2574</v>
      </c>
      <c r="C398" s="1" t="s">
        <v>2575</v>
      </c>
      <c r="D398" s="3" t="s">
        <v>20</v>
      </c>
      <c r="E398" s="3" t="s">
        <v>21</v>
      </c>
      <c r="F398" s="4" t="s">
        <v>22</v>
      </c>
      <c r="G398" s="4" t="s">
        <v>23</v>
      </c>
      <c r="H398" s="4" t="s">
        <v>24</v>
      </c>
      <c r="I398" s="4" t="s">
        <v>25</v>
      </c>
      <c r="J398" s="5" t="s">
        <v>25</v>
      </c>
      <c r="K398" s="5" t="s">
        <v>2576</v>
      </c>
      <c r="L398" s="5" t="s">
        <v>2577</v>
      </c>
      <c r="M398" s="5" t="s">
        <v>2578</v>
      </c>
      <c r="N398" s="5" t="s">
        <v>2579</v>
      </c>
      <c r="O398" s="5" t="s">
        <v>2580</v>
      </c>
      <c r="P398" s="4" t="str">
        <f t="shared" si="1"/>
        <v>Outstanding</v>
      </c>
      <c r="Q398" s="13" t="s">
        <v>25</v>
      </c>
    </row>
    <row r="399" spans="1:17" ht="60" customHeight="1" x14ac:dyDescent="0.35">
      <c r="A399" s="11" t="s">
        <v>2581</v>
      </c>
      <c r="B399" s="2" t="s">
        <v>2582</v>
      </c>
      <c r="C399" s="1" t="s">
        <v>2583</v>
      </c>
      <c r="D399" s="3" t="s">
        <v>20</v>
      </c>
      <c r="E399" s="3" t="s">
        <v>274</v>
      </c>
      <c r="F399" s="4" t="s">
        <v>22</v>
      </c>
      <c r="G399" s="4" t="s">
        <v>23</v>
      </c>
      <c r="H399" s="4" t="s">
        <v>24</v>
      </c>
      <c r="I399" s="4" t="s">
        <v>25</v>
      </c>
      <c r="J399" s="5" t="s">
        <v>25</v>
      </c>
      <c r="K399" s="5" t="s">
        <v>2584</v>
      </c>
      <c r="L399" s="5" t="s">
        <v>2585</v>
      </c>
      <c r="M399" s="5" t="s">
        <v>2586</v>
      </c>
      <c r="N399" s="5" t="s">
        <v>2587</v>
      </c>
      <c r="O399" s="5" t="s">
        <v>2588</v>
      </c>
      <c r="P399" s="4" t="str">
        <f t="shared" si="1"/>
        <v>Outstanding</v>
      </c>
      <c r="Q399" s="13" t="s">
        <v>25</v>
      </c>
    </row>
    <row r="400" spans="1:17" ht="60" customHeight="1" x14ac:dyDescent="0.35">
      <c r="A400" s="11" t="s">
        <v>2581</v>
      </c>
      <c r="B400" s="2" t="s">
        <v>2589</v>
      </c>
      <c r="C400" s="1" t="s">
        <v>2590</v>
      </c>
      <c r="D400" s="3" t="s">
        <v>20</v>
      </c>
      <c r="E400" s="3" t="s">
        <v>21</v>
      </c>
      <c r="F400" s="4" t="s">
        <v>22</v>
      </c>
      <c r="G400" s="4" t="s">
        <v>23</v>
      </c>
      <c r="H400" s="4" t="s">
        <v>24</v>
      </c>
      <c r="I400" s="4" t="s">
        <v>25</v>
      </c>
      <c r="J400" s="5" t="s">
        <v>25</v>
      </c>
      <c r="K400" s="5" t="s">
        <v>2591</v>
      </c>
      <c r="L400" s="5" t="s">
        <v>2592</v>
      </c>
      <c r="M400" s="5" t="s">
        <v>2593</v>
      </c>
      <c r="N400" s="5" t="s">
        <v>2594</v>
      </c>
      <c r="O400" s="5" t="s">
        <v>2595</v>
      </c>
      <c r="P400" s="4" t="str">
        <f t="shared" si="1"/>
        <v>Outstanding</v>
      </c>
      <c r="Q400" s="13" t="s">
        <v>25</v>
      </c>
    </row>
    <row r="401" spans="1:17" ht="60" customHeight="1" x14ac:dyDescent="0.35">
      <c r="A401" s="11" t="s">
        <v>2596</v>
      </c>
      <c r="B401" s="2" t="s">
        <v>2597</v>
      </c>
      <c r="C401" s="1" t="s">
        <v>2598</v>
      </c>
      <c r="D401" s="3" t="s">
        <v>20</v>
      </c>
      <c r="E401" s="3" t="s">
        <v>21</v>
      </c>
      <c r="F401" s="4" t="s">
        <v>22</v>
      </c>
      <c r="G401" s="4" t="s">
        <v>23</v>
      </c>
      <c r="H401" s="4" t="s">
        <v>24</v>
      </c>
      <c r="I401" s="4" t="s">
        <v>25</v>
      </c>
      <c r="J401" s="5" t="s">
        <v>25</v>
      </c>
      <c r="K401" s="5" t="s">
        <v>2599</v>
      </c>
      <c r="L401" s="5" t="s">
        <v>2600</v>
      </c>
      <c r="M401" s="5" t="s">
        <v>98</v>
      </c>
      <c r="N401" s="5" t="s">
        <v>2601</v>
      </c>
      <c r="O401" s="5" t="s">
        <v>2602</v>
      </c>
      <c r="P401" s="4" t="str">
        <f t="shared" si="1"/>
        <v>Outstanding</v>
      </c>
      <c r="Q401" s="13" t="s">
        <v>25</v>
      </c>
    </row>
    <row r="402" spans="1:17" ht="60" customHeight="1" x14ac:dyDescent="0.35">
      <c r="A402" s="11" t="s">
        <v>2596</v>
      </c>
      <c r="B402" s="2" t="s">
        <v>2603</v>
      </c>
      <c r="C402" s="1" t="s">
        <v>2604</v>
      </c>
      <c r="D402" s="3" t="s">
        <v>20</v>
      </c>
      <c r="E402" s="3" t="s">
        <v>21</v>
      </c>
      <c r="F402" s="4" t="s">
        <v>22</v>
      </c>
      <c r="G402" s="4" t="s">
        <v>23</v>
      </c>
      <c r="H402" s="4" t="s">
        <v>24</v>
      </c>
      <c r="I402" s="4" t="s">
        <v>25</v>
      </c>
      <c r="J402" s="5" t="s">
        <v>25</v>
      </c>
      <c r="K402" s="5" t="s">
        <v>2605</v>
      </c>
      <c r="L402" s="5" t="s">
        <v>2606</v>
      </c>
      <c r="M402" s="5" t="s">
        <v>98</v>
      </c>
      <c r="N402" s="5" t="s">
        <v>2607</v>
      </c>
      <c r="O402" s="5" t="s">
        <v>2608</v>
      </c>
      <c r="P402" s="4" t="str">
        <f t="shared" si="1"/>
        <v>Outstanding</v>
      </c>
      <c r="Q402" s="13" t="s">
        <v>25</v>
      </c>
    </row>
    <row r="403" spans="1:17" ht="60" customHeight="1" x14ac:dyDescent="0.35">
      <c r="A403" s="11" t="s">
        <v>2596</v>
      </c>
      <c r="B403" s="2" t="s">
        <v>2609</v>
      </c>
      <c r="C403" s="1" t="s">
        <v>2610</v>
      </c>
      <c r="D403" s="3" t="s">
        <v>20</v>
      </c>
      <c r="E403" s="3" t="s">
        <v>274</v>
      </c>
      <c r="F403" s="4" t="s">
        <v>22</v>
      </c>
      <c r="G403" s="4" t="s">
        <v>23</v>
      </c>
      <c r="H403" s="4" t="s">
        <v>24</v>
      </c>
      <c r="I403" s="4" t="s">
        <v>25</v>
      </c>
      <c r="J403" s="5" t="s">
        <v>25</v>
      </c>
      <c r="K403" s="5" t="s">
        <v>2611</v>
      </c>
      <c r="L403" s="5" t="s">
        <v>2612</v>
      </c>
      <c r="M403" s="5" t="s">
        <v>98</v>
      </c>
      <c r="N403" s="5" t="s">
        <v>2613</v>
      </c>
      <c r="O403" s="5" t="s">
        <v>2614</v>
      </c>
      <c r="P403" s="4" t="str">
        <f t="shared" si="1"/>
        <v>Outstanding</v>
      </c>
      <c r="Q403" s="13" t="s">
        <v>25</v>
      </c>
    </row>
    <row r="404" spans="1:17" ht="60" customHeight="1" x14ac:dyDescent="0.35">
      <c r="A404" s="11" t="s">
        <v>2615</v>
      </c>
      <c r="B404" s="2" t="s">
        <v>2616</v>
      </c>
      <c r="C404" s="1" t="s">
        <v>2617</v>
      </c>
      <c r="D404" s="3" t="s">
        <v>20</v>
      </c>
      <c r="E404" s="3" t="s">
        <v>21</v>
      </c>
      <c r="F404" s="4" t="s">
        <v>22</v>
      </c>
      <c r="G404" s="4" t="s">
        <v>23</v>
      </c>
      <c r="H404" s="4" t="s">
        <v>24</v>
      </c>
      <c r="I404" s="4" t="s">
        <v>25</v>
      </c>
      <c r="J404" s="5" t="s">
        <v>25</v>
      </c>
      <c r="K404" s="5" t="s">
        <v>2618</v>
      </c>
      <c r="L404" s="5" t="s">
        <v>2619</v>
      </c>
      <c r="M404" s="5" t="s">
        <v>2620</v>
      </c>
      <c r="N404" s="5" t="s">
        <v>2621</v>
      </c>
      <c r="O404" s="5" t="s">
        <v>2622</v>
      </c>
      <c r="P404" s="4" t="str">
        <f t="shared" si="1"/>
        <v>Outstanding</v>
      </c>
      <c r="Q404" s="13" t="s">
        <v>25</v>
      </c>
    </row>
    <row r="405" spans="1:17" ht="60" customHeight="1" x14ac:dyDescent="0.35">
      <c r="A405" s="11" t="s">
        <v>2615</v>
      </c>
      <c r="B405" s="2" t="s">
        <v>2623</v>
      </c>
      <c r="C405" s="1" t="s">
        <v>2624</v>
      </c>
      <c r="D405" s="3" t="s">
        <v>20</v>
      </c>
      <c r="E405" s="3" t="s">
        <v>21</v>
      </c>
      <c r="F405" s="4" t="s">
        <v>22</v>
      </c>
      <c r="G405" s="4" t="s">
        <v>23</v>
      </c>
      <c r="H405" s="4" t="s">
        <v>24</v>
      </c>
      <c r="I405" s="4" t="s">
        <v>25</v>
      </c>
      <c r="J405" s="5" t="s">
        <v>25</v>
      </c>
      <c r="K405" s="5" t="s">
        <v>2625</v>
      </c>
      <c r="L405" s="5" t="s">
        <v>2626</v>
      </c>
      <c r="M405" s="5" t="s">
        <v>2627</v>
      </c>
      <c r="N405" s="5" t="s">
        <v>2628</v>
      </c>
      <c r="O405" s="5" t="s">
        <v>2629</v>
      </c>
      <c r="P405" s="4" t="str">
        <f t="shared" si="1"/>
        <v>Outstanding</v>
      </c>
      <c r="Q405" s="13" t="s">
        <v>25</v>
      </c>
    </row>
    <row r="406" spans="1:17" ht="60" customHeight="1" x14ac:dyDescent="0.35">
      <c r="A406" s="11" t="s">
        <v>2630</v>
      </c>
      <c r="B406" s="2" t="s">
        <v>2631</v>
      </c>
      <c r="C406" s="1" t="s">
        <v>2632</v>
      </c>
      <c r="D406" s="3" t="s">
        <v>20</v>
      </c>
      <c r="E406" s="3" t="s">
        <v>274</v>
      </c>
      <c r="F406" s="4" t="s">
        <v>22</v>
      </c>
      <c r="G406" s="4" t="s">
        <v>23</v>
      </c>
      <c r="H406" s="4" t="s">
        <v>24</v>
      </c>
      <c r="I406" s="4" t="s">
        <v>25</v>
      </c>
      <c r="J406" s="5" t="s">
        <v>25</v>
      </c>
      <c r="K406" s="5" t="s">
        <v>2633</v>
      </c>
      <c r="L406" s="5" t="s">
        <v>2634</v>
      </c>
      <c r="M406" s="5" t="s">
        <v>2635</v>
      </c>
      <c r="N406" s="5" t="s">
        <v>2636</v>
      </c>
      <c r="O406" s="5" t="s">
        <v>2637</v>
      </c>
      <c r="P406" s="4" t="str">
        <f t="shared" si="1"/>
        <v>Outstanding</v>
      </c>
      <c r="Q406" s="13" t="s">
        <v>25</v>
      </c>
    </row>
    <row r="407" spans="1:17" ht="60" customHeight="1" x14ac:dyDescent="0.35">
      <c r="A407" s="11" t="s">
        <v>2630</v>
      </c>
      <c r="B407" s="2" t="s">
        <v>2638</v>
      </c>
      <c r="C407" s="1" t="s">
        <v>2639</v>
      </c>
      <c r="D407" s="3" t="s">
        <v>20</v>
      </c>
      <c r="E407" s="3" t="s">
        <v>274</v>
      </c>
      <c r="F407" s="4" t="s">
        <v>22</v>
      </c>
      <c r="G407" s="4" t="s">
        <v>23</v>
      </c>
      <c r="H407" s="4" t="s">
        <v>24</v>
      </c>
      <c r="I407" s="4" t="s">
        <v>25</v>
      </c>
      <c r="J407" s="5" t="s">
        <v>25</v>
      </c>
      <c r="K407" s="5" t="s">
        <v>2640</v>
      </c>
      <c r="L407" s="5" t="s">
        <v>2641</v>
      </c>
      <c r="M407" s="5" t="s">
        <v>2642</v>
      </c>
      <c r="N407" s="5" t="s">
        <v>2643</v>
      </c>
      <c r="O407" s="5" t="s">
        <v>2644</v>
      </c>
      <c r="P407" s="4" t="str">
        <f t="shared" si="1"/>
        <v>Outstanding</v>
      </c>
      <c r="Q407" s="13" t="s">
        <v>25</v>
      </c>
    </row>
    <row r="408" spans="1:17" ht="60" customHeight="1" x14ac:dyDescent="0.35">
      <c r="A408" s="11" t="s">
        <v>2645</v>
      </c>
      <c r="B408" s="2" t="s">
        <v>2646</v>
      </c>
      <c r="C408" s="1" t="s">
        <v>2647</v>
      </c>
      <c r="D408" s="3" t="s">
        <v>20</v>
      </c>
      <c r="E408" s="3" t="s">
        <v>21</v>
      </c>
      <c r="F408" s="4" t="s">
        <v>22</v>
      </c>
      <c r="G408" s="4" t="s">
        <v>23</v>
      </c>
      <c r="H408" s="4" t="s">
        <v>24</v>
      </c>
      <c r="I408" s="4" t="s">
        <v>25</v>
      </c>
      <c r="J408" s="5" t="s">
        <v>25</v>
      </c>
      <c r="K408" s="5" t="s">
        <v>2648</v>
      </c>
      <c r="L408" s="5" t="s">
        <v>2649</v>
      </c>
      <c r="M408" s="5" t="s">
        <v>98</v>
      </c>
      <c r="N408" s="5" t="s">
        <v>2650</v>
      </c>
      <c r="O408" s="5" t="s">
        <v>2651</v>
      </c>
      <c r="P408" s="4" t="str">
        <f t="shared" si="1"/>
        <v>Outstanding</v>
      </c>
      <c r="Q408" s="13" t="s">
        <v>25</v>
      </c>
    </row>
    <row r="409" spans="1:17" ht="60" customHeight="1" x14ac:dyDescent="0.35">
      <c r="A409" s="11" t="s">
        <v>2645</v>
      </c>
      <c r="B409" s="2" t="s">
        <v>2652</v>
      </c>
      <c r="C409" s="1" t="s">
        <v>2653</v>
      </c>
      <c r="D409" s="3" t="s">
        <v>20</v>
      </c>
      <c r="E409" s="3" t="s">
        <v>21</v>
      </c>
      <c r="F409" s="4" t="s">
        <v>22</v>
      </c>
      <c r="G409" s="4" t="s">
        <v>23</v>
      </c>
      <c r="H409" s="4" t="s">
        <v>24</v>
      </c>
      <c r="I409" s="4" t="s">
        <v>25</v>
      </c>
      <c r="J409" s="5" t="s">
        <v>25</v>
      </c>
      <c r="K409" s="5" t="s">
        <v>2654</v>
      </c>
      <c r="L409" s="5" t="s">
        <v>2655</v>
      </c>
      <c r="M409" s="5" t="s">
        <v>98</v>
      </c>
      <c r="N409" s="5" t="s">
        <v>2656</v>
      </c>
      <c r="O409" s="5" t="s">
        <v>2657</v>
      </c>
      <c r="P409" s="4" t="str">
        <f t="shared" si="1"/>
        <v>Outstanding</v>
      </c>
      <c r="Q409" s="13" t="s">
        <v>25</v>
      </c>
    </row>
    <row r="410" spans="1:17" ht="60" customHeight="1" x14ac:dyDescent="0.35">
      <c r="A410" s="11" t="s">
        <v>2645</v>
      </c>
      <c r="B410" s="2" t="s">
        <v>2658</v>
      </c>
      <c r="C410" s="1" t="s">
        <v>2659</v>
      </c>
      <c r="D410" s="3" t="s">
        <v>20</v>
      </c>
      <c r="E410" s="3" t="s">
        <v>21</v>
      </c>
      <c r="F410" s="4" t="s">
        <v>22</v>
      </c>
      <c r="G410" s="4" t="s">
        <v>23</v>
      </c>
      <c r="H410" s="4" t="s">
        <v>24</v>
      </c>
      <c r="I410" s="4" t="s">
        <v>25</v>
      </c>
      <c r="J410" s="5" t="s">
        <v>25</v>
      </c>
      <c r="K410" s="5" t="s">
        <v>2660</v>
      </c>
      <c r="L410" s="5" t="s">
        <v>2661</v>
      </c>
      <c r="M410" s="5" t="s">
        <v>2662</v>
      </c>
      <c r="N410" s="5" t="s">
        <v>2663</v>
      </c>
      <c r="O410" s="5" t="s">
        <v>2664</v>
      </c>
      <c r="P410" s="4" t="str">
        <f t="shared" si="1"/>
        <v>Outstanding</v>
      </c>
      <c r="Q410" s="13" t="s">
        <v>25</v>
      </c>
    </row>
    <row r="411" spans="1:17" ht="60" customHeight="1" x14ac:dyDescent="0.35">
      <c r="A411" s="11" t="s">
        <v>2665</v>
      </c>
      <c r="B411" s="2" t="s">
        <v>2666</v>
      </c>
      <c r="C411" s="1" t="s">
        <v>2647</v>
      </c>
      <c r="D411" s="3" t="s">
        <v>20</v>
      </c>
      <c r="E411" s="3" t="s">
        <v>21</v>
      </c>
      <c r="F411" s="4" t="s">
        <v>22</v>
      </c>
      <c r="G411" s="4" t="s">
        <v>23</v>
      </c>
      <c r="H411" s="4" t="s">
        <v>24</v>
      </c>
      <c r="I411" s="4" t="s">
        <v>25</v>
      </c>
      <c r="J411" s="5" t="s">
        <v>25</v>
      </c>
      <c r="K411" s="5" t="s">
        <v>2667</v>
      </c>
      <c r="L411" s="5" t="s">
        <v>2668</v>
      </c>
      <c r="M411" s="5" t="s">
        <v>98</v>
      </c>
      <c r="N411" s="5" t="s">
        <v>2669</v>
      </c>
      <c r="O411" s="5" t="s">
        <v>2670</v>
      </c>
      <c r="P411" s="4" t="str">
        <f t="shared" si="1"/>
        <v>Outstanding</v>
      </c>
      <c r="Q411" s="13" t="s">
        <v>25</v>
      </c>
    </row>
    <row r="412" spans="1:17" ht="60" customHeight="1" x14ac:dyDescent="0.35">
      <c r="A412" s="11" t="s">
        <v>2665</v>
      </c>
      <c r="B412" s="2" t="s">
        <v>2671</v>
      </c>
      <c r="C412" s="1" t="s">
        <v>2672</v>
      </c>
      <c r="D412" s="3" t="s">
        <v>20</v>
      </c>
      <c r="E412" s="3" t="s">
        <v>274</v>
      </c>
      <c r="F412" s="4" t="s">
        <v>22</v>
      </c>
      <c r="G412" s="4" t="s">
        <v>23</v>
      </c>
      <c r="H412" s="4" t="s">
        <v>24</v>
      </c>
      <c r="I412" s="4" t="s">
        <v>25</v>
      </c>
      <c r="J412" s="5" t="s">
        <v>25</v>
      </c>
      <c r="K412" s="5" t="s">
        <v>2673</v>
      </c>
      <c r="L412" s="5" t="s">
        <v>2674</v>
      </c>
      <c r="M412" s="5" t="s">
        <v>2675</v>
      </c>
      <c r="N412" s="5" t="s">
        <v>2676</v>
      </c>
      <c r="O412" s="5" t="s">
        <v>2677</v>
      </c>
      <c r="P412" s="4" t="str">
        <f t="shared" si="1"/>
        <v>Outstanding</v>
      </c>
      <c r="Q412" s="13" t="s">
        <v>25</v>
      </c>
    </row>
    <row r="413" spans="1:17" ht="60" customHeight="1" x14ac:dyDescent="0.35">
      <c r="A413" s="11" t="s">
        <v>2665</v>
      </c>
      <c r="B413" s="2" t="s">
        <v>2678</v>
      </c>
      <c r="C413" s="1" t="s">
        <v>2653</v>
      </c>
      <c r="D413" s="3" t="s">
        <v>20</v>
      </c>
      <c r="E413" s="3" t="s">
        <v>21</v>
      </c>
      <c r="F413" s="4" t="s">
        <v>22</v>
      </c>
      <c r="G413" s="4" t="s">
        <v>23</v>
      </c>
      <c r="H413" s="4" t="s">
        <v>24</v>
      </c>
      <c r="I413" s="4" t="s">
        <v>25</v>
      </c>
      <c r="J413" s="5" t="s">
        <v>25</v>
      </c>
      <c r="K413" s="5" t="s">
        <v>2679</v>
      </c>
      <c r="L413" s="5" t="s">
        <v>2680</v>
      </c>
      <c r="M413" s="5" t="s">
        <v>98</v>
      </c>
      <c r="N413" s="5" t="s">
        <v>2681</v>
      </c>
      <c r="O413" s="5" t="s">
        <v>2682</v>
      </c>
      <c r="P413" s="4" t="str">
        <f t="shared" si="1"/>
        <v>Outstanding</v>
      </c>
      <c r="Q413" s="13" t="s">
        <v>25</v>
      </c>
    </row>
    <row r="414" spans="1:17" ht="60" customHeight="1" x14ac:dyDescent="0.35">
      <c r="A414" s="11" t="s">
        <v>2665</v>
      </c>
      <c r="B414" s="2" t="s">
        <v>2683</v>
      </c>
      <c r="C414" s="1" t="s">
        <v>2684</v>
      </c>
      <c r="D414" s="3" t="s">
        <v>20</v>
      </c>
      <c r="E414" s="3" t="s">
        <v>21</v>
      </c>
      <c r="F414" s="4" t="s">
        <v>22</v>
      </c>
      <c r="G414" s="4" t="s">
        <v>23</v>
      </c>
      <c r="H414" s="4" t="s">
        <v>24</v>
      </c>
      <c r="I414" s="4" t="s">
        <v>25</v>
      </c>
      <c r="J414" s="5" t="s">
        <v>25</v>
      </c>
      <c r="K414" s="5" t="s">
        <v>2685</v>
      </c>
      <c r="L414" s="5" t="s">
        <v>2686</v>
      </c>
      <c r="M414" s="5" t="s">
        <v>2687</v>
      </c>
      <c r="N414" s="5" t="s">
        <v>2688</v>
      </c>
      <c r="O414" s="5" t="s">
        <v>2689</v>
      </c>
      <c r="P414" s="4" t="str">
        <f t="shared" si="1"/>
        <v>Outstanding</v>
      </c>
      <c r="Q414" s="13" t="s">
        <v>25</v>
      </c>
    </row>
    <row r="415" spans="1:17" ht="60" customHeight="1" x14ac:dyDescent="0.35">
      <c r="A415" s="11" t="s">
        <v>2690</v>
      </c>
      <c r="B415" s="2" t="s">
        <v>2691</v>
      </c>
      <c r="C415" s="1" t="s">
        <v>2692</v>
      </c>
      <c r="D415" s="3" t="s">
        <v>20</v>
      </c>
      <c r="E415" s="3" t="s">
        <v>274</v>
      </c>
      <c r="F415" s="4" t="s">
        <v>22</v>
      </c>
      <c r="G415" s="4" t="s">
        <v>23</v>
      </c>
      <c r="H415" s="4" t="s">
        <v>24</v>
      </c>
      <c r="I415" s="4" t="s">
        <v>25</v>
      </c>
      <c r="J415" s="5" t="s">
        <v>25</v>
      </c>
      <c r="K415" s="5" t="s">
        <v>2693</v>
      </c>
      <c r="L415" s="5" t="s">
        <v>2694</v>
      </c>
      <c r="M415" s="5" t="s">
        <v>2695</v>
      </c>
      <c r="N415" s="5" t="s">
        <v>2696</v>
      </c>
      <c r="O415" s="5" t="s">
        <v>2697</v>
      </c>
      <c r="P415" s="4" t="str">
        <f t="shared" si="1"/>
        <v>Outstanding</v>
      </c>
      <c r="Q415" s="13" t="s">
        <v>25</v>
      </c>
    </row>
    <row r="416" spans="1:17" ht="60" customHeight="1" x14ac:dyDescent="0.35">
      <c r="A416" s="11" t="s">
        <v>2698</v>
      </c>
      <c r="B416" s="2" t="s">
        <v>2699</v>
      </c>
      <c r="C416" s="1" t="s">
        <v>2700</v>
      </c>
      <c r="D416" s="3" t="s">
        <v>20</v>
      </c>
      <c r="E416" s="3" t="s">
        <v>21</v>
      </c>
      <c r="F416" s="4" t="s">
        <v>22</v>
      </c>
      <c r="G416" s="4" t="s">
        <v>23</v>
      </c>
      <c r="H416" s="4" t="s">
        <v>24</v>
      </c>
      <c r="I416" s="4" t="s">
        <v>25</v>
      </c>
      <c r="J416" s="5" t="s">
        <v>25</v>
      </c>
      <c r="K416" s="5" t="s">
        <v>2701</v>
      </c>
      <c r="L416" s="5" t="s">
        <v>2702</v>
      </c>
      <c r="M416" s="5" t="s">
        <v>2703</v>
      </c>
      <c r="N416" s="5" t="s">
        <v>2704</v>
      </c>
      <c r="O416" s="5" t="s">
        <v>2705</v>
      </c>
      <c r="P416" s="4" t="str">
        <f t="shared" si="1"/>
        <v>Outstanding</v>
      </c>
      <c r="Q416" s="13" t="s">
        <v>25</v>
      </c>
    </row>
    <row r="417" spans="1:17" ht="60" customHeight="1" x14ac:dyDescent="0.35">
      <c r="A417" s="11" t="s">
        <v>2706</v>
      </c>
      <c r="B417" s="2" t="s">
        <v>2707</v>
      </c>
      <c r="C417" s="1" t="s">
        <v>2708</v>
      </c>
      <c r="D417" s="3" t="s">
        <v>20</v>
      </c>
      <c r="E417" s="3" t="s">
        <v>21</v>
      </c>
      <c r="F417" s="4" t="s">
        <v>22</v>
      </c>
      <c r="G417" s="4" t="s">
        <v>23</v>
      </c>
      <c r="H417" s="4" t="s">
        <v>24</v>
      </c>
      <c r="I417" s="4" t="s">
        <v>25</v>
      </c>
      <c r="J417" s="5" t="s">
        <v>25</v>
      </c>
      <c r="K417" s="5" t="s">
        <v>2709</v>
      </c>
      <c r="L417" s="5" t="s">
        <v>2710</v>
      </c>
      <c r="M417" s="5" t="s">
        <v>98</v>
      </c>
      <c r="N417" s="5" t="s">
        <v>2711</v>
      </c>
      <c r="O417" s="5" t="s">
        <v>2712</v>
      </c>
      <c r="P417" s="4" t="str">
        <f t="shared" si="1"/>
        <v>Outstanding</v>
      </c>
      <c r="Q417" s="13" t="s">
        <v>25</v>
      </c>
    </row>
    <row r="418" spans="1:17" ht="60" customHeight="1" x14ac:dyDescent="0.35">
      <c r="A418" s="11" t="s">
        <v>2713</v>
      </c>
      <c r="B418" s="2" t="s">
        <v>2714</v>
      </c>
      <c r="C418" s="1" t="s">
        <v>2715</v>
      </c>
      <c r="D418" s="3" t="s">
        <v>20</v>
      </c>
      <c r="E418" s="3" t="s">
        <v>21</v>
      </c>
      <c r="F418" s="4" t="s">
        <v>22</v>
      </c>
      <c r="G418" s="4" t="s">
        <v>23</v>
      </c>
      <c r="H418" s="4" t="s">
        <v>24</v>
      </c>
      <c r="I418" s="4" t="s">
        <v>25</v>
      </c>
      <c r="J418" s="5" t="s">
        <v>25</v>
      </c>
      <c r="K418" s="5" t="s">
        <v>2716</v>
      </c>
      <c r="L418" s="5" t="s">
        <v>2717</v>
      </c>
      <c r="M418" s="5" t="s">
        <v>2718</v>
      </c>
      <c r="N418" s="5" t="s">
        <v>2719</v>
      </c>
      <c r="O418" s="5" t="s">
        <v>2720</v>
      </c>
      <c r="P418" s="4" t="str">
        <f t="shared" si="1"/>
        <v>Outstanding</v>
      </c>
      <c r="Q418" s="13" t="s">
        <v>25</v>
      </c>
    </row>
    <row r="419" spans="1:17" ht="60" customHeight="1" x14ac:dyDescent="0.35">
      <c r="A419" s="11" t="s">
        <v>2713</v>
      </c>
      <c r="B419" s="2" t="s">
        <v>2721</v>
      </c>
      <c r="C419" s="1" t="s">
        <v>2722</v>
      </c>
      <c r="D419" s="3" t="s">
        <v>20</v>
      </c>
      <c r="E419" s="3" t="s">
        <v>21</v>
      </c>
      <c r="F419" s="4" t="s">
        <v>22</v>
      </c>
      <c r="G419" s="4" t="s">
        <v>23</v>
      </c>
      <c r="H419" s="4" t="s">
        <v>24</v>
      </c>
      <c r="I419" s="4" t="s">
        <v>25</v>
      </c>
      <c r="J419" s="5" t="s">
        <v>25</v>
      </c>
      <c r="K419" s="5" t="s">
        <v>2723</v>
      </c>
      <c r="L419" s="5" t="s">
        <v>2724</v>
      </c>
      <c r="M419" s="5" t="s">
        <v>2725</v>
      </c>
      <c r="N419" s="5" t="s">
        <v>2726</v>
      </c>
      <c r="O419" s="5" t="s">
        <v>2727</v>
      </c>
      <c r="P419" s="4" t="str">
        <f t="shared" si="1"/>
        <v>Outstanding</v>
      </c>
      <c r="Q419" s="13" t="s">
        <v>25</v>
      </c>
    </row>
    <row r="420" spans="1:17" ht="60" customHeight="1" x14ac:dyDescent="0.35">
      <c r="A420" s="11" t="s">
        <v>2728</v>
      </c>
      <c r="B420" s="2" t="s">
        <v>2729</v>
      </c>
      <c r="C420" s="1" t="s">
        <v>2730</v>
      </c>
      <c r="D420" s="3" t="s">
        <v>20</v>
      </c>
      <c r="E420" s="3" t="s">
        <v>21</v>
      </c>
      <c r="F420" s="4" t="s">
        <v>22</v>
      </c>
      <c r="G420" s="4" t="s">
        <v>23</v>
      </c>
      <c r="H420" s="4" t="s">
        <v>24</v>
      </c>
      <c r="I420" s="4" t="s">
        <v>25</v>
      </c>
      <c r="J420" s="5" t="s">
        <v>25</v>
      </c>
      <c r="K420" s="5" t="s">
        <v>2731</v>
      </c>
      <c r="L420" s="5" t="s">
        <v>2732</v>
      </c>
      <c r="M420" s="5" t="s">
        <v>2733</v>
      </c>
      <c r="N420" s="5" t="s">
        <v>2734</v>
      </c>
      <c r="O420" s="5" t="s">
        <v>2735</v>
      </c>
      <c r="P420" s="4" t="str">
        <f t="shared" si="1"/>
        <v>Outstanding</v>
      </c>
      <c r="Q420" s="13" t="s">
        <v>25</v>
      </c>
    </row>
    <row r="421" spans="1:17" ht="60" customHeight="1" x14ac:dyDescent="0.35">
      <c r="A421" s="11" t="s">
        <v>2728</v>
      </c>
      <c r="B421" s="2" t="s">
        <v>2736</v>
      </c>
      <c r="C421" s="1" t="s">
        <v>2737</v>
      </c>
      <c r="D421" s="3" t="s">
        <v>20</v>
      </c>
      <c r="E421" s="3" t="s">
        <v>21</v>
      </c>
      <c r="F421" s="4" t="s">
        <v>22</v>
      </c>
      <c r="G421" s="4" t="s">
        <v>23</v>
      </c>
      <c r="H421" s="4" t="s">
        <v>24</v>
      </c>
      <c r="I421" s="4" t="s">
        <v>25</v>
      </c>
      <c r="J421" s="5" t="s">
        <v>25</v>
      </c>
      <c r="K421" s="5" t="s">
        <v>2738</v>
      </c>
      <c r="L421" s="5" t="s">
        <v>2739</v>
      </c>
      <c r="M421" s="5" t="s">
        <v>98</v>
      </c>
      <c r="N421" s="5" t="s">
        <v>2740</v>
      </c>
      <c r="O421" s="5" t="s">
        <v>2741</v>
      </c>
      <c r="P421" s="4" t="str">
        <f t="shared" si="1"/>
        <v>Outstanding</v>
      </c>
      <c r="Q421" s="13" t="s">
        <v>25</v>
      </c>
    </row>
    <row r="422" spans="1:17" ht="60" customHeight="1" x14ac:dyDescent="0.35">
      <c r="A422" s="11" t="s">
        <v>2742</v>
      </c>
      <c r="B422" s="2" t="s">
        <v>2743</v>
      </c>
      <c r="C422" s="1" t="s">
        <v>2744</v>
      </c>
      <c r="D422" s="3" t="s">
        <v>20</v>
      </c>
      <c r="E422" s="3" t="s">
        <v>21</v>
      </c>
      <c r="F422" s="4" t="s">
        <v>22</v>
      </c>
      <c r="G422" s="4" t="s">
        <v>23</v>
      </c>
      <c r="H422" s="4" t="s">
        <v>24</v>
      </c>
      <c r="I422" s="4" t="s">
        <v>25</v>
      </c>
      <c r="J422" s="5" t="s">
        <v>25</v>
      </c>
      <c r="K422" s="5" t="s">
        <v>2745</v>
      </c>
      <c r="L422" s="5" t="s">
        <v>2746</v>
      </c>
      <c r="M422" s="5" t="s">
        <v>2747</v>
      </c>
      <c r="N422" s="5" t="s">
        <v>2748</v>
      </c>
      <c r="O422" s="5" t="s">
        <v>342</v>
      </c>
      <c r="P422" s="4" t="str">
        <f t="shared" si="1"/>
        <v>Outstanding</v>
      </c>
      <c r="Q422" s="13" t="s">
        <v>25</v>
      </c>
    </row>
    <row r="423" spans="1:17" ht="60" customHeight="1" x14ac:dyDescent="0.35">
      <c r="A423" s="11" t="s">
        <v>2742</v>
      </c>
      <c r="B423" s="2" t="s">
        <v>2749</v>
      </c>
      <c r="C423" s="1" t="s">
        <v>2750</v>
      </c>
      <c r="D423" s="3" t="s">
        <v>20</v>
      </c>
      <c r="E423" s="3" t="s">
        <v>21</v>
      </c>
      <c r="F423" s="4" t="s">
        <v>22</v>
      </c>
      <c r="G423" s="4" t="s">
        <v>23</v>
      </c>
      <c r="H423" s="4" t="s">
        <v>24</v>
      </c>
      <c r="I423" s="4" t="s">
        <v>25</v>
      </c>
      <c r="J423" s="5" t="s">
        <v>25</v>
      </c>
      <c r="K423" s="5" t="s">
        <v>2751</v>
      </c>
      <c r="L423" s="5" t="s">
        <v>2752</v>
      </c>
      <c r="M423" s="5" t="s">
        <v>2753</v>
      </c>
      <c r="N423" s="5" t="s">
        <v>2754</v>
      </c>
      <c r="O423" s="5" t="s">
        <v>342</v>
      </c>
      <c r="P423" s="4" t="str">
        <f t="shared" si="1"/>
        <v>Outstanding</v>
      </c>
      <c r="Q423" s="13" t="s">
        <v>25</v>
      </c>
    </row>
    <row r="424" spans="1:17" ht="60" customHeight="1" x14ac:dyDescent="0.35">
      <c r="A424" s="11" t="s">
        <v>1483</v>
      </c>
      <c r="B424" s="2" t="s">
        <v>2755</v>
      </c>
      <c r="C424" s="1" t="s">
        <v>2756</v>
      </c>
      <c r="D424" s="3" t="s">
        <v>20</v>
      </c>
      <c r="E424" s="3" t="s">
        <v>21</v>
      </c>
      <c r="F424" s="4" t="s">
        <v>22</v>
      </c>
      <c r="G424" s="4" t="s">
        <v>23</v>
      </c>
      <c r="H424" s="4" t="s">
        <v>24</v>
      </c>
      <c r="I424" s="4" t="s">
        <v>25</v>
      </c>
      <c r="J424" s="5" t="s">
        <v>25</v>
      </c>
      <c r="K424" s="5" t="s">
        <v>2757</v>
      </c>
      <c r="L424" s="5" t="s">
        <v>2758</v>
      </c>
      <c r="M424" s="5" t="s">
        <v>2759</v>
      </c>
      <c r="N424" s="5" t="s">
        <v>2760</v>
      </c>
      <c r="O424" s="5" t="s">
        <v>2761</v>
      </c>
      <c r="P424" s="4" t="str">
        <f t="shared" si="1"/>
        <v>Outstanding</v>
      </c>
      <c r="Q424" s="13" t="s">
        <v>25</v>
      </c>
    </row>
    <row r="425" spans="1:17" ht="60" customHeight="1" x14ac:dyDescent="0.35">
      <c r="A425" s="11" t="s">
        <v>1610</v>
      </c>
      <c r="B425" s="2" t="s">
        <v>2762</v>
      </c>
      <c r="C425" s="1" t="s">
        <v>2763</v>
      </c>
      <c r="D425" s="3" t="s">
        <v>20</v>
      </c>
      <c r="E425" s="3" t="s">
        <v>274</v>
      </c>
      <c r="F425" s="4" t="s">
        <v>22</v>
      </c>
      <c r="G425" s="4" t="s">
        <v>23</v>
      </c>
      <c r="H425" s="4" t="s">
        <v>24</v>
      </c>
      <c r="I425" s="4" t="s">
        <v>25</v>
      </c>
      <c r="J425" s="5" t="s">
        <v>25</v>
      </c>
      <c r="K425" s="5" t="s">
        <v>2764</v>
      </c>
      <c r="L425" s="5" t="s">
        <v>2765</v>
      </c>
      <c r="M425" s="5" t="s">
        <v>2766</v>
      </c>
      <c r="N425" s="5" t="s">
        <v>2767</v>
      </c>
      <c r="O425" s="5" t="s">
        <v>2768</v>
      </c>
      <c r="P425" s="4" t="str">
        <f t="shared" si="1"/>
        <v>Outstanding</v>
      </c>
      <c r="Q425" s="13" t="s">
        <v>25</v>
      </c>
    </row>
    <row r="426" spans="1:17" ht="60" customHeight="1" x14ac:dyDescent="0.35">
      <c r="A426" s="11" t="s">
        <v>2769</v>
      </c>
      <c r="B426" s="2" t="s">
        <v>2770</v>
      </c>
      <c r="C426" s="1" t="s">
        <v>2771</v>
      </c>
      <c r="D426" s="3" t="s">
        <v>20</v>
      </c>
      <c r="E426" s="3" t="s">
        <v>21</v>
      </c>
      <c r="F426" s="4" t="s">
        <v>22</v>
      </c>
      <c r="G426" s="4" t="s">
        <v>23</v>
      </c>
      <c r="H426" s="4" t="s">
        <v>24</v>
      </c>
      <c r="I426" s="4" t="s">
        <v>25</v>
      </c>
      <c r="J426" s="5" t="s">
        <v>25</v>
      </c>
      <c r="K426" s="5" t="s">
        <v>2772</v>
      </c>
      <c r="L426" s="5" t="s">
        <v>2773</v>
      </c>
      <c r="M426" s="5" t="s">
        <v>98</v>
      </c>
      <c r="N426" s="5" t="s">
        <v>2774</v>
      </c>
      <c r="O426" s="5" t="s">
        <v>2775</v>
      </c>
      <c r="P426" s="4" t="str">
        <f t="shared" si="1"/>
        <v>Outstanding</v>
      </c>
      <c r="Q426" s="13" t="s">
        <v>25</v>
      </c>
    </row>
    <row r="427" spans="1:17" ht="60" customHeight="1" x14ac:dyDescent="0.35">
      <c r="A427" s="11" t="s">
        <v>2769</v>
      </c>
      <c r="B427" s="2" t="s">
        <v>2776</v>
      </c>
      <c r="C427" s="1" t="s">
        <v>2777</v>
      </c>
      <c r="D427" s="3" t="s">
        <v>20</v>
      </c>
      <c r="E427" s="3" t="s">
        <v>21</v>
      </c>
      <c r="F427" s="4" t="s">
        <v>22</v>
      </c>
      <c r="G427" s="4" t="s">
        <v>23</v>
      </c>
      <c r="H427" s="4" t="s">
        <v>24</v>
      </c>
      <c r="I427" s="4" t="s">
        <v>25</v>
      </c>
      <c r="J427" s="5" t="s">
        <v>25</v>
      </c>
      <c r="K427" s="5" t="s">
        <v>2778</v>
      </c>
      <c r="L427" s="5" t="s">
        <v>2779</v>
      </c>
      <c r="M427" s="5" t="s">
        <v>2780</v>
      </c>
      <c r="N427" s="5" t="s">
        <v>2781</v>
      </c>
      <c r="O427" s="5" t="s">
        <v>2782</v>
      </c>
      <c r="P427" s="4" t="str">
        <f t="shared" si="1"/>
        <v>Outstanding</v>
      </c>
      <c r="Q427" s="13" t="s">
        <v>25</v>
      </c>
    </row>
    <row r="428" spans="1:17" ht="60" customHeight="1" x14ac:dyDescent="0.35">
      <c r="A428" s="11" t="s">
        <v>2003</v>
      </c>
      <c r="B428" s="2" t="s">
        <v>2783</v>
      </c>
      <c r="C428" s="1" t="s">
        <v>2784</v>
      </c>
      <c r="D428" s="3" t="s">
        <v>20</v>
      </c>
      <c r="E428" s="3" t="s">
        <v>21</v>
      </c>
      <c r="F428" s="4" t="s">
        <v>22</v>
      </c>
      <c r="G428" s="4" t="s">
        <v>23</v>
      </c>
      <c r="H428" s="4" t="s">
        <v>24</v>
      </c>
      <c r="I428" s="4" t="s">
        <v>25</v>
      </c>
      <c r="J428" s="5" t="s">
        <v>25</v>
      </c>
      <c r="K428" s="5" t="s">
        <v>2785</v>
      </c>
      <c r="L428" s="5" t="s">
        <v>2786</v>
      </c>
      <c r="M428" s="5" t="s">
        <v>2787</v>
      </c>
      <c r="N428" s="5" t="s">
        <v>2788</v>
      </c>
      <c r="O428" s="5" t="s">
        <v>2789</v>
      </c>
      <c r="P428" s="4" t="str">
        <f t="shared" si="1"/>
        <v>Outstanding</v>
      </c>
      <c r="Q428" s="13" t="s">
        <v>25</v>
      </c>
    </row>
    <row r="429" spans="1:17" ht="60" customHeight="1" x14ac:dyDescent="0.35">
      <c r="A429" s="11" t="s">
        <v>2003</v>
      </c>
      <c r="B429" s="2" t="s">
        <v>2790</v>
      </c>
      <c r="C429" s="1" t="s">
        <v>2791</v>
      </c>
      <c r="D429" s="3" t="s">
        <v>20</v>
      </c>
      <c r="E429" s="3" t="s">
        <v>21</v>
      </c>
      <c r="F429" s="4" t="s">
        <v>22</v>
      </c>
      <c r="G429" s="4" t="s">
        <v>23</v>
      </c>
      <c r="H429" s="4" t="s">
        <v>24</v>
      </c>
      <c r="I429" s="4" t="s">
        <v>25</v>
      </c>
      <c r="J429" s="5" t="s">
        <v>25</v>
      </c>
      <c r="K429" s="5" t="s">
        <v>2792</v>
      </c>
      <c r="L429" s="5" t="s">
        <v>2793</v>
      </c>
      <c r="M429" s="5" t="s">
        <v>2794</v>
      </c>
      <c r="N429" s="5" t="s">
        <v>2795</v>
      </c>
      <c r="O429" s="5" t="s">
        <v>2796</v>
      </c>
      <c r="P429" s="4" t="str">
        <f t="shared" si="1"/>
        <v>Outstanding</v>
      </c>
      <c r="Q429" s="13" t="s">
        <v>25</v>
      </c>
    </row>
    <row r="430" spans="1:17" ht="60" customHeight="1" x14ac:dyDescent="0.35">
      <c r="A430" s="11" t="s">
        <v>2003</v>
      </c>
      <c r="B430" s="2" t="s">
        <v>2797</v>
      </c>
      <c r="C430" s="1" t="s">
        <v>2798</v>
      </c>
      <c r="D430" s="3" t="s">
        <v>20</v>
      </c>
      <c r="E430" s="3" t="s">
        <v>274</v>
      </c>
      <c r="F430" s="4" t="s">
        <v>22</v>
      </c>
      <c r="G430" s="4" t="s">
        <v>23</v>
      </c>
      <c r="H430" s="4" t="s">
        <v>24</v>
      </c>
      <c r="I430" s="4" t="s">
        <v>25</v>
      </c>
      <c r="J430" s="5" t="s">
        <v>25</v>
      </c>
      <c r="K430" s="5" t="s">
        <v>2799</v>
      </c>
      <c r="L430" s="5" t="s">
        <v>2800</v>
      </c>
      <c r="M430" s="5" t="s">
        <v>2801</v>
      </c>
      <c r="N430" s="5" t="s">
        <v>2802</v>
      </c>
      <c r="O430" s="5" t="s">
        <v>2803</v>
      </c>
      <c r="P430" s="4" t="str">
        <f t="shared" si="1"/>
        <v>Outstanding</v>
      </c>
      <c r="Q430" s="13" t="s">
        <v>25</v>
      </c>
    </row>
    <row r="431" spans="1:17" ht="60" customHeight="1" x14ac:dyDescent="0.35">
      <c r="A431" s="11" t="s">
        <v>2003</v>
      </c>
      <c r="B431" s="2" t="s">
        <v>2804</v>
      </c>
      <c r="C431" s="1" t="s">
        <v>2805</v>
      </c>
      <c r="D431" s="3" t="s">
        <v>20</v>
      </c>
      <c r="E431" s="3" t="s">
        <v>274</v>
      </c>
      <c r="F431" s="4" t="s">
        <v>22</v>
      </c>
      <c r="G431" s="4" t="s">
        <v>23</v>
      </c>
      <c r="H431" s="4" t="s">
        <v>24</v>
      </c>
      <c r="I431" s="4" t="s">
        <v>25</v>
      </c>
      <c r="J431" s="5" t="s">
        <v>25</v>
      </c>
      <c r="K431" s="5" t="s">
        <v>2806</v>
      </c>
      <c r="L431" s="5" t="s">
        <v>2807</v>
      </c>
      <c r="M431" s="5" t="s">
        <v>2808</v>
      </c>
      <c r="N431" s="5" t="s">
        <v>2809</v>
      </c>
      <c r="O431" s="5" t="s">
        <v>2810</v>
      </c>
      <c r="P431" s="4" t="str">
        <f t="shared" si="1"/>
        <v>Outstanding</v>
      </c>
      <c r="Q431" s="13" t="s">
        <v>25</v>
      </c>
    </row>
    <row r="432" spans="1:17" ht="60" customHeight="1" x14ac:dyDescent="0.35">
      <c r="A432" s="11" t="s">
        <v>2003</v>
      </c>
      <c r="B432" s="2" t="s">
        <v>2811</v>
      </c>
      <c r="C432" s="1" t="s">
        <v>2812</v>
      </c>
      <c r="D432" s="3" t="s">
        <v>20</v>
      </c>
      <c r="E432" s="3" t="s">
        <v>21</v>
      </c>
      <c r="F432" s="4" t="s">
        <v>22</v>
      </c>
      <c r="G432" s="4" t="s">
        <v>23</v>
      </c>
      <c r="H432" s="4" t="s">
        <v>24</v>
      </c>
      <c r="I432" s="4" t="s">
        <v>25</v>
      </c>
      <c r="J432" s="5" t="s">
        <v>25</v>
      </c>
      <c r="K432" s="5" t="s">
        <v>2813</v>
      </c>
      <c r="L432" s="5" t="s">
        <v>2814</v>
      </c>
      <c r="M432" s="5" t="s">
        <v>2815</v>
      </c>
      <c r="N432" s="5" t="s">
        <v>2816</v>
      </c>
      <c r="O432" s="5" t="s">
        <v>2817</v>
      </c>
      <c r="P432" s="4" t="str">
        <f t="shared" si="1"/>
        <v>Outstanding</v>
      </c>
      <c r="Q432" s="13" t="s">
        <v>25</v>
      </c>
    </row>
    <row r="433" spans="1:17" ht="60" customHeight="1" x14ac:dyDescent="0.35">
      <c r="A433" s="11" t="s">
        <v>2818</v>
      </c>
      <c r="B433" s="2" t="s">
        <v>2819</v>
      </c>
      <c r="C433" s="1" t="s">
        <v>2820</v>
      </c>
      <c r="D433" s="3" t="s">
        <v>20</v>
      </c>
      <c r="E433" s="3" t="s">
        <v>21</v>
      </c>
      <c r="F433" s="4" t="s">
        <v>22</v>
      </c>
      <c r="G433" s="4" t="s">
        <v>23</v>
      </c>
      <c r="H433" s="4" t="s">
        <v>24</v>
      </c>
      <c r="I433" s="4" t="s">
        <v>25</v>
      </c>
      <c r="J433" s="5" t="s">
        <v>25</v>
      </c>
      <c r="K433" s="5" t="s">
        <v>2821</v>
      </c>
      <c r="L433" s="5" t="s">
        <v>2822</v>
      </c>
      <c r="M433" s="5" t="s">
        <v>2823</v>
      </c>
      <c r="N433" s="5" t="s">
        <v>2824</v>
      </c>
      <c r="O433" s="5" t="s">
        <v>2825</v>
      </c>
      <c r="P433" s="4" t="str">
        <f t="shared" si="1"/>
        <v>Outstanding</v>
      </c>
      <c r="Q433" s="13" t="s">
        <v>25</v>
      </c>
    </row>
    <row r="434" spans="1:17" ht="60" customHeight="1" x14ac:dyDescent="0.35">
      <c r="A434" s="12" t="s">
        <v>2826</v>
      </c>
      <c r="B434" s="6" t="s">
        <v>2827</v>
      </c>
      <c r="C434" s="7" t="s">
        <v>2828</v>
      </c>
      <c r="D434" s="8" t="s">
        <v>20</v>
      </c>
      <c r="E434" s="8" t="s">
        <v>274</v>
      </c>
      <c r="F434" s="9" t="s">
        <v>22</v>
      </c>
      <c r="G434" s="9" t="s">
        <v>23</v>
      </c>
      <c r="H434" s="9" t="s">
        <v>24</v>
      </c>
      <c r="I434" s="9" t="s">
        <v>25</v>
      </c>
      <c r="J434" s="10" t="s">
        <v>25</v>
      </c>
      <c r="K434" s="10" t="s">
        <v>2829</v>
      </c>
      <c r="L434" s="10" t="s">
        <v>2830</v>
      </c>
      <c r="M434" s="10" t="s">
        <v>2831</v>
      </c>
      <c r="N434" s="10" t="s">
        <v>2832</v>
      </c>
      <c r="O434" s="10" t="s">
        <v>2833</v>
      </c>
      <c r="P434" s="9" t="str">
        <f t="shared" si="1"/>
        <v>Outstanding</v>
      </c>
      <c r="Q434" s="14" t="s">
        <v>25</v>
      </c>
    </row>
    <row r="438" spans="1:17" ht="32" customHeight="1" x14ac:dyDescent="0.35">
      <c r="A438" s="288" t="s">
        <v>2834</v>
      </c>
      <c r="B438" s="288"/>
      <c r="C438" s="288"/>
      <c r="D438" s="288"/>
    </row>
  </sheetData>
  <mergeCells count="1">
    <mergeCell ref="A438:D438"/>
  </mergeCells>
  <conditionalFormatting sqref="F2:F43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43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43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434" xr:uid="{00000000-0002-0000-0200-000000000000}">
      <formula1>"Must,Should,Could,Won't,Unassigned"</formula1>
    </dataValidation>
    <dataValidation type="list" showErrorMessage="1" errorTitle="Invalid Value" error="Please select a value from the list: Low, Medium, High, Unassessed." sqref="G2:G434" xr:uid="{00000000-0002-0000-0200-000001000000}">
      <formula1>"Low,Medium,High,Unassessed"</formula1>
    </dataValidation>
    <dataValidation type="list" showErrorMessage="1" errorTitle="Invalid Value" error="Please select a value from the list: Phase1, Phase2, Phase3, Phase4, Phase5, Pending." sqref="H2:H43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434" xr:uid="{00000000-0002-0000-0200-000003000000}">
      <formula1>"Implemented,Testing,Failed,Compensated,Risk Accepted,N/A"</formula1>
    </dataValidation>
  </dataValidations>
  <hyperlinks>
    <hyperlink ref="A43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2990</v>
      </c>
      <c r="C2" s="305" t="s">
        <v>2990</v>
      </c>
      <c r="D2" s="305" t="s">
        <v>2990</v>
      </c>
      <c r="E2" s="305" t="s">
        <v>2990</v>
      </c>
      <c r="F2" s="305" t="s">
        <v>2990</v>
      </c>
      <c r="G2" s="305" t="s">
        <v>2990</v>
      </c>
      <c r="H2" s="309" t="s">
        <v>2991</v>
      </c>
      <c r="I2" s="309" t="s">
        <v>2991</v>
      </c>
      <c r="J2" s="309" t="s">
        <v>2991</v>
      </c>
      <c r="K2" s="309" t="s">
        <v>2991</v>
      </c>
      <c r="L2" s="309" t="s">
        <v>2991</v>
      </c>
      <c r="M2" s="308" t="s">
        <v>2992</v>
      </c>
      <c r="N2" s="308" t="s">
        <v>2992</v>
      </c>
      <c r="O2" s="310" t="s">
        <v>2993</v>
      </c>
      <c r="P2" s="310" t="s">
        <v>2993</v>
      </c>
      <c r="Q2" s="306" t="s">
        <v>15</v>
      </c>
      <c r="R2" s="306" t="s">
        <v>15</v>
      </c>
      <c r="S2" s="306" t="s">
        <v>15</v>
      </c>
      <c r="T2" s="307" t="s">
        <v>2994</v>
      </c>
    </row>
    <row r="3" spans="2:20" ht="35" customHeight="1" x14ac:dyDescent="0.35">
      <c r="B3" s="70" t="s">
        <v>2995</v>
      </c>
      <c r="C3" s="70" t="s">
        <v>2996</v>
      </c>
      <c r="D3" s="70" t="s">
        <v>2997</v>
      </c>
      <c r="E3" s="70" t="s">
        <v>2998</v>
      </c>
      <c r="F3" s="70" t="s">
        <v>2999</v>
      </c>
      <c r="G3" s="70" t="s">
        <v>11</v>
      </c>
      <c r="H3" s="71" t="s">
        <v>3000</v>
      </c>
      <c r="I3" s="71" t="s">
        <v>3001</v>
      </c>
      <c r="J3" s="71" t="s">
        <v>3002</v>
      </c>
      <c r="K3" s="71" t="s">
        <v>3003</v>
      </c>
      <c r="L3" s="71" t="s">
        <v>2934</v>
      </c>
      <c r="M3" s="72" t="s">
        <v>3004</v>
      </c>
      <c r="N3" s="72" t="s">
        <v>3005</v>
      </c>
      <c r="O3" s="73" t="s">
        <v>3006</v>
      </c>
      <c r="P3" s="73" t="s">
        <v>3007</v>
      </c>
      <c r="Q3" s="74" t="s">
        <v>15</v>
      </c>
      <c r="R3" s="74" t="s">
        <v>3008</v>
      </c>
      <c r="S3" s="74" t="s">
        <v>3009</v>
      </c>
      <c r="T3" s="75" t="s">
        <v>3010</v>
      </c>
    </row>
    <row r="4" spans="2:20" ht="60" customHeight="1" x14ac:dyDescent="0.35">
      <c r="B4" s="76" t="s">
        <v>3011</v>
      </c>
      <c r="C4" s="76" t="s">
        <v>3012</v>
      </c>
      <c r="D4" s="76" t="s">
        <v>3013</v>
      </c>
      <c r="E4" s="76" t="s">
        <v>3014</v>
      </c>
      <c r="F4" s="76" t="s">
        <v>3015</v>
      </c>
      <c r="G4" s="76" t="s">
        <v>3016</v>
      </c>
      <c r="H4" s="76" t="s">
        <v>3017</v>
      </c>
      <c r="I4" s="76" t="s">
        <v>3018</v>
      </c>
      <c r="J4" s="76" t="s">
        <v>3019</v>
      </c>
      <c r="K4" s="76" t="s">
        <v>3020</v>
      </c>
      <c r="L4" s="76" t="s">
        <v>3021</v>
      </c>
      <c r="M4" s="76" t="s">
        <v>3022</v>
      </c>
      <c r="N4" s="76" t="s">
        <v>3023</v>
      </c>
      <c r="O4" s="76" t="s">
        <v>3024</v>
      </c>
      <c r="P4" s="76" t="s">
        <v>3025</v>
      </c>
      <c r="Q4" s="76" t="s">
        <v>3026</v>
      </c>
      <c r="R4" s="76" t="s">
        <v>3027</v>
      </c>
      <c r="S4" s="76" t="s">
        <v>3028</v>
      </c>
      <c r="T4" s="76" t="s">
        <v>3029</v>
      </c>
    </row>
    <row r="5" spans="2:20" ht="60" customHeight="1" x14ac:dyDescent="0.35">
      <c r="B5" s="38" t="s">
        <v>3030</v>
      </c>
      <c r="C5" s="77"/>
      <c r="D5" s="78"/>
      <c r="E5" s="78" t="s">
        <v>25</v>
      </c>
      <c r="F5" s="78" t="str">
        <f>IF(E5&lt;&gt;"", IFERROR(VLOOKUP(E5, Dashboard!$B46:$F51, 5, FALSE), ""), "")</f>
        <v/>
      </c>
      <c r="G5" s="79"/>
      <c r="H5" s="66"/>
      <c r="I5" s="66"/>
      <c r="J5" s="79"/>
      <c r="K5" s="79"/>
      <c r="L5" s="40"/>
      <c r="M5" s="40"/>
      <c r="N5" s="79"/>
      <c r="O5" s="79"/>
      <c r="P5" s="40"/>
      <c r="Q5" s="40" t="s">
        <v>25</v>
      </c>
      <c r="R5" s="79"/>
      <c r="S5" s="66"/>
      <c r="T5" s="79"/>
    </row>
    <row r="6" spans="2:20" ht="60" customHeight="1" x14ac:dyDescent="0.35">
      <c r="B6" s="38" t="s">
        <v>3031</v>
      </c>
      <c r="C6" s="77"/>
      <c r="D6" s="78"/>
      <c r="E6" s="78" t="s">
        <v>25</v>
      </c>
      <c r="F6" s="78" t="str">
        <f>IF(E6&lt;&gt;"", IFERROR(VLOOKUP(E6, Dashboard!$B46:$F51, 5, FALSE), ""), "")</f>
        <v/>
      </c>
      <c r="G6" s="79"/>
      <c r="H6" s="66"/>
      <c r="I6" s="66"/>
      <c r="J6" s="79"/>
      <c r="K6" s="79"/>
      <c r="L6" s="40"/>
      <c r="M6" s="40"/>
      <c r="N6" s="79"/>
      <c r="O6" s="79"/>
      <c r="P6" s="40"/>
      <c r="Q6" s="40" t="s">
        <v>25</v>
      </c>
      <c r="R6" s="79"/>
      <c r="S6" s="66"/>
      <c r="T6" s="79"/>
    </row>
    <row r="7" spans="2:20" ht="60" customHeight="1" x14ac:dyDescent="0.35">
      <c r="B7" s="38" t="s">
        <v>3032</v>
      </c>
      <c r="C7" s="77"/>
      <c r="D7" s="78"/>
      <c r="E7" s="78" t="s">
        <v>25</v>
      </c>
      <c r="F7" s="78" t="str">
        <f>IF(E7&lt;&gt;"", IFERROR(VLOOKUP(E7, Dashboard!$B46:$F51, 5, FALSE), ""), "")</f>
        <v/>
      </c>
      <c r="G7" s="79"/>
      <c r="H7" s="66"/>
      <c r="I7" s="66"/>
      <c r="J7" s="79"/>
      <c r="K7" s="79"/>
      <c r="L7" s="40"/>
      <c r="M7" s="40"/>
      <c r="N7" s="79"/>
      <c r="O7" s="79"/>
      <c r="P7" s="40"/>
      <c r="Q7" s="40" t="s">
        <v>25</v>
      </c>
      <c r="R7" s="79"/>
      <c r="S7" s="66"/>
      <c r="T7" s="79"/>
    </row>
    <row r="8" spans="2:20" ht="60" customHeight="1" x14ac:dyDescent="0.35">
      <c r="B8" s="38" t="s">
        <v>3033</v>
      </c>
      <c r="C8" s="77"/>
      <c r="D8" s="78"/>
      <c r="E8" s="78" t="s">
        <v>25</v>
      </c>
      <c r="F8" s="78" t="str">
        <f>IF(E8&lt;&gt;"", IFERROR(VLOOKUP(E8, Dashboard!$B46:$F51, 5, FALSE), ""), "")</f>
        <v/>
      </c>
      <c r="G8" s="79"/>
      <c r="H8" s="66"/>
      <c r="I8" s="66"/>
      <c r="J8" s="79"/>
      <c r="K8" s="79"/>
      <c r="L8" s="40"/>
      <c r="M8" s="40"/>
      <c r="N8" s="79"/>
      <c r="O8" s="79"/>
      <c r="P8" s="40"/>
      <c r="Q8" s="40" t="s">
        <v>25</v>
      </c>
      <c r="R8" s="79"/>
      <c r="S8" s="66"/>
      <c r="T8" s="79"/>
    </row>
    <row r="9" spans="2:20" ht="60" customHeight="1" x14ac:dyDescent="0.35">
      <c r="B9" s="38" t="s">
        <v>3034</v>
      </c>
      <c r="C9" s="77"/>
      <c r="D9" s="78"/>
      <c r="E9" s="78" t="s">
        <v>25</v>
      </c>
      <c r="F9" s="78" t="str">
        <f>IF(E9&lt;&gt;"", IFERROR(VLOOKUP(E9, Dashboard!$B46:$F51, 5, FALSE), ""), "")</f>
        <v/>
      </c>
      <c r="G9" s="79"/>
      <c r="H9" s="66"/>
      <c r="I9" s="66"/>
      <c r="J9" s="79"/>
      <c r="K9" s="79"/>
      <c r="L9" s="40"/>
      <c r="M9" s="40"/>
      <c r="N9" s="79"/>
      <c r="O9" s="79"/>
      <c r="P9" s="40"/>
      <c r="Q9" s="40" t="s">
        <v>25</v>
      </c>
      <c r="R9" s="79"/>
      <c r="S9" s="66"/>
      <c r="T9" s="79"/>
    </row>
    <row r="10" spans="2:20" ht="60" customHeight="1" x14ac:dyDescent="0.35">
      <c r="B10" s="38" t="s">
        <v>3035</v>
      </c>
      <c r="C10" s="77"/>
      <c r="D10" s="78"/>
      <c r="E10" s="78" t="s">
        <v>25</v>
      </c>
      <c r="F10" s="78" t="str">
        <f>IF(E10&lt;&gt;"", IFERROR(VLOOKUP(E10, Dashboard!$B46:$F51, 5, FALSE), ""), "")</f>
        <v/>
      </c>
      <c r="G10" s="79"/>
      <c r="H10" s="66"/>
      <c r="I10" s="66"/>
      <c r="J10" s="79"/>
      <c r="K10" s="79"/>
      <c r="L10" s="40"/>
      <c r="M10" s="40"/>
      <c r="N10" s="79"/>
      <c r="O10" s="79"/>
      <c r="P10" s="40"/>
      <c r="Q10" s="40" t="s">
        <v>25</v>
      </c>
      <c r="R10" s="79"/>
      <c r="S10" s="66"/>
      <c r="T10" s="79"/>
    </row>
    <row r="11" spans="2:20" ht="60" customHeight="1" x14ac:dyDescent="0.35">
      <c r="B11" s="38" t="s">
        <v>3036</v>
      </c>
      <c r="C11" s="77"/>
      <c r="D11" s="78"/>
      <c r="E11" s="78" t="s">
        <v>25</v>
      </c>
      <c r="F11" s="78" t="str">
        <f>IF(E11&lt;&gt;"", IFERROR(VLOOKUP(E11, Dashboard!$B46:$F51, 5, FALSE), ""), "")</f>
        <v/>
      </c>
      <c r="G11" s="79"/>
      <c r="H11" s="66"/>
      <c r="I11" s="66"/>
      <c r="J11" s="79"/>
      <c r="K11" s="79"/>
      <c r="L11" s="40"/>
      <c r="M11" s="40"/>
      <c r="N11" s="79"/>
      <c r="O11" s="79"/>
      <c r="P11" s="40"/>
      <c r="Q11" s="40" t="s">
        <v>25</v>
      </c>
      <c r="R11" s="79"/>
      <c r="S11" s="66"/>
      <c r="T11" s="79"/>
    </row>
    <row r="12" spans="2:20" ht="60" customHeight="1" x14ac:dyDescent="0.35">
      <c r="B12" s="38" t="s">
        <v>3037</v>
      </c>
      <c r="C12" s="77"/>
      <c r="D12" s="78"/>
      <c r="E12" s="78" t="s">
        <v>25</v>
      </c>
      <c r="F12" s="78" t="str">
        <f>IF(E12&lt;&gt;"", IFERROR(VLOOKUP(E12, Dashboard!$B46:$F51, 5, FALSE), ""), "")</f>
        <v/>
      </c>
      <c r="G12" s="79"/>
      <c r="H12" s="66"/>
      <c r="I12" s="66"/>
      <c r="J12" s="79"/>
      <c r="K12" s="79"/>
      <c r="L12" s="40"/>
      <c r="M12" s="40"/>
      <c r="N12" s="79"/>
      <c r="O12" s="79"/>
      <c r="P12" s="40"/>
      <c r="Q12" s="40" t="s">
        <v>25</v>
      </c>
      <c r="R12" s="79"/>
      <c r="S12" s="66"/>
      <c r="T12" s="79"/>
    </row>
    <row r="13" spans="2:20" ht="60" customHeight="1" x14ac:dyDescent="0.35">
      <c r="B13" s="38" t="s">
        <v>3038</v>
      </c>
      <c r="C13" s="77"/>
      <c r="D13" s="78"/>
      <c r="E13" s="78" t="s">
        <v>25</v>
      </c>
      <c r="F13" s="78" t="str">
        <f>IF(E13&lt;&gt;"", IFERROR(VLOOKUP(E13, Dashboard!$B46:$F51, 5, FALSE), ""), "")</f>
        <v/>
      </c>
      <c r="G13" s="79"/>
      <c r="H13" s="66"/>
      <c r="I13" s="66"/>
      <c r="J13" s="79"/>
      <c r="K13" s="79"/>
      <c r="L13" s="40"/>
      <c r="M13" s="40"/>
      <c r="N13" s="79"/>
      <c r="O13" s="79"/>
      <c r="P13" s="40"/>
      <c r="Q13" s="40" t="s">
        <v>25</v>
      </c>
      <c r="R13" s="79"/>
      <c r="S13" s="66"/>
      <c r="T13" s="79"/>
    </row>
    <row r="14" spans="2:20" ht="60" customHeight="1" x14ac:dyDescent="0.35">
      <c r="B14" s="38" t="s">
        <v>3039</v>
      </c>
      <c r="C14" s="77"/>
      <c r="D14" s="78"/>
      <c r="E14" s="78" t="s">
        <v>25</v>
      </c>
      <c r="F14" s="78" t="str">
        <f>IF(E14&lt;&gt;"", IFERROR(VLOOKUP(E14, Dashboard!$B46:$F51, 5, FALSE), ""), "")</f>
        <v/>
      </c>
      <c r="G14" s="79"/>
      <c r="H14" s="66"/>
      <c r="I14" s="66"/>
      <c r="J14" s="79"/>
      <c r="K14" s="79"/>
      <c r="L14" s="40"/>
      <c r="M14" s="40"/>
      <c r="N14" s="79"/>
      <c r="O14" s="79"/>
      <c r="P14" s="40"/>
      <c r="Q14" s="40" t="s">
        <v>25</v>
      </c>
      <c r="R14" s="79"/>
      <c r="S14" s="66"/>
      <c r="T14" s="79"/>
    </row>
    <row r="15" spans="2:20" ht="60" customHeight="1" x14ac:dyDescent="0.35">
      <c r="B15" s="38" t="s">
        <v>3040</v>
      </c>
      <c r="C15" s="77"/>
      <c r="D15" s="78"/>
      <c r="E15" s="78" t="s">
        <v>25</v>
      </c>
      <c r="F15" s="78" t="str">
        <f>IF(E15&lt;&gt;"", IFERROR(VLOOKUP(E15, Dashboard!$B46:$F51, 5, FALSE), ""), "")</f>
        <v/>
      </c>
      <c r="G15" s="79"/>
      <c r="H15" s="66"/>
      <c r="I15" s="66"/>
      <c r="J15" s="79"/>
      <c r="K15" s="79"/>
      <c r="L15" s="40"/>
      <c r="M15" s="40"/>
      <c r="N15" s="79"/>
      <c r="O15" s="79"/>
      <c r="P15" s="40"/>
      <c r="Q15" s="40" t="s">
        <v>25</v>
      </c>
      <c r="R15" s="79"/>
      <c r="S15" s="66"/>
      <c r="T15" s="79"/>
    </row>
    <row r="16" spans="2:20" ht="60" customHeight="1" x14ac:dyDescent="0.35">
      <c r="B16" s="38" t="s">
        <v>3041</v>
      </c>
      <c r="C16" s="77"/>
      <c r="D16" s="78"/>
      <c r="E16" s="78" t="s">
        <v>25</v>
      </c>
      <c r="F16" s="78" t="str">
        <f>IF(E16&lt;&gt;"", IFERROR(VLOOKUP(E16, Dashboard!$B46:$F51, 5, FALSE), ""), "")</f>
        <v/>
      </c>
      <c r="G16" s="79"/>
      <c r="H16" s="66"/>
      <c r="I16" s="66"/>
      <c r="J16" s="79"/>
      <c r="K16" s="79"/>
      <c r="L16" s="40"/>
      <c r="M16" s="40"/>
      <c r="N16" s="79"/>
      <c r="O16" s="79"/>
      <c r="P16" s="40"/>
      <c r="Q16" s="40" t="s">
        <v>25</v>
      </c>
      <c r="R16" s="79"/>
      <c r="S16" s="66"/>
      <c r="T16" s="79"/>
    </row>
    <row r="17" spans="2:20" ht="60" customHeight="1" x14ac:dyDescent="0.35">
      <c r="B17" s="38" t="s">
        <v>3042</v>
      </c>
      <c r="C17" s="77"/>
      <c r="D17" s="78"/>
      <c r="E17" s="78" t="s">
        <v>25</v>
      </c>
      <c r="F17" s="78" t="str">
        <f>IF(E17&lt;&gt;"", IFERROR(VLOOKUP(E17, Dashboard!$B46:$F51, 5, FALSE), ""), "")</f>
        <v/>
      </c>
      <c r="G17" s="79"/>
      <c r="H17" s="66"/>
      <c r="I17" s="66"/>
      <c r="J17" s="79"/>
      <c r="K17" s="79"/>
      <c r="L17" s="40"/>
      <c r="M17" s="40"/>
      <c r="N17" s="79"/>
      <c r="O17" s="79"/>
      <c r="P17" s="40"/>
      <c r="Q17" s="40" t="s">
        <v>25</v>
      </c>
      <c r="R17" s="79"/>
      <c r="S17" s="66"/>
      <c r="T17" s="79"/>
    </row>
    <row r="18" spans="2:20" ht="60" customHeight="1" x14ac:dyDescent="0.35">
      <c r="B18" s="38" t="s">
        <v>3043</v>
      </c>
      <c r="C18" s="77"/>
      <c r="D18" s="78"/>
      <c r="E18" s="78" t="s">
        <v>25</v>
      </c>
      <c r="F18" s="78" t="str">
        <f>IF(E18&lt;&gt;"", IFERROR(VLOOKUP(E18, Dashboard!$B46:$F51, 5, FALSE), ""), "")</f>
        <v/>
      </c>
      <c r="G18" s="79"/>
      <c r="H18" s="66"/>
      <c r="I18" s="66"/>
      <c r="J18" s="79"/>
      <c r="K18" s="79"/>
      <c r="L18" s="40"/>
      <c r="M18" s="40"/>
      <c r="N18" s="79"/>
      <c r="O18" s="79"/>
      <c r="P18" s="40"/>
      <c r="Q18" s="40" t="s">
        <v>25</v>
      </c>
      <c r="R18" s="79"/>
      <c r="S18" s="66"/>
      <c r="T18" s="79"/>
    </row>
    <row r="19" spans="2:20" ht="60" customHeight="1" x14ac:dyDescent="0.35">
      <c r="B19" s="38" t="s">
        <v>3044</v>
      </c>
      <c r="C19" s="77"/>
      <c r="D19" s="78"/>
      <c r="E19" s="78" t="s">
        <v>25</v>
      </c>
      <c r="F19" s="78" t="str">
        <f>IF(E19&lt;&gt;"", IFERROR(VLOOKUP(E19, Dashboard!$B46:$F51, 5, FALSE), ""), "")</f>
        <v/>
      </c>
      <c r="G19" s="79"/>
      <c r="H19" s="66"/>
      <c r="I19" s="66"/>
      <c r="J19" s="79"/>
      <c r="K19" s="79"/>
      <c r="L19" s="40"/>
      <c r="M19" s="40"/>
      <c r="N19" s="79"/>
      <c r="O19" s="79"/>
      <c r="P19" s="40"/>
      <c r="Q19" s="40" t="s">
        <v>25</v>
      </c>
      <c r="R19" s="79"/>
      <c r="S19" s="66"/>
      <c r="T19" s="79"/>
    </row>
    <row r="20" spans="2:20" ht="60" customHeight="1" x14ac:dyDescent="0.35">
      <c r="B20" s="38" t="s">
        <v>3045</v>
      </c>
      <c r="C20" s="77"/>
      <c r="D20" s="78"/>
      <c r="E20" s="78" t="s">
        <v>25</v>
      </c>
      <c r="F20" s="78" t="str">
        <f>IF(E20&lt;&gt;"", IFERROR(VLOOKUP(E20, Dashboard!$B46:$F51, 5, FALSE), ""), "")</f>
        <v/>
      </c>
      <c r="G20" s="79"/>
      <c r="H20" s="66"/>
      <c r="I20" s="66"/>
      <c r="J20" s="79"/>
      <c r="K20" s="79"/>
      <c r="L20" s="40"/>
      <c r="M20" s="40"/>
      <c r="N20" s="79"/>
      <c r="O20" s="79"/>
      <c r="P20" s="40"/>
      <c r="Q20" s="40" t="s">
        <v>25</v>
      </c>
      <c r="R20" s="79"/>
      <c r="S20" s="66"/>
      <c r="T20" s="79"/>
    </row>
    <row r="21" spans="2:20" ht="60" customHeight="1" x14ac:dyDescent="0.35">
      <c r="B21" s="38" t="s">
        <v>3046</v>
      </c>
      <c r="C21" s="77"/>
      <c r="D21" s="78"/>
      <c r="E21" s="78" t="s">
        <v>25</v>
      </c>
      <c r="F21" s="78" t="str">
        <f>IF(E21&lt;&gt;"", IFERROR(VLOOKUP(E21, Dashboard!$B46:$F51, 5, FALSE), ""), "")</f>
        <v/>
      </c>
      <c r="G21" s="79"/>
      <c r="H21" s="66"/>
      <c r="I21" s="66"/>
      <c r="J21" s="79"/>
      <c r="K21" s="79"/>
      <c r="L21" s="40"/>
      <c r="M21" s="40"/>
      <c r="N21" s="79"/>
      <c r="O21" s="79"/>
      <c r="P21" s="40"/>
      <c r="Q21" s="40" t="s">
        <v>25</v>
      </c>
      <c r="R21" s="79"/>
      <c r="S21" s="66"/>
      <c r="T21" s="79"/>
    </row>
    <row r="22" spans="2:20" ht="60" customHeight="1" x14ac:dyDescent="0.35">
      <c r="B22" s="38" t="s">
        <v>3047</v>
      </c>
      <c r="C22" s="77"/>
      <c r="D22" s="78"/>
      <c r="E22" s="78" t="s">
        <v>25</v>
      </c>
      <c r="F22" s="78" t="str">
        <f>IF(E22&lt;&gt;"", IFERROR(VLOOKUP(E22, Dashboard!$B46:$F51, 5, FALSE), ""), "")</f>
        <v/>
      </c>
      <c r="G22" s="79"/>
      <c r="H22" s="66"/>
      <c r="I22" s="66"/>
      <c r="J22" s="79"/>
      <c r="K22" s="79"/>
      <c r="L22" s="40"/>
      <c r="M22" s="40"/>
      <c r="N22" s="79"/>
      <c r="O22" s="79"/>
      <c r="P22" s="40"/>
      <c r="Q22" s="40" t="s">
        <v>25</v>
      </c>
      <c r="R22" s="79"/>
      <c r="S22" s="66"/>
      <c r="T22" s="79"/>
    </row>
    <row r="23" spans="2:20" ht="60" customHeight="1" x14ac:dyDescent="0.35">
      <c r="B23" s="38" t="s">
        <v>3048</v>
      </c>
      <c r="C23" s="77"/>
      <c r="D23" s="78"/>
      <c r="E23" s="78" t="s">
        <v>25</v>
      </c>
      <c r="F23" s="78" t="str">
        <f>IF(E23&lt;&gt;"", IFERROR(VLOOKUP(E23, Dashboard!$B46:$F51, 5, FALSE), ""), "")</f>
        <v/>
      </c>
      <c r="G23" s="79"/>
      <c r="H23" s="66"/>
      <c r="I23" s="66"/>
      <c r="J23" s="79"/>
      <c r="K23" s="79"/>
      <c r="L23" s="40"/>
      <c r="M23" s="40"/>
      <c r="N23" s="79"/>
      <c r="O23" s="79"/>
      <c r="P23" s="40"/>
      <c r="Q23" s="40" t="s">
        <v>25</v>
      </c>
      <c r="R23" s="79"/>
      <c r="S23" s="66"/>
      <c r="T23" s="79"/>
    </row>
    <row r="24" spans="2:20" ht="60" customHeight="1" x14ac:dyDescent="0.35">
      <c r="B24" s="38" t="s">
        <v>3049</v>
      </c>
      <c r="C24" s="77"/>
      <c r="D24" s="78"/>
      <c r="E24" s="78" t="s">
        <v>25</v>
      </c>
      <c r="F24" s="78" t="str">
        <f>IF(E24&lt;&gt;"", IFERROR(VLOOKUP(E24, Dashboard!$B46:$F51, 5, FALSE), ""), "")</f>
        <v/>
      </c>
      <c r="G24" s="79"/>
      <c r="H24" s="66"/>
      <c r="I24" s="66"/>
      <c r="J24" s="79"/>
      <c r="K24" s="79"/>
      <c r="L24" s="40"/>
      <c r="M24" s="40"/>
      <c r="N24" s="79"/>
      <c r="O24" s="79"/>
      <c r="P24" s="40"/>
      <c r="Q24" s="40" t="s">
        <v>25</v>
      </c>
      <c r="R24" s="79"/>
      <c r="S24" s="66"/>
      <c r="T24" s="79"/>
    </row>
    <row r="25" spans="2:20" ht="60" customHeight="1" x14ac:dyDescent="0.35">
      <c r="B25" s="38" t="s">
        <v>3050</v>
      </c>
      <c r="C25" s="77"/>
      <c r="D25" s="78"/>
      <c r="E25" s="78" t="s">
        <v>25</v>
      </c>
      <c r="F25" s="78" t="str">
        <f>IF(E25&lt;&gt;"", IFERROR(VLOOKUP(E25, Dashboard!$B46:$F51, 5, FALSE), ""), "")</f>
        <v/>
      </c>
      <c r="G25" s="79"/>
      <c r="H25" s="66"/>
      <c r="I25" s="66"/>
      <c r="J25" s="79"/>
      <c r="K25" s="79"/>
      <c r="L25" s="40"/>
      <c r="M25" s="40"/>
      <c r="N25" s="79"/>
      <c r="O25" s="79"/>
      <c r="P25" s="40"/>
      <c r="Q25" s="40" t="s">
        <v>25</v>
      </c>
      <c r="R25" s="79"/>
      <c r="S25" s="66"/>
      <c r="T25" s="79"/>
    </row>
    <row r="26" spans="2:20" ht="60" customHeight="1" x14ac:dyDescent="0.35">
      <c r="B26" s="38" t="s">
        <v>3051</v>
      </c>
      <c r="C26" s="77"/>
      <c r="D26" s="78"/>
      <c r="E26" s="78" t="s">
        <v>25</v>
      </c>
      <c r="F26" s="78" t="str">
        <f>IF(E26&lt;&gt;"", IFERROR(VLOOKUP(E26, Dashboard!$B46:$F51, 5, FALSE), ""), "")</f>
        <v/>
      </c>
      <c r="G26" s="79"/>
      <c r="H26" s="66"/>
      <c r="I26" s="66"/>
      <c r="J26" s="79"/>
      <c r="K26" s="79"/>
      <c r="L26" s="40"/>
      <c r="M26" s="40"/>
      <c r="N26" s="79"/>
      <c r="O26" s="79"/>
      <c r="P26" s="40"/>
      <c r="Q26" s="40" t="s">
        <v>25</v>
      </c>
      <c r="R26" s="79"/>
      <c r="S26" s="66"/>
      <c r="T26" s="79"/>
    </row>
    <row r="27" spans="2:20" ht="60" customHeight="1" x14ac:dyDescent="0.35">
      <c r="B27" s="38" t="s">
        <v>3052</v>
      </c>
      <c r="C27" s="77"/>
      <c r="D27" s="78"/>
      <c r="E27" s="78" t="s">
        <v>25</v>
      </c>
      <c r="F27" s="78" t="str">
        <f>IF(E27&lt;&gt;"", IFERROR(VLOOKUP(E27, Dashboard!$B46:$F51, 5, FALSE), ""), "")</f>
        <v/>
      </c>
      <c r="G27" s="79"/>
      <c r="H27" s="66"/>
      <c r="I27" s="66"/>
      <c r="J27" s="79"/>
      <c r="K27" s="79"/>
      <c r="L27" s="40"/>
      <c r="M27" s="40"/>
      <c r="N27" s="79"/>
      <c r="O27" s="79"/>
      <c r="P27" s="40"/>
      <c r="Q27" s="40" t="s">
        <v>25</v>
      </c>
      <c r="R27" s="79"/>
      <c r="S27" s="66"/>
      <c r="T27" s="79"/>
    </row>
    <row r="28" spans="2:20" ht="60" customHeight="1" x14ac:dyDescent="0.35">
      <c r="B28" s="38" t="s">
        <v>3053</v>
      </c>
      <c r="C28" s="77"/>
      <c r="D28" s="78"/>
      <c r="E28" s="78" t="s">
        <v>25</v>
      </c>
      <c r="F28" s="78" t="str">
        <f>IF(E28&lt;&gt;"", IFERROR(VLOOKUP(E28, Dashboard!$B46:$F51, 5, FALSE), ""), "")</f>
        <v/>
      </c>
      <c r="G28" s="79"/>
      <c r="H28" s="66"/>
      <c r="I28" s="66"/>
      <c r="J28" s="79"/>
      <c r="K28" s="79"/>
      <c r="L28" s="40"/>
      <c r="M28" s="40"/>
      <c r="N28" s="79"/>
      <c r="O28" s="79"/>
      <c r="P28" s="40"/>
      <c r="Q28" s="40" t="s">
        <v>25</v>
      </c>
      <c r="R28" s="79"/>
      <c r="S28" s="66"/>
      <c r="T28" s="79"/>
    </row>
    <row r="29" spans="2:20" ht="60" customHeight="1" x14ac:dyDescent="0.35">
      <c r="B29" s="38" t="s">
        <v>3054</v>
      </c>
      <c r="C29" s="77"/>
      <c r="D29" s="78"/>
      <c r="E29" s="78" t="s">
        <v>25</v>
      </c>
      <c r="F29" s="78" t="str">
        <f>IF(E29&lt;&gt;"", IFERROR(VLOOKUP(E29, Dashboard!$B46:$F51, 5, FALSE), ""), "")</f>
        <v/>
      </c>
      <c r="G29" s="79"/>
      <c r="H29" s="66"/>
      <c r="I29" s="66"/>
      <c r="J29" s="79"/>
      <c r="K29" s="79"/>
      <c r="L29" s="40"/>
      <c r="M29" s="40"/>
      <c r="N29" s="79"/>
      <c r="O29" s="79"/>
      <c r="P29" s="40"/>
      <c r="Q29" s="40" t="s">
        <v>25</v>
      </c>
      <c r="R29" s="79"/>
      <c r="S29" s="66"/>
      <c r="T29" s="79"/>
    </row>
    <row r="30" spans="2:20" ht="60" customHeight="1" x14ac:dyDescent="0.35">
      <c r="B30" s="38" t="s">
        <v>3055</v>
      </c>
      <c r="C30" s="77"/>
      <c r="D30" s="78"/>
      <c r="E30" s="78" t="s">
        <v>25</v>
      </c>
      <c r="F30" s="78" t="str">
        <f>IF(E30&lt;&gt;"", IFERROR(VLOOKUP(E30, Dashboard!$B46:$F51, 5, FALSE), ""), "")</f>
        <v/>
      </c>
      <c r="G30" s="79"/>
      <c r="H30" s="66"/>
      <c r="I30" s="66"/>
      <c r="J30" s="79"/>
      <c r="K30" s="79"/>
      <c r="L30" s="40"/>
      <c r="M30" s="40"/>
      <c r="N30" s="79"/>
      <c r="O30" s="79"/>
      <c r="P30" s="40"/>
      <c r="Q30" s="40" t="s">
        <v>25</v>
      </c>
      <c r="R30" s="79"/>
      <c r="S30" s="66"/>
      <c r="T30" s="79"/>
    </row>
    <row r="31" spans="2:20" ht="60" customHeight="1" x14ac:dyDescent="0.35">
      <c r="B31" s="38" t="s">
        <v>3056</v>
      </c>
      <c r="C31" s="77"/>
      <c r="D31" s="78"/>
      <c r="E31" s="78" t="s">
        <v>25</v>
      </c>
      <c r="F31" s="78" t="str">
        <f>IF(E31&lt;&gt;"", IFERROR(VLOOKUP(E31, Dashboard!$B46:$F51, 5, FALSE), ""), "")</f>
        <v/>
      </c>
      <c r="G31" s="79"/>
      <c r="H31" s="66"/>
      <c r="I31" s="66"/>
      <c r="J31" s="79"/>
      <c r="K31" s="79"/>
      <c r="L31" s="40"/>
      <c r="M31" s="40"/>
      <c r="N31" s="79"/>
      <c r="O31" s="79"/>
      <c r="P31" s="40"/>
      <c r="Q31" s="40" t="s">
        <v>25</v>
      </c>
      <c r="R31" s="79"/>
      <c r="S31" s="66"/>
      <c r="T31" s="79"/>
    </row>
    <row r="32" spans="2:20" ht="60" customHeight="1" x14ac:dyDescent="0.35">
      <c r="B32" s="38" t="s">
        <v>3057</v>
      </c>
      <c r="C32" s="77"/>
      <c r="D32" s="78"/>
      <c r="E32" s="78" t="s">
        <v>25</v>
      </c>
      <c r="F32" s="78" t="str">
        <f>IF(E32&lt;&gt;"", IFERROR(VLOOKUP(E32, Dashboard!$B46:$F51, 5, FALSE), ""), "")</f>
        <v/>
      </c>
      <c r="G32" s="79"/>
      <c r="H32" s="66"/>
      <c r="I32" s="66"/>
      <c r="J32" s="79"/>
      <c r="K32" s="79"/>
      <c r="L32" s="40"/>
      <c r="M32" s="40"/>
      <c r="N32" s="79"/>
      <c r="O32" s="79"/>
      <c r="P32" s="40"/>
      <c r="Q32" s="40" t="s">
        <v>25</v>
      </c>
      <c r="R32" s="79"/>
      <c r="S32" s="66"/>
      <c r="T32" s="79"/>
    </row>
    <row r="33" spans="2:20" ht="60" customHeight="1" x14ac:dyDescent="0.35">
      <c r="B33" s="38" t="s">
        <v>3058</v>
      </c>
      <c r="C33" s="77"/>
      <c r="D33" s="78"/>
      <c r="E33" s="78" t="s">
        <v>25</v>
      </c>
      <c r="F33" s="78" t="str">
        <f>IF(E33&lt;&gt;"", IFERROR(VLOOKUP(E33, Dashboard!$B46:$F51, 5, FALSE), ""), "")</f>
        <v/>
      </c>
      <c r="G33" s="79"/>
      <c r="H33" s="66"/>
      <c r="I33" s="66"/>
      <c r="J33" s="79"/>
      <c r="K33" s="79"/>
      <c r="L33" s="40"/>
      <c r="M33" s="40"/>
      <c r="N33" s="79"/>
      <c r="O33" s="79"/>
      <c r="P33" s="40"/>
      <c r="Q33" s="40" t="s">
        <v>25</v>
      </c>
      <c r="R33" s="79"/>
      <c r="S33" s="66"/>
      <c r="T33" s="79"/>
    </row>
    <row r="34" spans="2:20" ht="60" customHeight="1" x14ac:dyDescent="0.35">
      <c r="B34" s="38" t="s">
        <v>3059</v>
      </c>
      <c r="C34" s="77"/>
      <c r="D34" s="78"/>
      <c r="E34" s="78" t="s">
        <v>25</v>
      </c>
      <c r="F34" s="78" t="str">
        <f>IF(E34&lt;&gt;"", IFERROR(VLOOKUP(E34, Dashboard!$B46:$F51, 5, FALSE), ""), "")</f>
        <v/>
      </c>
      <c r="G34" s="79"/>
      <c r="H34" s="66"/>
      <c r="I34" s="66"/>
      <c r="J34" s="79"/>
      <c r="K34" s="79"/>
      <c r="L34" s="40"/>
      <c r="M34" s="40"/>
      <c r="N34" s="79"/>
      <c r="O34" s="79"/>
      <c r="P34" s="40"/>
      <c r="Q34" s="40" t="s">
        <v>25</v>
      </c>
      <c r="R34" s="79"/>
      <c r="S34" s="66"/>
      <c r="T34" s="79"/>
    </row>
    <row r="35" spans="2:20" ht="60" customHeight="1" x14ac:dyDescent="0.35">
      <c r="B35" s="38" t="s">
        <v>3060</v>
      </c>
      <c r="C35" s="77"/>
      <c r="D35" s="78"/>
      <c r="E35" s="78" t="s">
        <v>25</v>
      </c>
      <c r="F35" s="78" t="str">
        <f>IF(E35&lt;&gt;"", IFERROR(VLOOKUP(E35, Dashboard!$B46:$F51, 5, FALSE), ""), "")</f>
        <v/>
      </c>
      <c r="G35" s="79"/>
      <c r="H35" s="66"/>
      <c r="I35" s="66"/>
      <c r="J35" s="79"/>
      <c r="K35" s="79"/>
      <c r="L35" s="40"/>
      <c r="M35" s="40"/>
      <c r="N35" s="79"/>
      <c r="O35" s="79"/>
      <c r="P35" s="40"/>
      <c r="Q35" s="40" t="s">
        <v>25</v>
      </c>
      <c r="R35" s="79"/>
      <c r="S35" s="66"/>
      <c r="T35" s="79"/>
    </row>
    <row r="36" spans="2:20" ht="60" customHeight="1" x14ac:dyDescent="0.35">
      <c r="B36" s="38" t="s">
        <v>3061</v>
      </c>
      <c r="C36" s="77"/>
      <c r="D36" s="78"/>
      <c r="E36" s="78" t="s">
        <v>25</v>
      </c>
      <c r="F36" s="78" t="str">
        <f>IF(E36&lt;&gt;"", IFERROR(VLOOKUP(E36, Dashboard!$B46:$F51, 5, FALSE), ""), "")</f>
        <v/>
      </c>
      <c r="G36" s="79"/>
      <c r="H36" s="66"/>
      <c r="I36" s="66"/>
      <c r="J36" s="79"/>
      <c r="K36" s="79"/>
      <c r="L36" s="40"/>
      <c r="M36" s="40"/>
      <c r="N36" s="79"/>
      <c r="O36" s="79"/>
      <c r="P36" s="40"/>
      <c r="Q36" s="40" t="s">
        <v>25</v>
      </c>
      <c r="R36" s="79"/>
      <c r="S36" s="66"/>
      <c r="T36" s="79"/>
    </row>
    <row r="37" spans="2:20" ht="60" customHeight="1" x14ac:dyDescent="0.35">
      <c r="B37" s="38" t="s">
        <v>3062</v>
      </c>
      <c r="C37" s="77"/>
      <c r="D37" s="78"/>
      <c r="E37" s="78" t="s">
        <v>25</v>
      </c>
      <c r="F37" s="78" t="str">
        <f>IF(E37&lt;&gt;"", IFERROR(VLOOKUP(E37, Dashboard!$B46:$F51, 5, FALSE), ""), "")</f>
        <v/>
      </c>
      <c r="G37" s="79"/>
      <c r="H37" s="66"/>
      <c r="I37" s="66"/>
      <c r="J37" s="79"/>
      <c r="K37" s="79"/>
      <c r="L37" s="40"/>
      <c r="M37" s="40"/>
      <c r="N37" s="79"/>
      <c r="O37" s="79"/>
      <c r="P37" s="40"/>
      <c r="Q37" s="40" t="s">
        <v>25</v>
      </c>
      <c r="R37" s="79"/>
      <c r="S37" s="66"/>
      <c r="T37" s="79"/>
    </row>
    <row r="38" spans="2:20" ht="60" customHeight="1" x14ac:dyDescent="0.35">
      <c r="B38" s="38" t="s">
        <v>3063</v>
      </c>
      <c r="C38" s="77"/>
      <c r="D38" s="78"/>
      <c r="E38" s="78" t="s">
        <v>25</v>
      </c>
      <c r="F38" s="78" t="str">
        <f>IF(E38&lt;&gt;"", IFERROR(VLOOKUP(E38, Dashboard!$B46:$F51, 5, FALSE), ""), "")</f>
        <v/>
      </c>
      <c r="G38" s="79"/>
      <c r="H38" s="66"/>
      <c r="I38" s="66"/>
      <c r="J38" s="79"/>
      <c r="K38" s="79"/>
      <c r="L38" s="40"/>
      <c r="M38" s="40"/>
      <c r="N38" s="79"/>
      <c r="O38" s="79"/>
      <c r="P38" s="40"/>
      <c r="Q38" s="40" t="s">
        <v>25</v>
      </c>
      <c r="R38" s="79"/>
      <c r="S38" s="66"/>
      <c r="T38" s="79"/>
    </row>
    <row r="39" spans="2:20" ht="60" customHeight="1" x14ac:dyDescent="0.35">
      <c r="B39" s="38" t="s">
        <v>3064</v>
      </c>
      <c r="C39" s="77"/>
      <c r="D39" s="78"/>
      <c r="E39" s="78" t="s">
        <v>25</v>
      </c>
      <c r="F39" s="78" t="str">
        <f>IF(E39&lt;&gt;"", IFERROR(VLOOKUP(E39, Dashboard!$B46:$F51, 5, FALSE), ""), "")</f>
        <v/>
      </c>
      <c r="G39" s="79"/>
      <c r="H39" s="66"/>
      <c r="I39" s="66"/>
      <c r="J39" s="79"/>
      <c r="K39" s="79"/>
      <c r="L39" s="40"/>
      <c r="M39" s="40"/>
      <c r="N39" s="79"/>
      <c r="O39" s="79"/>
      <c r="P39" s="40"/>
      <c r="Q39" s="40" t="s">
        <v>25</v>
      </c>
      <c r="R39" s="79"/>
      <c r="S39" s="66"/>
      <c r="T39" s="79"/>
    </row>
    <row r="40" spans="2:20" ht="60" customHeight="1" x14ac:dyDescent="0.35">
      <c r="B40" s="38" t="s">
        <v>3065</v>
      </c>
      <c r="C40" s="77"/>
      <c r="D40" s="78"/>
      <c r="E40" s="78" t="s">
        <v>25</v>
      </c>
      <c r="F40" s="78" t="str">
        <f>IF(E40&lt;&gt;"", IFERROR(VLOOKUP(E40, Dashboard!$B46:$F51, 5, FALSE), ""), "")</f>
        <v/>
      </c>
      <c r="G40" s="79"/>
      <c r="H40" s="66"/>
      <c r="I40" s="66"/>
      <c r="J40" s="79"/>
      <c r="K40" s="79"/>
      <c r="L40" s="40"/>
      <c r="M40" s="40"/>
      <c r="N40" s="79"/>
      <c r="O40" s="79"/>
      <c r="P40" s="40"/>
      <c r="Q40" s="40" t="s">
        <v>25</v>
      </c>
      <c r="R40" s="79"/>
      <c r="S40" s="66"/>
      <c r="T40" s="79"/>
    </row>
    <row r="41" spans="2:20" ht="60" customHeight="1" x14ac:dyDescent="0.35">
      <c r="B41" s="38" t="s">
        <v>3066</v>
      </c>
      <c r="C41" s="77"/>
      <c r="D41" s="78"/>
      <c r="E41" s="78" t="s">
        <v>25</v>
      </c>
      <c r="F41" s="78" t="str">
        <f>IF(E41&lt;&gt;"", IFERROR(VLOOKUP(E41, Dashboard!$B46:$F51, 5, FALSE), ""), "")</f>
        <v/>
      </c>
      <c r="G41" s="79"/>
      <c r="H41" s="66"/>
      <c r="I41" s="66"/>
      <c r="J41" s="79"/>
      <c r="K41" s="79"/>
      <c r="L41" s="40"/>
      <c r="M41" s="40"/>
      <c r="N41" s="79"/>
      <c r="O41" s="79"/>
      <c r="P41" s="40"/>
      <c r="Q41" s="40" t="s">
        <v>25</v>
      </c>
      <c r="R41" s="79"/>
      <c r="S41" s="66"/>
      <c r="T41" s="79"/>
    </row>
    <row r="42" spans="2:20" ht="60" customHeight="1" x14ac:dyDescent="0.35">
      <c r="B42" s="38" t="s">
        <v>3067</v>
      </c>
      <c r="C42" s="77"/>
      <c r="D42" s="78"/>
      <c r="E42" s="78" t="s">
        <v>25</v>
      </c>
      <c r="F42" s="78" t="str">
        <f>IF(E42&lt;&gt;"", IFERROR(VLOOKUP(E42, Dashboard!$B46:$F51, 5, FALSE), ""), "")</f>
        <v/>
      </c>
      <c r="G42" s="79"/>
      <c r="H42" s="66"/>
      <c r="I42" s="66"/>
      <c r="J42" s="79"/>
      <c r="K42" s="79"/>
      <c r="L42" s="40"/>
      <c r="M42" s="40"/>
      <c r="N42" s="79"/>
      <c r="O42" s="79"/>
      <c r="P42" s="40"/>
      <c r="Q42" s="40" t="s">
        <v>25</v>
      </c>
      <c r="R42" s="79"/>
      <c r="S42" s="66"/>
      <c r="T42" s="79"/>
    </row>
    <row r="43" spans="2:20" ht="60" customHeight="1" x14ac:dyDescent="0.35">
      <c r="B43" s="38" t="s">
        <v>3068</v>
      </c>
      <c r="C43" s="77"/>
      <c r="D43" s="78"/>
      <c r="E43" s="78" t="s">
        <v>25</v>
      </c>
      <c r="F43" s="78" t="str">
        <f>IF(E43&lt;&gt;"", IFERROR(VLOOKUP(E43, Dashboard!$B46:$F51, 5, FALSE), ""), "")</f>
        <v/>
      </c>
      <c r="G43" s="79"/>
      <c r="H43" s="66"/>
      <c r="I43" s="66"/>
      <c r="J43" s="79"/>
      <c r="K43" s="79"/>
      <c r="L43" s="40"/>
      <c r="M43" s="40"/>
      <c r="N43" s="79"/>
      <c r="O43" s="79"/>
      <c r="P43" s="40"/>
      <c r="Q43" s="40" t="s">
        <v>25</v>
      </c>
      <c r="R43" s="79"/>
      <c r="S43" s="66"/>
      <c r="T43" s="79"/>
    </row>
    <row r="44" spans="2:20" ht="60" customHeight="1" x14ac:dyDescent="0.35">
      <c r="B44" s="38" t="s">
        <v>3069</v>
      </c>
      <c r="C44" s="77"/>
      <c r="D44" s="78"/>
      <c r="E44" s="78" t="s">
        <v>25</v>
      </c>
      <c r="F44" s="78" t="str">
        <f>IF(E44&lt;&gt;"", IFERROR(VLOOKUP(E44, Dashboard!$B46:$F51, 5, FALSE), ""), "")</f>
        <v/>
      </c>
      <c r="G44" s="79"/>
      <c r="H44" s="66"/>
      <c r="I44" s="66"/>
      <c r="J44" s="79"/>
      <c r="K44" s="79"/>
      <c r="L44" s="40"/>
      <c r="M44" s="40"/>
      <c r="N44" s="79"/>
      <c r="O44" s="79"/>
      <c r="P44" s="40"/>
      <c r="Q44" s="40" t="s">
        <v>25</v>
      </c>
      <c r="R44" s="79"/>
      <c r="S44" s="66"/>
      <c r="T44" s="79"/>
    </row>
    <row r="45" spans="2:20" ht="60" customHeight="1" x14ac:dyDescent="0.35">
      <c r="B45" s="38" t="s">
        <v>3070</v>
      </c>
      <c r="C45" s="77"/>
      <c r="D45" s="78"/>
      <c r="E45" s="78" t="s">
        <v>25</v>
      </c>
      <c r="F45" s="78" t="str">
        <f>IF(E45&lt;&gt;"", IFERROR(VLOOKUP(E45, Dashboard!$B46:$F51, 5, FALSE), ""), "")</f>
        <v/>
      </c>
      <c r="G45" s="79"/>
      <c r="H45" s="66"/>
      <c r="I45" s="66"/>
      <c r="J45" s="79"/>
      <c r="K45" s="79"/>
      <c r="L45" s="40"/>
      <c r="M45" s="40"/>
      <c r="N45" s="79"/>
      <c r="O45" s="79"/>
      <c r="P45" s="40"/>
      <c r="Q45" s="40" t="s">
        <v>25</v>
      </c>
      <c r="R45" s="79"/>
      <c r="S45" s="66"/>
      <c r="T45" s="79"/>
    </row>
    <row r="46" spans="2:20" ht="60" customHeight="1" x14ac:dyDescent="0.35">
      <c r="B46" s="38" t="s">
        <v>3071</v>
      </c>
      <c r="C46" s="77"/>
      <c r="D46" s="78"/>
      <c r="E46" s="78" t="s">
        <v>25</v>
      </c>
      <c r="F46" s="78" t="str">
        <f>IF(E46&lt;&gt;"", IFERROR(VLOOKUP(E46, Dashboard!$B46:$F51, 5, FALSE), ""), "")</f>
        <v/>
      </c>
      <c r="G46" s="79"/>
      <c r="H46" s="66"/>
      <c r="I46" s="66"/>
      <c r="J46" s="79"/>
      <c r="K46" s="79"/>
      <c r="L46" s="40"/>
      <c r="M46" s="40"/>
      <c r="N46" s="79"/>
      <c r="O46" s="79"/>
      <c r="P46" s="40"/>
      <c r="Q46" s="40" t="s">
        <v>25</v>
      </c>
      <c r="R46" s="79"/>
      <c r="S46" s="66"/>
      <c r="T46" s="79"/>
    </row>
    <row r="47" spans="2:20" ht="60" customHeight="1" x14ac:dyDescent="0.35">
      <c r="B47" s="38" t="s">
        <v>3072</v>
      </c>
      <c r="C47" s="77"/>
      <c r="D47" s="78"/>
      <c r="E47" s="78" t="s">
        <v>25</v>
      </c>
      <c r="F47" s="78" t="str">
        <f>IF(E47&lt;&gt;"", IFERROR(VLOOKUP(E47, Dashboard!$B46:$F51, 5, FALSE), ""), "")</f>
        <v/>
      </c>
      <c r="G47" s="79"/>
      <c r="H47" s="66"/>
      <c r="I47" s="66"/>
      <c r="J47" s="79"/>
      <c r="K47" s="79"/>
      <c r="L47" s="40"/>
      <c r="M47" s="40"/>
      <c r="N47" s="79"/>
      <c r="O47" s="79"/>
      <c r="P47" s="40"/>
      <c r="Q47" s="40" t="s">
        <v>25</v>
      </c>
      <c r="R47" s="79"/>
      <c r="S47" s="66"/>
      <c r="T47" s="79"/>
    </row>
    <row r="48" spans="2:20" ht="60" customHeight="1" x14ac:dyDescent="0.35">
      <c r="B48" s="38" t="s">
        <v>3073</v>
      </c>
      <c r="C48" s="77"/>
      <c r="D48" s="78"/>
      <c r="E48" s="78" t="s">
        <v>25</v>
      </c>
      <c r="F48" s="78" t="str">
        <f>IF(E48&lt;&gt;"", IFERROR(VLOOKUP(E48, Dashboard!$B46:$F51, 5, FALSE), ""), "")</f>
        <v/>
      </c>
      <c r="G48" s="79"/>
      <c r="H48" s="66"/>
      <c r="I48" s="66"/>
      <c r="J48" s="79"/>
      <c r="K48" s="79"/>
      <c r="L48" s="40"/>
      <c r="M48" s="40"/>
      <c r="N48" s="79"/>
      <c r="O48" s="79"/>
      <c r="P48" s="40"/>
      <c r="Q48" s="40" t="s">
        <v>25</v>
      </c>
      <c r="R48" s="79"/>
      <c r="S48" s="66"/>
      <c r="T48" s="79"/>
    </row>
    <row r="49" spans="2:20" ht="60" customHeight="1" x14ac:dyDescent="0.35">
      <c r="B49" s="38" t="s">
        <v>3074</v>
      </c>
      <c r="C49" s="77"/>
      <c r="D49" s="78"/>
      <c r="E49" s="78" t="s">
        <v>25</v>
      </c>
      <c r="F49" s="78" t="str">
        <f>IF(E49&lt;&gt;"", IFERROR(VLOOKUP(E49, Dashboard!$B46:$F51, 5, FALSE), ""), "")</f>
        <v/>
      </c>
      <c r="G49" s="79"/>
      <c r="H49" s="66"/>
      <c r="I49" s="66"/>
      <c r="J49" s="79"/>
      <c r="K49" s="79"/>
      <c r="L49" s="40"/>
      <c r="M49" s="40"/>
      <c r="N49" s="79"/>
      <c r="O49" s="79"/>
      <c r="P49" s="40"/>
      <c r="Q49" s="40" t="s">
        <v>25</v>
      </c>
      <c r="R49" s="79"/>
      <c r="S49" s="66"/>
      <c r="T49" s="79"/>
    </row>
    <row r="50" spans="2:20" ht="60" customHeight="1" x14ac:dyDescent="0.35">
      <c r="B50" s="38" t="s">
        <v>3075</v>
      </c>
      <c r="C50" s="77"/>
      <c r="D50" s="78"/>
      <c r="E50" s="78" t="s">
        <v>25</v>
      </c>
      <c r="F50" s="78" t="str">
        <f>IF(E50&lt;&gt;"", IFERROR(VLOOKUP(E50, Dashboard!$B46:$F51, 5, FALSE), ""), "")</f>
        <v/>
      </c>
      <c r="G50" s="79"/>
      <c r="H50" s="66"/>
      <c r="I50" s="66"/>
      <c r="J50" s="79"/>
      <c r="K50" s="79"/>
      <c r="L50" s="40"/>
      <c r="M50" s="40"/>
      <c r="N50" s="79"/>
      <c r="O50" s="79"/>
      <c r="P50" s="40"/>
      <c r="Q50" s="40" t="s">
        <v>25</v>
      </c>
      <c r="R50" s="79"/>
      <c r="S50" s="66"/>
      <c r="T50" s="79"/>
    </row>
    <row r="51" spans="2:20" ht="60" customHeight="1" x14ac:dyDescent="0.35">
      <c r="B51" s="38" t="s">
        <v>3076</v>
      </c>
      <c r="C51" s="77"/>
      <c r="D51" s="78"/>
      <c r="E51" s="78" t="s">
        <v>25</v>
      </c>
      <c r="F51" s="78" t="str">
        <f>IF(E51&lt;&gt;"", IFERROR(VLOOKUP(E51, Dashboard!$B46:$F51, 5, FALSE), ""), "")</f>
        <v/>
      </c>
      <c r="G51" s="79"/>
      <c r="H51" s="66"/>
      <c r="I51" s="66"/>
      <c r="J51" s="79"/>
      <c r="K51" s="79"/>
      <c r="L51" s="40"/>
      <c r="M51" s="40"/>
      <c r="N51" s="79"/>
      <c r="O51" s="79"/>
      <c r="P51" s="40"/>
      <c r="Q51" s="40" t="s">
        <v>25</v>
      </c>
      <c r="R51" s="79"/>
      <c r="S51" s="66"/>
      <c r="T51" s="79"/>
    </row>
    <row r="52" spans="2:20" ht="60" customHeight="1" x14ac:dyDescent="0.35">
      <c r="B52" s="38" t="s">
        <v>3077</v>
      </c>
      <c r="C52" s="77"/>
      <c r="D52" s="78"/>
      <c r="E52" s="78" t="s">
        <v>25</v>
      </c>
      <c r="F52" s="78" t="str">
        <f>IF(E52&lt;&gt;"", IFERROR(VLOOKUP(E52, Dashboard!$B46:$F51, 5, FALSE), ""), "")</f>
        <v/>
      </c>
      <c r="G52" s="79"/>
      <c r="H52" s="66"/>
      <c r="I52" s="66"/>
      <c r="J52" s="79"/>
      <c r="K52" s="79"/>
      <c r="L52" s="40"/>
      <c r="M52" s="40"/>
      <c r="N52" s="79"/>
      <c r="O52" s="79"/>
      <c r="P52" s="40"/>
      <c r="Q52" s="40" t="s">
        <v>25</v>
      </c>
      <c r="R52" s="79"/>
      <c r="S52" s="66"/>
      <c r="T52" s="79"/>
    </row>
    <row r="53" spans="2:20" ht="60" customHeight="1" x14ac:dyDescent="0.35">
      <c r="B53" s="38" t="s">
        <v>3078</v>
      </c>
      <c r="C53" s="77"/>
      <c r="D53" s="78"/>
      <c r="E53" s="78" t="s">
        <v>25</v>
      </c>
      <c r="F53" s="78" t="str">
        <f>IF(E53&lt;&gt;"", IFERROR(VLOOKUP(E53, Dashboard!$B46:$F51, 5, FALSE), ""), "")</f>
        <v/>
      </c>
      <c r="G53" s="79"/>
      <c r="H53" s="66"/>
      <c r="I53" s="66"/>
      <c r="J53" s="79"/>
      <c r="K53" s="79"/>
      <c r="L53" s="40"/>
      <c r="M53" s="40"/>
      <c r="N53" s="79"/>
      <c r="O53" s="79"/>
      <c r="P53" s="40"/>
      <c r="Q53" s="40" t="s">
        <v>25</v>
      </c>
      <c r="R53" s="79"/>
      <c r="S53" s="66"/>
      <c r="T53" s="79"/>
    </row>
    <row r="54" spans="2:20" ht="60" customHeight="1" x14ac:dyDescent="0.35">
      <c r="B54" s="38" t="s">
        <v>3079</v>
      </c>
      <c r="C54" s="77"/>
      <c r="D54" s="78"/>
      <c r="E54" s="78" t="s">
        <v>25</v>
      </c>
      <c r="F54" s="78" t="str">
        <f>IF(E54&lt;&gt;"", IFERROR(VLOOKUP(E54, Dashboard!$B46:$F51,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2834</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3080</v>
      </c>
      <c r="B1" s="104" t="s">
        <v>1</v>
      </c>
      <c r="C1" s="104" t="s">
        <v>3081</v>
      </c>
      <c r="D1" s="104" t="s">
        <v>11</v>
      </c>
      <c r="E1" s="104" t="s">
        <v>3082</v>
      </c>
      <c r="F1" s="104" t="s">
        <v>3083</v>
      </c>
      <c r="G1" s="104" t="s">
        <v>3084</v>
      </c>
      <c r="H1" s="104" t="s">
        <v>3085</v>
      </c>
      <c r="I1" s="104" t="s">
        <v>3086</v>
      </c>
      <c r="J1" s="104" t="s">
        <v>3087</v>
      </c>
      <c r="K1" s="104" t="s">
        <v>3088</v>
      </c>
      <c r="L1" s="104" t="s">
        <v>3089</v>
      </c>
      <c r="M1" s="104" t="s">
        <v>3090</v>
      </c>
      <c r="N1" s="104" t="s">
        <v>3091</v>
      </c>
      <c r="O1" s="104" t="s">
        <v>3092</v>
      </c>
      <c r="P1" s="104" t="s">
        <v>3093</v>
      </c>
      <c r="Q1" s="104" t="s">
        <v>3094</v>
      </c>
      <c r="R1" s="104" t="s">
        <v>3095</v>
      </c>
      <c r="S1" s="104" t="s">
        <v>3096</v>
      </c>
      <c r="T1" s="104" t="s">
        <v>3097</v>
      </c>
      <c r="U1" s="104" t="s">
        <v>3098</v>
      </c>
      <c r="V1" s="104" t="s">
        <v>3099</v>
      </c>
      <c r="W1" s="104" t="s">
        <v>3100</v>
      </c>
      <c r="X1" s="104" t="s">
        <v>3101</v>
      </c>
      <c r="Y1" s="104" t="s">
        <v>3102</v>
      </c>
      <c r="Z1" s="104" t="s">
        <v>3103</v>
      </c>
      <c r="AA1" s="104" t="s">
        <v>3104</v>
      </c>
      <c r="AB1" s="104" t="s">
        <v>3105</v>
      </c>
      <c r="AC1" s="104" t="s">
        <v>3106</v>
      </c>
      <c r="AD1" s="104" t="s">
        <v>3107</v>
      </c>
      <c r="AE1" s="104" t="s">
        <v>3108</v>
      </c>
      <c r="AF1" s="104" t="s">
        <v>3109</v>
      </c>
      <c r="AG1" s="104" t="s">
        <v>3110</v>
      </c>
      <c r="AH1" s="104" t="s">
        <v>3111</v>
      </c>
      <c r="AI1" s="104" t="s">
        <v>3112</v>
      </c>
      <c r="AJ1" s="104" t="s">
        <v>3113</v>
      </c>
      <c r="AK1" s="104" t="s">
        <v>3114</v>
      </c>
      <c r="AL1" s="104" t="s">
        <v>3115</v>
      </c>
      <c r="AM1" s="104" t="s">
        <v>3116</v>
      </c>
      <c r="AN1" s="104" t="s">
        <v>3117</v>
      </c>
      <c r="AO1" s="104" t="s">
        <v>3118</v>
      </c>
      <c r="AP1" s="104" t="s">
        <v>3119</v>
      </c>
      <c r="AQ1" s="104" t="s">
        <v>3120</v>
      </c>
      <c r="AR1" s="104" t="s">
        <v>3121</v>
      </c>
      <c r="AS1" s="104" t="s">
        <v>3122</v>
      </c>
      <c r="AT1" s="104" t="s">
        <v>3123</v>
      </c>
      <c r="AU1" s="104" t="s">
        <v>3124</v>
      </c>
      <c r="AV1" s="104" t="s">
        <v>3125</v>
      </c>
      <c r="AW1" s="105" t="s">
        <v>3126</v>
      </c>
    </row>
    <row r="2" spans="1:49" ht="60" customHeight="1" outlineLevel="1" x14ac:dyDescent="0.35">
      <c r="A2" s="97" t="s">
        <v>3127</v>
      </c>
      <c r="B2" s="80">
        <v>1</v>
      </c>
      <c r="C2" s="82" t="s">
        <v>25</v>
      </c>
      <c r="D2" s="84" t="s">
        <v>3128</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3127</v>
      </c>
      <c r="B3" s="81" t="s">
        <v>3129</v>
      </c>
      <c r="C3" s="83" t="s">
        <v>3130</v>
      </c>
      <c r="D3" s="85" t="s">
        <v>3131</v>
      </c>
      <c r="E3" s="85" t="s">
        <v>3132</v>
      </c>
      <c r="F3" s="86" t="s">
        <v>365</v>
      </c>
      <c r="G3" s="86" t="s">
        <v>3133</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3127</v>
      </c>
      <c r="B4" s="81" t="s">
        <v>3134</v>
      </c>
      <c r="C4" s="83" t="s">
        <v>3135</v>
      </c>
      <c r="D4" s="85" t="s">
        <v>3136</v>
      </c>
      <c r="E4" s="85" t="s">
        <v>3137</v>
      </c>
      <c r="F4" s="86" t="s">
        <v>365</v>
      </c>
      <c r="G4" s="86" t="s">
        <v>3138</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3127</v>
      </c>
      <c r="B5" s="81" t="s">
        <v>3139</v>
      </c>
      <c r="C5" s="83" t="s">
        <v>3140</v>
      </c>
      <c r="D5" s="85" t="s">
        <v>3141</v>
      </c>
      <c r="E5" s="85" t="s">
        <v>3142</v>
      </c>
      <c r="F5" s="86" t="s">
        <v>365</v>
      </c>
      <c r="G5" s="86" t="s">
        <v>3143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3127</v>
      </c>
      <c r="B6" s="81" t="s">
        <v>3144</v>
      </c>
      <c r="C6" s="83" t="s">
        <v>3145</v>
      </c>
      <c r="D6" s="85" t="s">
        <v>3146</v>
      </c>
      <c r="E6" s="85" t="s">
        <v>3147</v>
      </c>
      <c r="F6" s="86" t="s">
        <v>365</v>
      </c>
      <c r="G6" s="86" t="s">
        <v>3133</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3127</v>
      </c>
      <c r="B7" s="81" t="s">
        <v>3148</v>
      </c>
      <c r="C7" s="83" t="s">
        <v>3149</v>
      </c>
      <c r="D7" s="85" t="s">
        <v>3150</v>
      </c>
      <c r="E7" s="85" t="s">
        <v>3151</v>
      </c>
      <c r="F7" s="86" t="s">
        <v>365</v>
      </c>
      <c r="G7" s="86" t="s">
        <v>3143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3152</v>
      </c>
      <c r="B8" s="80">
        <v>2</v>
      </c>
      <c r="C8" s="82" t="s">
        <v>25</v>
      </c>
      <c r="D8" s="84" t="s">
        <v>3153</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3152</v>
      </c>
      <c r="B9" s="81" t="s">
        <v>3154</v>
      </c>
      <c r="C9" s="83" t="s">
        <v>3155</v>
      </c>
      <c r="D9" s="85" t="s">
        <v>3156</v>
      </c>
      <c r="E9" s="85" t="s">
        <v>3157</v>
      </c>
      <c r="F9" s="86" t="s">
        <v>3158</v>
      </c>
      <c r="G9" s="86" t="s">
        <v>3133</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3152</v>
      </c>
      <c r="B10" s="81" t="s">
        <v>3159</v>
      </c>
      <c r="C10" s="83" t="s">
        <v>3160</v>
      </c>
      <c r="D10" s="85" t="s">
        <v>3161</v>
      </c>
      <c r="E10" s="85" t="s">
        <v>3162</v>
      </c>
      <c r="F10" s="86" t="s">
        <v>3158</v>
      </c>
      <c r="G10" s="86" t="s">
        <v>3133</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3152</v>
      </c>
      <c r="B11" s="81" t="s">
        <v>3163</v>
      </c>
      <c r="C11" s="83" t="s">
        <v>3164</v>
      </c>
      <c r="D11" s="85" t="s">
        <v>3165</v>
      </c>
      <c r="E11" s="85" t="s">
        <v>3166</v>
      </c>
      <c r="F11" s="86" t="s">
        <v>3158</v>
      </c>
      <c r="G11" s="86" t="s">
        <v>3138</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3152</v>
      </c>
      <c r="B12" s="81" t="s">
        <v>3167</v>
      </c>
      <c r="C12" s="83" t="s">
        <v>3168</v>
      </c>
      <c r="D12" s="85" t="s">
        <v>3169</v>
      </c>
      <c r="E12" s="85" t="s">
        <v>3170</v>
      </c>
      <c r="F12" s="86" t="s">
        <v>3158</v>
      </c>
      <c r="G12" s="86" t="s">
        <v>3143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3152</v>
      </c>
      <c r="B13" s="81" t="s">
        <v>3171</v>
      </c>
      <c r="C13" s="83" t="s">
        <v>3172</v>
      </c>
      <c r="D13" s="85" t="s">
        <v>3173</v>
      </c>
      <c r="E13" s="85" t="s">
        <v>3174</v>
      </c>
      <c r="F13" s="86" t="s">
        <v>3158</v>
      </c>
      <c r="G13" s="86" t="s">
        <v>3175</v>
      </c>
      <c r="H13" s="86">
        <v>2</v>
      </c>
      <c r="I13" s="88">
        <f>IF(COUNTIF(J13:AW13,"&lt;&gt;")=0,"",SUMPRODUCT(((Recommendations[ImplStatus]="Implemented")+(Recommendations[ImplStatus]="Compensated"))*ISNUMBER(MATCH(Recommendations[Id],J13:AW13,0)))/COUNTIF(J13:AW13,"&lt;&gt;"))</f>
        <v>0</v>
      </c>
      <c r="J13" s="90" t="s">
        <v>1611</v>
      </c>
      <c r="K13" s="90" t="s">
        <v>2396</v>
      </c>
      <c r="L13" s="90" t="s">
        <v>2609</v>
      </c>
      <c r="M13" s="90" t="s">
        <v>2729</v>
      </c>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3152</v>
      </c>
      <c r="B14" s="81" t="s">
        <v>3176</v>
      </c>
      <c r="C14" s="83" t="s">
        <v>3177</v>
      </c>
      <c r="D14" s="85" t="s">
        <v>3178</v>
      </c>
      <c r="E14" s="85" t="s">
        <v>3179</v>
      </c>
      <c r="F14" s="86" t="s">
        <v>3158</v>
      </c>
      <c r="G14" s="86" t="s">
        <v>3175</v>
      </c>
      <c r="H14" s="86">
        <v>2</v>
      </c>
      <c r="I14" s="88">
        <f>IF(COUNTIF(J14:AW14,"&lt;&gt;")=0,"",SUMPRODUCT(((Recommendations[ImplStatus]="Implemented")+(Recommendations[ImplStatus]="Compensated"))*ISNUMBER(MATCH(Recommendations[Id],J14:AW14,0)))/COUNTIF(J14:AW14,"&lt;&gt;"))</f>
        <v>0</v>
      </c>
      <c r="J14" s="90" t="s">
        <v>2084</v>
      </c>
      <c r="K14" s="90" t="s">
        <v>2112</v>
      </c>
      <c r="L14" s="90" t="s">
        <v>2126</v>
      </c>
      <c r="M14" s="90" t="s">
        <v>2582</v>
      </c>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3152</v>
      </c>
      <c r="B15" s="81" t="s">
        <v>3180</v>
      </c>
      <c r="C15" s="83" t="s">
        <v>3181</v>
      </c>
      <c r="D15" s="85" t="s">
        <v>3182</v>
      </c>
      <c r="E15" s="85" t="s">
        <v>3183</v>
      </c>
      <c r="F15" s="86" t="s">
        <v>3158</v>
      </c>
      <c r="G15" s="86" t="s">
        <v>3175</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3184</v>
      </c>
      <c r="B16" s="80">
        <v>3</v>
      </c>
      <c r="C16" s="82" t="s">
        <v>25</v>
      </c>
      <c r="D16" s="84" t="s">
        <v>3185</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3184</v>
      </c>
      <c r="B17" s="81" t="s">
        <v>3186</v>
      </c>
      <c r="C17" s="83" t="s">
        <v>3187</v>
      </c>
      <c r="D17" s="85" t="s">
        <v>3188</v>
      </c>
      <c r="E17" s="85" t="s">
        <v>3189</v>
      </c>
      <c r="F17" s="86" t="s">
        <v>3190</v>
      </c>
      <c r="G17" s="86" t="s">
        <v>3191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3184</v>
      </c>
      <c r="B18" s="81" t="s">
        <v>3192</v>
      </c>
      <c r="C18" s="83" t="s">
        <v>3193</v>
      </c>
      <c r="D18" s="85" t="s">
        <v>3194</v>
      </c>
      <c r="E18" s="85" t="s">
        <v>3195</v>
      </c>
      <c r="F18" s="86" t="s">
        <v>3190</v>
      </c>
      <c r="G18" s="86" t="s">
        <v>3133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3184</v>
      </c>
      <c r="B19" s="81" t="s">
        <v>3196</v>
      </c>
      <c r="C19" s="83" t="s">
        <v>3197</v>
      </c>
      <c r="D19" s="85" t="s">
        <v>3198</v>
      </c>
      <c r="E19" s="85" t="s">
        <v>3199</v>
      </c>
      <c r="F19" s="86" t="s">
        <v>3190</v>
      </c>
      <c r="G19" s="86" t="s">
        <v>3175</v>
      </c>
      <c r="H19" s="86">
        <v>1</v>
      </c>
      <c r="I19" s="88">
        <f>IF(COUNTIF(J19:AW19,"&lt;&gt;")=0,"",SUMPRODUCT(((Recommendations[ImplStatus]="Implemented")+(Recommendations[ImplStatus]="Compensated"))*ISNUMBER(MATCH(Recommendations[Id],J19:AW19,0)))/COUNTIF(J19:AW19,"&lt;&gt;"))</f>
        <v>0</v>
      </c>
      <c r="J19" s="90" t="s">
        <v>1837</v>
      </c>
      <c r="K19" s="90" t="s">
        <v>1951</v>
      </c>
      <c r="L19" s="90" t="s">
        <v>2426</v>
      </c>
      <c r="M19" s="90" t="s">
        <v>2518</v>
      </c>
      <c r="N19" s="90" t="s">
        <v>2524</v>
      </c>
      <c r="O19" s="90" t="s">
        <v>2819</v>
      </c>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3184</v>
      </c>
      <c r="B20" s="81" t="s">
        <v>3200</v>
      </c>
      <c r="C20" s="83" t="s">
        <v>3201</v>
      </c>
      <c r="D20" s="85" t="s">
        <v>3202</v>
      </c>
      <c r="E20" s="85" t="s">
        <v>3203</v>
      </c>
      <c r="F20" s="86" t="s">
        <v>3190</v>
      </c>
      <c r="G20" s="86" t="s">
        <v>3175</v>
      </c>
      <c r="H20" s="86">
        <v>1</v>
      </c>
      <c r="I20" s="88">
        <f>IF(COUNTIF(J20:AW20,"&lt;&gt;")=0,"",SUMPRODUCT(((Recommendations[ImplStatus]="Implemented")+(Recommendations[ImplStatus]="Compensated"))*ISNUMBER(MATCH(Recommendations[Id],J20:AW20,0)))/COUNTIF(J20:AW20,"&lt;&gt;"))</f>
        <v>0</v>
      </c>
      <c r="J20" s="90" t="s">
        <v>2518</v>
      </c>
      <c r="K20" s="90" t="s">
        <v>2524</v>
      </c>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3184</v>
      </c>
      <c r="B21" s="81" t="s">
        <v>3204</v>
      </c>
      <c r="C21" s="83" t="s">
        <v>3205</v>
      </c>
      <c r="D21" s="85" t="s">
        <v>3206</v>
      </c>
      <c r="E21" s="85" t="s">
        <v>3207</v>
      </c>
      <c r="F21" s="86" t="s">
        <v>3190</v>
      </c>
      <c r="G21" s="86" t="s">
        <v>3175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3184</v>
      </c>
      <c r="B22" s="81" t="s">
        <v>3208</v>
      </c>
      <c r="C22" s="83" t="s">
        <v>3209</v>
      </c>
      <c r="D22" s="85" t="s">
        <v>3210</v>
      </c>
      <c r="E22" s="85" t="s">
        <v>3211</v>
      </c>
      <c r="F22" s="86" t="s">
        <v>3190</v>
      </c>
      <c r="G22" s="86" t="s">
        <v>3175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3184</v>
      </c>
      <c r="B23" s="81" t="s">
        <v>3212</v>
      </c>
      <c r="C23" s="83" t="s">
        <v>3213</v>
      </c>
      <c r="D23" s="85" t="s">
        <v>3214</v>
      </c>
      <c r="E23" s="85" t="s">
        <v>3215</v>
      </c>
      <c r="F23" s="86" t="s">
        <v>3190</v>
      </c>
      <c r="G23" s="86" t="s">
        <v>3133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3184</v>
      </c>
      <c r="B24" s="81" t="s">
        <v>3216</v>
      </c>
      <c r="C24" s="83" t="s">
        <v>3217</v>
      </c>
      <c r="D24" s="85" t="s">
        <v>3218</v>
      </c>
      <c r="E24" s="85" t="s">
        <v>3219</v>
      </c>
      <c r="F24" s="86" t="s">
        <v>3190</v>
      </c>
      <c r="G24" s="86" t="s">
        <v>3133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3184</v>
      </c>
      <c r="B25" s="81" t="s">
        <v>3220</v>
      </c>
      <c r="C25" s="83" t="s">
        <v>3221</v>
      </c>
      <c r="D25" s="85" t="s">
        <v>3222</v>
      </c>
      <c r="E25" s="85" t="s">
        <v>3223</v>
      </c>
      <c r="F25" s="86" t="s">
        <v>3190</v>
      </c>
      <c r="G25" s="86" t="s">
        <v>3175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3184</v>
      </c>
      <c r="B26" s="81" t="s">
        <v>3224</v>
      </c>
      <c r="C26" s="83" t="s">
        <v>3225</v>
      </c>
      <c r="D26" s="85" t="s">
        <v>3226</v>
      </c>
      <c r="E26" s="85" t="s">
        <v>3227</v>
      </c>
      <c r="F26" s="86" t="s">
        <v>3190</v>
      </c>
      <c r="G26" s="86" t="s">
        <v>3175</v>
      </c>
      <c r="H26" s="86">
        <v>2</v>
      </c>
      <c r="I26" s="88">
        <f>IF(COUNTIF(J26:AW26,"&lt;&gt;")=0,"",SUMPRODUCT(((Recommendations[ImplStatus]="Implemented")+(Recommendations[ImplStatus]="Compensated"))*ISNUMBER(MATCH(Recommendations[Id],J26:AW26,0)))/COUNTIF(J26:AW26,"&lt;&gt;"))</f>
        <v>0</v>
      </c>
      <c r="J26" s="90" t="s">
        <v>386</v>
      </c>
      <c r="K26" s="90" t="s">
        <v>393</v>
      </c>
      <c r="L26" s="90" t="s">
        <v>407</v>
      </c>
      <c r="M26" s="90" t="s">
        <v>414</v>
      </c>
      <c r="N26" s="90" t="s">
        <v>421</v>
      </c>
      <c r="O26" s="90" t="s">
        <v>441</v>
      </c>
      <c r="P26" s="90" t="s">
        <v>512</v>
      </c>
      <c r="Q26" s="90" t="s">
        <v>519</v>
      </c>
      <c r="R26" s="90" t="s">
        <v>534</v>
      </c>
      <c r="S26" s="90" t="s">
        <v>540</v>
      </c>
      <c r="T26" s="90" t="s">
        <v>638</v>
      </c>
      <c r="U26" s="90" t="s">
        <v>645</v>
      </c>
      <c r="V26" s="90" t="s">
        <v>658</v>
      </c>
      <c r="W26" s="90" t="s">
        <v>677</v>
      </c>
      <c r="X26" s="90" t="s">
        <v>684</v>
      </c>
      <c r="Y26" s="90" t="s">
        <v>691</v>
      </c>
      <c r="Z26" s="90" t="s">
        <v>698</v>
      </c>
      <c r="AA26" s="90" t="s">
        <v>718</v>
      </c>
      <c r="AB26" s="90" t="s">
        <v>1171</v>
      </c>
      <c r="AC26" s="90" t="s">
        <v>1311</v>
      </c>
      <c r="AD26" s="90" t="s">
        <v>1363</v>
      </c>
      <c r="AE26" s="90" t="s">
        <v>1423</v>
      </c>
      <c r="AF26" s="90" t="s">
        <v>1430</v>
      </c>
      <c r="AG26" s="90" t="s">
        <v>1435</v>
      </c>
      <c r="AH26" s="90" t="s">
        <v>1441</v>
      </c>
      <c r="AI26" s="90" t="s">
        <v>1446</v>
      </c>
      <c r="AJ26" s="90" t="s">
        <v>1453</v>
      </c>
      <c r="AK26" s="90" t="s">
        <v>1499</v>
      </c>
      <c r="AL26" s="90" t="s">
        <v>1506</v>
      </c>
      <c r="AM26" s="90" t="s">
        <v>1732</v>
      </c>
      <c r="AN26" s="90" t="s">
        <v>1890</v>
      </c>
      <c r="AO26" s="90" t="s">
        <v>1897</v>
      </c>
      <c r="AP26" s="90" t="s">
        <v>2475</v>
      </c>
      <c r="AQ26" s="90" t="s">
        <v>2482</v>
      </c>
      <c r="AR26" s="90" t="s">
        <v>2489</v>
      </c>
      <c r="AS26" s="90" t="s">
        <v>2496</v>
      </c>
      <c r="AT26" s="90" t="s">
        <v>2538</v>
      </c>
      <c r="AU26" s="90" t="s">
        <v>2646</v>
      </c>
      <c r="AV26" s="90" t="s">
        <v>2652</v>
      </c>
      <c r="AW26" s="101" t="s">
        <v>2658</v>
      </c>
    </row>
    <row r="27" spans="1:49" ht="60" customHeight="1" x14ac:dyDescent="0.35">
      <c r="A27" s="98" t="s">
        <v>3184</v>
      </c>
      <c r="B27" s="81" t="s">
        <v>3228</v>
      </c>
      <c r="C27" s="83" t="s">
        <v>3229</v>
      </c>
      <c r="D27" s="85" t="s">
        <v>3230</v>
      </c>
      <c r="E27" s="85" t="s">
        <v>3231</v>
      </c>
      <c r="F27" s="86" t="s">
        <v>3190</v>
      </c>
      <c r="G27" s="86" t="s">
        <v>3175</v>
      </c>
      <c r="H27" s="86">
        <v>2</v>
      </c>
      <c r="I27" s="88">
        <f>IF(COUNTIF(J27:AW27,"&lt;&gt;")=0,"",SUMPRODUCT(((Recommendations[ImplStatus]="Implemented")+(Recommendations[ImplStatus]="Compensated"))*ISNUMBER(MATCH(Recommendations[Id],J27:AW27,0)))/COUNTIF(J27:AW27,"&lt;&gt;"))</f>
        <v>0</v>
      </c>
      <c r="J27" s="90" t="s">
        <v>55</v>
      </c>
      <c r="K27" s="90" t="s">
        <v>62</v>
      </c>
      <c r="L27" s="90" t="s">
        <v>574</v>
      </c>
      <c r="M27" s="90" t="s">
        <v>665</v>
      </c>
      <c r="N27" s="90" t="s">
        <v>1193</v>
      </c>
      <c r="O27" s="90" t="s">
        <v>1732</v>
      </c>
      <c r="P27" s="90" t="s">
        <v>2552</v>
      </c>
      <c r="Q27" s="90" t="s">
        <v>2616</v>
      </c>
      <c r="R27" s="90" t="s">
        <v>2683</v>
      </c>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3184</v>
      </c>
      <c r="B28" s="81" t="s">
        <v>3232</v>
      </c>
      <c r="C28" s="83" t="s">
        <v>3233</v>
      </c>
      <c r="D28" s="85" t="s">
        <v>3234</v>
      </c>
      <c r="E28" s="85" t="s">
        <v>3235</v>
      </c>
      <c r="F28" s="86" t="s">
        <v>3190</v>
      </c>
      <c r="G28" s="86" t="s">
        <v>3175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3184</v>
      </c>
      <c r="B29" s="81" t="s">
        <v>3236</v>
      </c>
      <c r="C29" s="83" t="s">
        <v>3237</v>
      </c>
      <c r="D29" s="85" t="s">
        <v>3238</v>
      </c>
      <c r="E29" s="85" t="s">
        <v>3239</v>
      </c>
      <c r="F29" s="86" t="s">
        <v>3190</v>
      </c>
      <c r="G29" s="86" t="s">
        <v>3175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3184</v>
      </c>
      <c r="B30" s="81" t="s">
        <v>3240</v>
      </c>
      <c r="C30" s="83" t="s">
        <v>3241</v>
      </c>
      <c r="D30" s="85" t="s">
        <v>3242</v>
      </c>
      <c r="E30" s="85" t="s">
        <v>3243</v>
      </c>
      <c r="F30" s="86" t="s">
        <v>3190</v>
      </c>
      <c r="G30" s="86" t="s">
        <v>3143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3244</v>
      </c>
      <c r="B31" s="80">
        <v>4</v>
      </c>
      <c r="C31" s="82" t="s">
        <v>25</v>
      </c>
      <c r="D31" s="84" t="s">
        <v>3245</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3244</v>
      </c>
      <c r="B32" s="81" t="s">
        <v>3246</v>
      </c>
      <c r="C32" s="83" t="s">
        <v>3247</v>
      </c>
      <c r="D32" s="85" t="s">
        <v>3248</v>
      </c>
      <c r="E32" s="85" t="s">
        <v>3249</v>
      </c>
      <c r="F32" s="86" t="s">
        <v>3250</v>
      </c>
      <c r="G32" s="86" t="s">
        <v>3191</v>
      </c>
      <c r="H32" s="86">
        <v>1</v>
      </c>
      <c r="I32" s="88">
        <f>IF(COUNTIF(J32:AW32,"&lt;&gt;")=0,"",SUMPRODUCT(((Recommendations[ImplStatus]="Implemented")+(Recommendations[ImplStatus]="Compensated"))*ISNUMBER(MATCH(Recommendations[Id],J32:AW32,0)))/COUNTIF(J32:AW32,"&lt;&gt;"))</f>
        <v>0</v>
      </c>
      <c r="J32" s="90" t="s">
        <v>94</v>
      </c>
      <c r="K32" s="90" t="s">
        <v>100</v>
      </c>
      <c r="L32" s="90" t="s">
        <v>106</v>
      </c>
      <c r="M32" s="90" t="s">
        <v>111</v>
      </c>
      <c r="N32" s="90" t="s">
        <v>116</v>
      </c>
      <c r="O32" s="90" t="s">
        <v>122</v>
      </c>
      <c r="P32" s="90" t="s">
        <v>128</v>
      </c>
      <c r="Q32" s="90" t="s">
        <v>134</v>
      </c>
      <c r="R32" s="90" t="s">
        <v>139</v>
      </c>
      <c r="S32" s="90" t="s">
        <v>145</v>
      </c>
      <c r="T32" s="90" t="s">
        <v>150</v>
      </c>
      <c r="U32" s="90" t="s">
        <v>156</v>
      </c>
      <c r="V32" s="90" t="s">
        <v>162</v>
      </c>
      <c r="W32" s="90" t="s">
        <v>166</v>
      </c>
      <c r="X32" s="90" t="s">
        <v>170</v>
      </c>
      <c r="Y32" s="90" t="s">
        <v>175</v>
      </c>
      <c r="Z32" s="90" t="s">
        <v>179</v>
      </c>
      <c r="AA32" s="90" t="s">
        <v>184</v>
      </c>
      <c r="AB32" s="90" t="s">
        <v>188</v>
      </c>
      <c r="AC32" s="90" t="s">
        <v>193</v>
      </c>
      <c r="AD32" s="90" t="s">
        <v>199</v>
      </c>
      <c r="AE32" s="90" t="s">
        <v>203</v>
      </c>
      <c r="AF32" s="90" t="s">
        <v>208</v>
      </c>
      <c r="AG32" s="90" t="s">
        <v>213</v>
      </c>
      <c r="AH32" s="90" t="s">
        <v>218</v>
      </c>
      <c r="AI32" s="90" t="s">
        <v>223</v>
      </c>
      <c r="AJ32" s="90" t="s">
        <v>228</v>
      </c>
      <c r="AK32" s="90" t="s">
        <v>232</v>
      </c>
      <c r="AL32" s="90" t="s">
        <v>236</v>
      </c>
      <c r="AM32" s="90" t="s">
        <v>242</v>
      </c>
      <c r="AN32" s="90" t="s">
        <v>253</v>
      </c>
      <c r="AO32" s="90" t="s">
        <v>257</v>
      </c>
      <c r="AP32" s="90" t="s">
        <v>262</v>
      </c>
      <c r="AQ32" s="90" t="s">
        <v>268</v>
      </c>
      <c r="AR32" s="90" t="s">
        <v>272</v>
      </c>
      <c r="AS32" s="90" t="s">
        <v>279</v>
      </c>
      <c r="AT32" s="90" t="s">
        <v>290</v>
      </c>
      <c r="AU32" s="90" t="s">
        <v>294</v>
      </c>
      <c r="AV32" s="90" t="s">
        <v>298</v>
      </c>
      <c r="AW32" s="101" t="s">
        <v>302</v>
      </c>
    </row>
    <row r="33" spans="1:49" ht="60" customHeight="1" x14ac:dyDescent="0.35">
      <c r="A33" s="98" t="s">
        <v>3244</v>
      </c>
      <c r="B33" s="81" t="s">
        <v>3251</v>
      </c>
      <c r="C33" s="83" t="s">
        <v>3252</v>
      </c>
      <c r="D33" s="85" t="s">
        <v>3253</v>
      </c>
      <c r="E33" s="85" t="s">
        <v>3254</v>
      </c>
      <c r="F33" s="86" t="s">
        <v>3250</v>
      </c>
      <c r="G33" s="86" t="s">
        <v>3191</v>
      </c>
      <c r="H33" s="86">
        <v>1</v>
      </c>
      <c r="I33" s="88">
        <f>IF(COUNTIF(J33:AW33,"&lt;&gt;")=0,"",SUMPRODUCT(((Recommendations[ImplStatus]="Implemented")+(Recommendations[ImplStatus]="Compensated"))*ISNUMBER(MATCH(Recommendations[Id],J33:AW33,0)))/COUNTIF(J33:AW33,"&lt;&gt;"))</f>
        <v>0</v>
      </c>
      <c r="J33" s="90" t="s">
        <v>1242</v>
      </c>
      <c r="K33" s="90" t="s">
        <v>1249</v>
      </c>
      <c r="L33" s="90" t="s">
        <v>1341</v>
      </c>
      <c r="M33" s="90" t="s">
        <v>1583</v>
      </c>
      <c r="N33" s="90" t="s">
        <v>1590</v>
      </c>
      <c r="O33" s="90" t="s">
        <v>1597</v>
      </c>
      <c r="P33" s="90" t="s">
        <v>1604</v>
      </c>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3244</v>
      </c>
      <c r="B34" s="81" t="s">
        <v>3255</v>
      </c>
      <c r="C34" s="83" t="s">
        <v>3256</v>
      </c>
      <c r="D34" s="85" t="s">
        <v>3257</v>
      </c>
      <c r="E34" s="85" t="s">
        <v>3258</v>
      </c>
      <c r="F34" s="86" t="s">
        <v>365</v>
      </c>
      <c r="G34" s="86" t="s">
        <v>3175</v>
      </c>
      <c r="H34" s="86">
        <v>1</v>
      </c>
      <c r="I34" s="88">
        <f>IF(COUNTIF(J34:AW34,"&lt;&gt;")=0,"",SUMPRODUCT(((Recommendations[ImplStatus]="Implemented")+(Recommendations[ImplStatus]="Compensated"))*ISNUMBER(MATCH(Recommendations[Id],J34:AW34,0)))/COUNTIF(J34:AW34,"&lt;&gt;"))</f>
        <v>0</v>
      </c>
      <c r="J34" s="90" t="s">
        <v>463</v>
      </c>
      <c r="K34" s="90" t="s">
        <v>497</v>
      </c>
      <c r="L34" s="90" t="s">
        <v>504</v>
      </c>
      <c r="M34" s="90" t="s">
        <v>527</v>
      </c>
      <c r="N34" s="90" t="s">
        <v>1121</v>
      </c>
      <c r="O34" s="90" t="s">
        <v>1128</v>
      </c>
      <c r="P34" s="90" t="s">
        <v>1242</v>
      </c>
      <c r="Q34" s="90" t="s">
        <v>1810</v>
      </c>
      <c r="R34" s="90" t="s">
        <v>1823</v>
      </c>
      <c r="S34" s="90" t="s">
        <v>1864</v>
      </c>
      <c r="T34" s="90" t="s">
        <v>1870</v>
      </c>
      <c r="U34" s="90" t="s">
        <v>2503</v>
      </c>
      <c r="V34" s="90" t="s">
        <v>2510</v>
      </c>
      <c r="W34" s="90" t="s">
        <v>2755</v>
      </c>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3244</v>
      </c>
      <c r="B35" s="81" t="s">
        <v>3259</v>
      </c>
      <c r="C35" s="83" t="s">
        <v>3260</v>
      </c>
      <c r="D35" s="85" t="s">
        <v>3261</v>
      </c>
      <c r="E35" s="85" t="s">
        <v>3262</v>
      </c>
      <c r="F35" s="86" t="s">
        <v>365</v>
      </c>
      <c r="G35" s="86" t="s">
        <v>3175</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3244</v>
      </c>
      <c r="B36" s="81" t="s">
        <v>3263</v>
      </c>
      <c r="C36" s="83" t="s">
        <v>3264</v>
      </c>
      <c r="D36" s="85" t="s">
        <v>3265</v>
      </c>
      <c r="E36" s="85" t="s">
        <v>3266</v>
      </c>
      <c r="F36" s="86" t="s">
        <v>365</v>
      </c>
      <c r="G36" s="86" t="s">
        <v>3175</v>
      </c>
      <c r="H36" s="86">
        <v>1</v>
      </c>
      <c r="I36" s="88">
        <f>IF(COUNTIF(J36:AW36,"&lt;&gt;")=0,"",SUMPRODUCT(((Recommendations[ImplStatus]="Implemented")+(Recommendations[ImplStatus]="Compensated"))*ISNUMBER(MATCH(Recommendations[Id],J36:AW36,0)))/COUNTIF(J36:AW36,"&lt;&gt;"))</f>
        <v>0</v>
      </c>
      <c r="J36" s="90" t="s">
        <v>811</v>
      </c>
      <c r="K36" s="90" t="s">
        <v>817</v>
      </c>
      <c r="L36" s="90" t="s">
        <v>823</v>
      </c>
      <c r="M36" s="90" t="s">
        <v>830</v>
      </c>
      <c r="N36" s="90" t="s">
        <v>837</v>
      </c>
      <c r="O36" s="90" t="s">
        <v>859</v>
      </c>
      <c r="P36" s="90" t="s">
        <v>864</v>
      </c>
      <c r="Q36" s="90" t="s">
        <v>868</v>
      </c>
      <c r="R36" s="90" t="s">
        <v>873</v>
      </c>
      <c r="S36" s="90" t="s">
        <v>878</v>
      </c>
      <c r="T36" s="90" t="s">
        <v>891</v>
      </c>
      <c r="U36" s="90" t="s">
        <v>896</v>
      </c>
      <c r="V36" s="90" t="s">
        <v>901</v>
      </c>
      <c r="W36" s="90" t="s">
        <v>906</v>
      </c>
      <c r="X36" s="90" t="s">
        <v>913</v>
      </c>
      <c r="Y36" s="90" t="s">
        <v>920</v>
      </c>
      <c r="Z36" s="90" t="s">
        <v>925</v>
      </c>
      <c r="AA36" s="90" t="s">
        <v>1198</v>
      </c>
      <c r="AB36" s="90" t="s">
        <v>1205</v>
      </c>
      <c r="AC36" s="90" t="s">
        <v>1211</v>
      </c>
      <c r="AD36" s="90" t="s">
        <v>1218</v>
      </c>
      <c r="AE36" s="90" t="s">
        <v>1225</v>
      </c>
      <c r="AF36" s="90" t="s">
        <v>1230</v>
      </c>
      <c r="AG36" s="90" t="s">
        <v>1249</v>
      </c>
      <c r="AH36" s="90" t="s">
        <v>1253</v>
      </c>
      <c r="AI36" s="90" t="s">
        <v>1341</v>
      </c>
      <c r="AJ36" s="90" t="s">
        <v>1348</v>
      </c>
      <c r="AK36" s="90" t="s">
        <v>1394</v>
      </c>
      <c r="AL36" s="90" t="s">
        <v>1401</v>
      </c>
      <c r="AM36" s="90" t="s">
        <v>1851</v>
      </c>
      <c r="AN36" s="90" t="s">
        <v>1858</v>
      </c>
      <c r="AO36" s="90"/>
      <c r="AP36" s="90"/>
      <c r="AQ36" s="90"/>
      <c r="AR36" s="90"/>
      <c r="AS36" s="90"/>
      <c r="AT36" s="90"/>
      <c r="AU36" s="90"/>
      <c r="AV36" s="90"/>
      <c r="AW36" s="101"/>
    </row>
    <row r="37" spans="1:49" ht="60" customHeight="1" x14ac:dyDescent="0.35">
      <c r="A37" s="98" t="s">
        <v>3244</v>
      </c>
      <c r="B37" s="81" t="s">
        <v>3267</v>
      </c>
      <c r="C37" s="83" t="s">
        <v>3268</v>
      </c>
      <c r="D37" s="85" t="s">
        <v>3269</v>
      </c>
      <c r="E37" s="85" t="s">
        <v>3270</v>
      </c>
      <c r="F37" s="86" t="s">
        <v>365</v>
      </c>
      <c r="G37" s="86" t="s">
        <v>3175</v>
      </c>
      <c r="H37" s="86">
        <v>1</v>
      </c>
      <c r="I37" s="88">
        <f>IF(COUNTIF(J37:AW37,"&lt;&gt;")=0,"",SUMPRODUCT(((Recommendations[ImplStatus]="Implemented")+(Recommendations[ImplStatus]="Compensated"))*ISNUMBER(MATCH(Recommendations[Id],J37:AW37,0)))/COUNTIF(J37:AW37,"&lt;&gt;"))</f>
        <v>0</v>
      </c>
      <c r="J37" s="90" t="s">
        <v>739</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3244</v>
      </c>
      <c r="B38" s="81" t="s">
        <v>3271</v>
      </c>
      <c r="C38" s="83" t="s">
        <v>3272</v>
      </c>
      <c r="D38" s="85" t="s">
        <v>3273</v>
      </c>
      <c r="E38" s="85" t="s">
        <v>3274</v>
      </c>
      <c r="F38" s="86" t="s">
        <v>3275</v>
      </c>
      <c r="G38" s="86" t="s">
        <v>3175</v>
      </c>
      <c r="H38" s="86">
        <v>1</v>
      </c>
      <c r="I38" s="88">
        <f>IF(COUNTIF(J38:AW38,"&lt;&gt;")=0,"",SUMPRODUCT(((Recommendations[ImplStatus]="Implemented")+(Recommendations[ImplStatus]="Compensated"))*ISNUMBER(MATCH(Recommendations[Id],J38:AW38,0)))/COUNTIF(J38:AW38,"&lt;&gt;"))</f>
        <v>0</v>
      </c>
      <c r="J38" s="90" t="s">
        <v>332</v>
      </c>
      <c r="K38" s="90" t="s">
        <v>337</v>
      </c>
      <c r="L38" s="90" t="s">
        <v>343</v>
      </c>
      <c r="M38" s="90" t="s">
        <v>349</v>
      </c>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3244</v>
      </c>
      <c r="B39" s="81" t="s">
        <v>3276</v>
      </c>
      <c r="C39" s="83" t="s">
        <v>3277</v>
      </c>
      <c r="D39" s="85" t="s">
        <v>3278</v>
      </c>
      <c r="E39" s="85" t="s">
        <v>3279</v>
      </c>
      <c r="F39" s="86" t="s">
        <v>365</v>
      </c>
      <c r="G39" s="86" t="s">
        <v>3175</v>
      </c>
      <c r="H39" s="86">
        <v>2</v>
      </c>
      <c r="I39" s="88">
        <f>IF(COUNTIF(J39:AW39,"&lt;&gt;")=0,"",SUMPRODUCT(((Recommendations[ImplStatus]="Implemented")+(Recommendations[ImplStatus]="Compensated"))*ISNUMBER(MATCH(Recommendations[Id],J39:AW39,0)))/COUNTIF(J39:AW39,"&lt;&gt;"))</f>
        <v>0</v>
      </c>
      <c r="J39" s="90" t="s">
        <v>800</v>
      </c>
      <c r="K39" s="90" t="s">
        <v>807</v>
      </c>
      <c r="L39" s="90" t="s">
        <v>1136</v>
      </c>
      <c r="M39" s="90" t="s">
        <v>1144</v>
      </c>
      <c r="N39" s="90" t="s">
        <v>1158</v>
      </c>
      <c r="O39" s="90" t="s">
        <v>1165</v>
      </c>
      <c r="P39" s="90" t="s">
        <v>1230</v>
      </c>
      <c r="Q39" s="90" t="s">
        <v>1261</v>
      </c>
      <c r="R39" s="90" t="s">
        <v>1268</v>
      </c>
      <c r="S39" s="90" t="s">
        <v>1274</v>
      </c>
      <c r="T39" s="90" t="s">
        <v>1281</v>
      </c>
      <c r="U39" s="90" t="s">
        <v>1288</v>
      </c>
      <c r="V39" s="90" t="s">
        <v>1296</v>
      </c>
      <c r="W39" s="90" t="s">
        <v>1319</v>
      </c>
      <c r="X39" s="90" t="s">
        <v>1326</v>
      </c>
      <c r="Y39" s="90" t="s">
        <v>1333</v>
      </c>
      <c r="Z39" s="90" t="s">
        <v>1348</v>
      </c>
      <c r="AA39" s="90" t="s">
        <v>1371</v>
      </c>
      <c r="AB39" s="90" t="s">
        <v>1379</v>
      </c>
      <c r="AC39" s="90" t="s">
        <v>1386</v>
      </c>
      <c r="AD39" s="90" t="s">
        <v>1409</v>
      </c>
      <c r="AE39" s="90" t="s">
        <v>1465</v>
      </c>
      <c r="AF39" s="90" t="s">
        <v>1484</v>
      </c>
      <c r="AG39" s="90" t="s">
        <v>1560</v>
      </c>
      <c r="AH39" s="90" t="s">
        <v>1597</v>
      </c>
      <c r="AI39" s="90" t="s">
        <v>1611</v>
      </c>
      <c r="AJ39" s="90" t="s">
        <v>1618</v>
      </c>
      <c r="AK39" s="90" t="s">
        <v>1625</v>
      </c>
      <c r="AL39" s="90" t="s">
        <v>1632</v>
      </c>
      <c r="AM39" s="90" t="s">
        <v>1639</v>
      </c>
      <c r="AN39" s="90" t="s">
        <v>1646</v>
      </c>
      <c r="AO39" s="90" t="s">
        <v>1653</v>
      </c>
      <c r="AP39" s="90" t="s">
        <v>1660</v>
      </c>
      <c r="AQ39" s="90" t="s">
        <v>1667</v>
      </c>
      <c r="AR39" s="90" t="s">
        <v>1674</v>
      </c>
      <c r="AS39" s="90" t="s">
        <v>1681</v>
      </c>
      <c r="AT39" s="90" t="s">
        <v>1688</v>
      </c>
      <c r="AU39" s="90" t="s">
        <v>1695</v>
      </c>
      <c r="AV39" s="90" t="s">
        <v>1823</v>
      </c>
      <c r="AW39" s="101" t="s">
        <v>1830</v>
      </c>
    </row>
    <row r="40" spans="1:49" ht="60" customHeight="1" x14ac:dyDescent="0.35">
      <c r="A40" s="98" t="s">
        <v>3244</v>
      </c>
      <c r="B40" s="81" t="s">
        <v>3280</v>
      </c>
      <c r="C40" s="83" t="s">
        <v>3281</v>
      </c>
      <c r="D40" s="85" t="s">
        <v>3282</v>
      </c>
      <c r="E40" s="85" t="s">
        <v>3283</v>
      </c>
      <c r="F40" s="86" t="s">
        <v>365</v>
      </c>
      <c r="G40" s="86" t="s">
        <v>3175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3244</v>
      </c>
      <c r="B41" s="81" t="s">
        <v>3284</v>
      </c>
      <c r="C41" s="83" t="s">
        <v>3285</v>
      </c>
      <c r="D41" s="85" t="s">
        <v>3286</v>
      </c>
      <c r="E41" s="85" t="s">
        <v>3287</v>
      </c>
      <c r="F41" s="86" t="s">
        <v>365</v>
      </c>
      <c r="G41" s="86" t="s">
        <v>3175</v>
      </c>
      <c r="H41" s="86">
        <v>2</v>
      </c>
      <c r="I41" s="88">
        <f>IF(COUNTIF(J41:AW41,"&lt;&gt;")=0,"",SUMPRODUCT(((Recommendations[ImplStatus]="Implemented")+(Recommendations[ImplStatus]="Compensated"))*ISNUMBER(MATCH(Recommendations[Id],J41:AW41,0)))/COUNTIF(J41:AW41,"&lt;&gt;"))</f>
        <v>0</v>
      </c>
      <c r="J41" s="90" t="s">
        <v>69</v>
      </c>
      <c r="K41" s="90" t="s">
        <v>75</v>
      </c>
      <c r="L41" s="90" t="s">
        <v>81</v>
      </c>
      <c r="M41" s="90" t="s">
        <v>88</v>
      </c>
      <c r="N41" s="90" t="s">
        <v>449</v>
      </c>
      <c r="O41" s="90" t="s">
        <v>456</v>
      </c>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3244</v>
      </c>
      <c r="B42" s="81" t="s">
        <v>3288</v>
      </c>
      <c r="C42" s="83" t="s">
        <v>3289</v>
      </c>
      <c r="D42" s="85" t="s">
        <v>3290</v>
      </c>
      <c r="E42" s="85" t="s">
        <v>3291</v>
      </c>
      <c r="F42" s="86" t="s">
        <v>3190</v>
      </c>
      <c r="G42" s="86" t="s">
        <v>3175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3244</v>
      </c>
      <c r="B43" s="81" t="s">
        <v>3292</v>
      </c>
      <c r="C43" s="83" t="s">
        <v>3293</v>
      </c>
      <c r="D43" s="85" t="s">
        <v>3294</v>
      </c>
      <c r="E43" s="85" t="s">
        <v>3295</v>
      </c>
      <c r="F43" s="86" t="s">
        <v>3190</v>
      </c>
      <c r="G43" s="86" t="s">
        <v>3175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955</v>
      </c>
      <c r="B44" s="80">
        <v>5</v>
      </c>
      <c r="C44" s="82" t="s">
        <v>25</v>
      </c>
      <c r="D44" s="84" t="s">
        <v>3296</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955</v>
      </c>
      <c r="B45" s="81" t="s">
        <v>800</v>
      </c>
      <c r="C45" s="83" t="s">
        <v>3297</v>
      </c>
      <c r="D45" s="85" t="s">
        <v>3298</v>
      </c>
      <c r="E45" s="85" t="s">
        <v>3299</v>
      </c>
      <c r="F45" s="86" t="s">
        <v>3275</v>
      </c>
      <c r="G45" s="86" t="s">
        <v>3133</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955</v>
      </c>
      <c r="B46" s="81" t="s">
        <v>807</v>
      </c>
      <c r="C46" s="83" t="s">
        <v>3300</v>
      </c>
      <c r="D46" s="85" t="s">
        <v>3301</v>
      </c>
      <c r="E46" s="85" t="s">
        <v>3302</v>
      </c>
      <c r="F46" s="86" t="s">
        <v>3275</v>
      </c>
      <c r="G46" s="86" t="s">
        <v>3175</v>
      </c>
      <c r="H46" s="86">
        <v>1</v>
      </c>
      <c r="I46" s="88">
        <f>IF(COUNTIF(J46:AW46,"&lt;&gt;")=0,"",SUMPRODUCT(((Recommendations[ImplStatus]="Implemented")+(Recommendations[ImplStatus]="Compensated"))*ISNUMBER(MATCH(Recommendations[Id],J46:AW46,0)))/COUNTIF(J46:AW46,"&lt;&gt;"))</f>
        <v>0</v>
      </c>
      <c r="J46" s="90" t="s">
        <v>18</v>
      </c>
      <c r="K46" s="90" t="s">
        <v>31</v>
      </c>
      <c r="L46" s="90" t="s">
        <v>37</v>
      </c>
      <c r="M46" s="90" t="s">
        <v>43</v>
      </c>
      <c r="N46" s="90" t="s">
        <v>49</v>
      </c>
      <c r="O46" s="90" t="s">
        <v>55</v>
      </c>
      <c r="P46" s="90" t="s">
        <v>69</v>
      </c>
      <c r="Q46" s="90" t="s">
        <v>75</v>
      </c>
      <c r="R46" s="90" t="s">
        <v>81</v>
      </c>
      <c r="S46" s="90" t="s">
        <v>88</v>
      </c>
      <c r="T46" s="90" t="s">
        <v>337</v>
      </c>
      <c r="U46" s="90" t="s">
        <v>343</v>
      </c>
      <c r="V46" s="90" t="s">
        <v>435</v>
      </c>
      <c r="W46" s="90" t="s">
        <v>490</v>
      </c>
      <c r="X46" s="90" t="s">
        <v>1718</v>
      </c>
      <c r="Y46" s="90" t="s">
        <v>1725</v>
      </c>
      <c r="Z46" s="90" t="s">
        <v>1739</v>
      </c>
      <c r="AA46" s="90" t="s">
        <v>1745</v>
      </c>
      <c r="AB46" s="90" t="s">
        <v>1752</v>
      </c>
      <c r="AC46" s="90" t="s">
        <v>1758</v>
      </c>
      <c r="AD46" s="90" t="s">
        <v>1765</v>
      </c>
      <c r="AE46" s="90" t="s">
        <v>1817</v>
      </c>
      <c r="AF46" s="90" t="s">
        <v>1830</v>
      </c>
      <c r="AG46" s="90" t="s">
        <v>2027</v>
      </c>
      <c r="AH46" s="90" t="s">
        <v>2404</v>
      </c>
      <c r="AI46" s="90"/>
      <c r="AJ46" s="90"/>
      <c r="AK46" s="90"/>
      <c r="AL46" s="90"/>
      <c r="AM46" s="90"/>
      <c r="AN46" s="90"/>
      <c r="AO46" s="90"/>
      <c r="AP46" s="90"/>
      <c r="AQ46" s="90"/>
      <c r="AR46" s="90"/>
      <c r="AS46" s="90"/>
      <c r="AT46" s="90"/>
      <c r="AU46" s="90"/>
      <c r="AV46" s="90"/>
      <c r="AW46" s="101"/>
    </row>
    <row r="47" spans="1:49" ht="60" customHeight="1" x14ac:dyDescent="0.35">
      <c r="A47" s="98" t="s">
        <v>955</v>
      </c>
      <c r="B47" s="81" t="s">
        <v>3303</v>
      </c>
      <c r="C47" s="83" t="s">
        <v>3304</v>
      </c>
      <c r="D47" s="85" t="s">
        <v>3305</v>
      </c>
      <c r="E47" s="85" t="s">
        <v>3306</v>
      </c>
      <c r="F47" s="86" t="s">
        <v>3275</v>
      </c>
      <c r="G47" s="86" t="s">
        <v>3175</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955</v>
      </c>
      <c r="B48" s="81" t="s">
        <v>3307</v>
      </c>
      <c r="C48" s="83" t="s">
        <v>3308</v>
      </c>
      <c r="D48" s="85" t="s">
        <v>3309</v>
      </c>
      <c r="E48" s="85" t="s">
        <v>3310</v>
      </c>
      <c r="F48" s="86" t="s">
        <v>3275</v>
      </c>
      <c r="G48" s="86" t="s">
        <v>3175</v>
      </c>
      <c r="H48" s="86">
        <v>1</v>
      </c>
      <c r="I48" s="88">
        <f>IF(COUNTIF(J48:AW48,"&lt;&gt;")=0,"",SUMPRODUCT(((Recommendations[ImplStatus]="Implemented")+(Recommendations[ImplStatus]="Compensated"))*ISNUMBER(MATCH(Recommendations[Id],J48:AW48,0)))/COUNTIF(J48:AW48,"&lt;&gt;"))</f>
        <v>0</v>
      </c>
      <c r="J48" s="90" t="s">
        <v>746</v>
      </c>
      <c r="K48" s="90" t="s">
        <v>753</v>
      </c>
      <c r="L48" s="90" t="s">
        <v>760</v>
      </c>
      <c r="M48" s="90" t="s">
        <v>767</v>
      </c>
      <c r="N48" s="90" t="s">
        <v>774</v>
      </c>
      <c r="O48" s="90" t="s">
        <v>780</v>
      </c>
      <c r="P48" s="90" t="s">
        <v>787</v>
      </c>
      <c r="Q48" s="90" t="s">
        <v>793</v>
      </c>
      <c r="R48" s="90" t="s">
        <v>1152</v>
      </c>
      <c r="S48" s="90" t="s">
        <v>2589</v>
      </c>
      <c r="T48" s="90" t="s">
        <v>2603</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955</v>
      </c>
      <c r="B49" s="81" t="s">
        <v>3311</v>
      </c>
      <c r="C49" s="83" t="s">
        <v>3312</v>
      </c>
      <c r="D49" s="85" t="s">
        <v>3313</v>
      </c>
      <c r="E49" s="85" t="s">
        <v>3314</v>
      </c>
      <c r="F49" s="86" t="s">
        <v>3275</v>
      </c>
      <c r="G49" s="86" t="s">
        <v>3133</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955</v>
      </c>
      <c r="B50" s="81" t="s">
        <v>3315</v>
      </c>
      <c r="C50" s="83" t="s">
        <v>3316</v>
      </c>
      <c r="D50" s="85" t="s">
        <v>3317</v>
      </c>
      <c r="E50" s="85" t="s">
        <v>3318</v>
      </c>
      <c r="F50" s="86" t="s">
        <v>3275</v>
      </c>
      <c r="G50" s="86" t="s">
        <v>3191</v>
      </c>
      <c r="H50" s="86">
        <v>2</v>
      </c>
      <c r="I50" s="88">
        <f>IF(COUNTIF(J50:AW50,"&lt;&gt;")=0,"",SUMPRODUCT(((Recommendations[ImplStatus]="Implemented")+(Recommendations[ImplStatus]="Compensated"))*ISNUMBER(MATCH(Recommendations[Id],J50:AW50,0)))/COUNTIF(J50:AW50,"&lt;&gt;"))</f>
        <v>0</v>
      </c>
      <c r="J50" s="90" t="s">
        <v>428</v>
      </c>
      <c r="K50" s="90" t="s">
        <v>1958</v>
      </c>
      <c r="L50" s="90" t="s">
        <v>2004</v>
      </c>
      <c r="M50" s="90" t="s">
        <v>2216</v>
      </c>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3319</v>
      </c>
      <c r="B51" s="80">
        <v>6</v>
      </c>
      <c r="C51" s="82" t="s">
        <v>25</v>
      </c>
      <c r="D51" s="84" t="s">
        <v>3320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3319</v>
      </c>
      <c r="B52" s="81" t="s">
        <v>3321</v>
      </c>
      <c r="C52" s="83" t="s">
        <v>3322</v>
      </c>
      <c r="D52" s="85" t="s">
        <v>3323</v>
      </c>
      <c r="E52" s="85" t="s">
        <v>3324</v>
      </c>
      <c r="F52" s="86" t="s">
        <v>3250</v>
      </c>
      <c r="G52" s="86" t="s">
        <v>3191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3319</v>
      </c>
      <c r="B53" s="81" t="s">
        <v>3325</v>
      </c>
      <c r="C53" s="83" t="s">
        <v>3326</v>
      </c>
      <c r="D53" s="85" t="s">
        <v>3327</v>
      </c>
      <c r="E53" s="85" t="s">
        <v>3328</v>
      </c>
      <c r="F53" s="86" t="s">
        <v>3250</v>
      </c>
      <c r="G53" s="86" t="s">
        <v>3191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3319</v>
      </c>
      <c r="B54" s="81" t="s">
        <v>3329</v>
      </c>
      <c r="C54" s="83" t="s">
        <v>3330</v>
      </c>
      <c r="D54" s="85" t="s">
        <v>3331</v>
      </c>
      <c r="E54" s="85" t="s">
        <v>3332</v>
      </c>
      <c r="F54" s="86" t="s">
        <v>3275</v>
      </c>
      <c r="G54" s="86" t="s">
        <v>3175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3319</v>
      </c>
      <c r="B55" s="81" t="s">
        <v>3333</v>
      </c>
      <c r="C55" s="83" t="s">
        <v>3334</v>
      </c>
      <c r="D55" s="85" t="s">
        <v>3335</v>
      </c>
      <c r="E55" s="85" t="s">
        <v>3336</v>
      </c>
      <c r="F55" s="86" t="s">
        <v>3275</v>
      </c>
      <c r="G55" s="86" t="s">
        <v>3175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3319</v>
      </c>
      <c r="B56" s="81" t="s">
        <v>3337</v>
      </c>
      <c r="C56" s="83" t="s">
        <v>3338</v>
      </c>
      <c r="D56" s="85" t="s">
        <v>3339</v>
      </c>
      <c r="E56" s="85" t="s">
        <v>3340</v>
      </c>
      <c r="F56" s="86" t="s">
        <v>3275</v>
      </c>
      <c r="G56" s="86" t="s">
        <v>3175</v>
      </c>
      <c r="H56" s="86">
        <v>1</v>
      </c>
      <c r="I56" s="88">
        <f>IF(COUNTIF(J56:AW56,"&lt;&gt;")=0,"",SUMPRODUCT(((Recommendations[ImplStatus]="Implemented")+(Recommendations[ImplStatus]="Compensated"))*ISNUMBER(MATCH(Recommendations[Id],J56:AW56,0)))/COUNTIF(J56:AW56,"&lt;&gt;"))</f>
        <v>0</v>
      </c>
      <c r="J56" s="90" t="s">
        <v>1703</v>
      </c>
      <c r="K56" s="90" t="s">
        <v>1905</v>
      </c>
      <c r="L56" s="90" t="s">
        <v>1988</v>
      </c>
      <c r="M56" s="90" t="s">
        <v>2468</v>
      </c>
      <c r="N56" s="90" t="s">
        <v>2489</v>
      </c>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3319</v>
      </c>
      <c r="B57" s="81" t="s">
        <v>3341</v>
      </c>
      <c r="C57" s="83" t="s">
        <v>3342</v>
      </c>
      <c r="D57" s="85" t="s">
        <v>3343</v>
      </c>
      <c r="E57" s="85" t="s">
        <v>3344</v>
      </c>
      <c r="F57" s="86" t="s">
        <v>3158</v>
      </c>
      <c r="G57" s="86" t="s">
        <v>3133</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3319</v>
      </c>
      <c r="B58" s="81" t="s">
        <v>3345</v>
      </c>
      <c r="C58" s="83" t="s">
        <v>3346</v>
      </c>
      <c r="D58" s="85" t="s">
        <v>3347</v>
      </c>
      <c r="E58" s="85" t="s">
        <v>3348</v>
      </c>
      <c r="F58" s="86" t="s">
        <v>3275</v>
      </c>
      <c r="G58" s="86" t="s">
        <v>3175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3319</v>
      </c>
      <c r="B59" s="81" t="s">
        <v>3349</v>
      </c>
      <c r="C59" s="83" t="s">
        <v>3350</v>
      </c>
      <c r="D59" s="85" t="s">
        <v>3351</v>
      </c>
      <c r="E59" s="85" t="s">
        <v>3352</v>
      </c>
      <c r="F59" s="86" t="s">
        <v>3275</v>
      </c>
      <c r="G59" s="86" t="s">
        <v>3191</v>
      </c>
      <c r="H59" s="86">
        <v>3</v>
      </c>
      <c r="I59" s="88">
        <f>IF(COUNTIF(J59:AW59,"&lt;&gt;")=0,"",SUMPRODUCT(((Recommendations[ImplStatus]="Implemented")+(Recommendations[ImplStatus]="Compensated"))*ISNUMBER(MATCH(Recommendations[Id],J59:AW59,0)))/COUNTIF(J59:AW59,"&lt;&gt;"))</f>
        <v>0</v>
      </c>
      <c r="J59" s="90" t="s">
        <v>94</v>
      </c>
      <c r="K59" s="90" t="s">
        <v>100</v>
      </c>
      <c r="L59" s="90" t="s">
        <v>106</v>
      </c>
      <c r="M59" s="90" t="s">
        <v>111</v>
      </c>
      <c r="N59" s="90" t="s">
        <v>116</v>
      </c>
      <c r="O59" s="90" t="s">
        <v>122</v>
      </c>
      <c r="P59" s="90" t="s">
        <v>128</v>
      </c>
      <c r="Q59" s="90" t="s">
        <v>134</v>
      </c>
      <c r="R59" s="90" t="s">
        <v>139</v>
      </c>
      <c r="S59" s="90" t="s">
        <v>145</v>
      </c>
      <c r="T59" s="90" t="s">
        <v>150</v>
      </c>
      <c r="U59" s="90" t="s">
        <v>156</v>
      </c>
      <c r="V59" s="90" t="s">
        <v>162</v>
      </c>
      <c r="W59" s="90" t="s">
        <v>166</v>
      </c>
      <c r="X59" s="90" t="s">
        <v>170</v>
      </c>
      <c r="Y59" s="90" t="s">
        <v>175</v>
      </c>
      <c r="Z59" s="90" t="s">
        <v>179</v>
      </c>
      <c r="AA59" s="90" t="s">
        <v>184</v>
      </c>
      <c r="AB59" s="90" t="s">
        <v>188</v>
      </c>
      <c r="AC59" s="90" t="s">
        <v>193</v>
      </c>
      <c r="AD59" s="90" t="s">
        <v>199</v>
      </c>
      <c r="AE59" s="90" t="s">
        <v>203</v>
      </c>
      <c r="AF59" s="90" t="s">
        <v>208</v>
      </c>
      <c r="AG59" s="90" t="s">
        <v>213</v>
      </c>
      <c r="AH59" s="90" t="s">
        <v>218</v>
      </c>
      <c r="AI59" s="90" t="s">
        <v>223</v>
      </c>
      <c r="AJ59" s="90" t="s">
        <v>228</v>
      </c>
      <c r="AK59" s="90" t="s">
        <v>232</v>
      </c>
      <c r="AL59" s="90" t="s">
        <v>236</v>
      </c>
      <c r="AM59" s="90" t="s">
        <v>242</v>
      </c>
      <c r="AN59" s="90" t="s">
        <v>248</v>
      </c>
      <c r="AO59" s="90" t="s">
        <v>253</v>
      </c>
      <c r="AP59" s="90" t="s">
        <v>257</v>
      </c>
      <c r="AQ59" s="90" t="s">
        <v>262</v>
      </c>
      <c r="AR59" s="90" t="s">
        <v>268</v>
      </c>
      <c r="AS59" s="90" t="s">
        <v>272</v>
      </c>
      <c r="AT59" s="90" t="s">
        <v>279</v>
      </c>
      <c r="AU59" s="90" t="s">
        <v>283</v>
      </c>
      <c r="AV59" s="90" t="s">
        <v>286</v>
      </c>
      <c r="AW59" s="101" t="s">
        <v>290</v>
      </c>
    </row>
    <row r="60" spans="1:49" ht="60" customHeight="1" outlineLevel="1" x14ac:dyDescent="0.35">
      <c r="A60" s="97" t="s">
        <v>3353</v>
      </c>
      <c r="B60" s="80">
        <v>7</v>
      </c>
      <c r="C60" s="82" t="s">
        <v>25</v>
      </c>
      <c r="D60" s="84" t="s">
        <v>3354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3353</v>
      </c>
      <c r="B61" s="81" t="s">
        <v>3355</v>
      </c>
      <c r="C61" s="83" t="s">
        <v>3356</v>
      </c>
      <c r="D61" s="85" t="s">
        <v>3357</v>
      </c>
      <c r="E61" s="85" t="s">
        <v>3358</v>
      </c>
      <c r="F61" s="86" t="s">
        <v>3250</v>
      </c>
      <c r="G61" s="86" t="s">
        <v>3191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3353</v>
      </c>
      <c r="B62" s="81" t="s">
        <v>3359</v>
      </c>
      <c r="C62" s="83" t="s">
        <v>3360</v>
      </c>
      <c r="D62" s="85" t="s">
        <v>3361</v>
      </c>
      <c r="E62" s="85" t="s">
        <v>3362</v>
      </c>
      <c r="F62" s="86" t="s">
        <v>3250</v>
      </c>
      <c r="G62" s="86" t="s">
        <v>3191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3353</v>
      </c>
      <c r="B63" s="81" t="s">
        <v>3363</v>
      </c>
      <c r="C63" s="83" t="s">
        <v>3364</v>
      </c>
      <c r="D63" s="85" t="s">
        <v>3365</v>
      </c>
      <c r="E63" s="85" t="s">
        <v>3366</v>
      </c>
      <c r="F63" s="86" t="s">
        <v>3158</v>
      </c>
      <c r="G63" s="86" t="s">
        <v>3175</v>
      </c>
      <c r="H63" s="86">
        <v>1</v>
      </c>
      <c r="I63" s="88">
        <f>IF(COUNTIF(J63:AW63,"&lt;&gt;")=0,"",SUMPRODUCT(((Recommendations[ImplStatus]="Implemented")+(Recommendations[ImplStatus]="Compensated"))*ISNUMBER(MATCH(Recommendations[Id],J63:AW63,0)))/COUNTIF(J63:AW63,"&lt;&gt;"))</f>
        <v>0</v>
      </c>
      <c r="J63" s="90" t="s">
        <v>2699</v>
      </c>
      <c r="K63" s="90" t="s">
        <v>2707</v>
      </c>
      <c r="L63" s="90" t="s">
        <v>2714</v>
      </c>
      <c r="M63" s="90" t="s">
        <v>2721</v>
      </c>
      <c r="N63" s="90" t="s">
        <v>2736</v>
      </c>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3353</v>
      </c>
      <c r="B64" s="81" t="s">
        <v>3367</v>
      </c>
      <c r="C64" s="83" t="s">
        <v>3368</v>
      </c>
      <c r="D64" s="85" t="s">
        <v>3369</v>
      </c>
      <c r="E64" s="85" t="s">
        <v>3370</v>
      </c>
      <c r="F64" s="86" t="s">
        <v>3158</v>
      </c>
      <c r="G64" s="86" t="s">
        <v>3175</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3353</v>
      </c>
      <c r="B65" s="81" t="s">
        <v>3371</v>
      </c>
      <c r="C65" s="83" t="s">
        <v>3372</v>
      </c>
      <c r="D65" s="85" t="s">
        <v>3373</v>
      </c>
      <c r="E65" s="85" t="s">
        <v>3374</v>
      </c>
      <c r="F65" s="86" t="s">
        <v>3158</v>
      </c>
      <c r="G65" s="86" t="s">
        <v>3133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3353</v>
      </c>
      <c r="B66" s="81" t="s">
        <v>3375</v>
      </c>
      <c r="C66" s="83" t="s">
        <v>3376</v>
      </c>
      <c r="D66" s="85" t="s">
        <v>3377</v>
      </c>
      <c r="E66" s="85" t="s">
        <v>3378</v>
      </c>
      <c r="F66" s="86" t="s">
        <v>3158</v>
      </c>
      <c r="G66" s="86" t="s">
        <v>3133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3353</v>
      </c>
      <c r="B67" s="81" t="s">
        <v>3379</v>
      </c>
      <c r="C67" s="83" t="s">
        <v>3380</v>
      </c>
      <c r="D67" s="85" t="s">
        <v>3381</v>
      </c>
      <c r="E67" s="85" t="s">
        <v>3382</v>
      </c>
      <c r="F67" s="86" t="s">
        <v>3158</v>
      </c>
      <c r="G67" s="86" t="s">
        <v>3138</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3383</v>
      </c>
      <c r="B68" s="80">
        <v>8</v>
      </c>
      <c r="C68" s="82" t="s">
        <v>25</v>
      </c>
      <c r="D68" s="84" t="s">
        <v>3384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3383</v>
      </c>
      <c r="B69" s="81" t="s">
        <v>3385</v>
      </c>
      <c r="C69" s="83" t="s">
        <v>3386</v>
      </c>
      <c r="D69" s="85" t="s">
        <v>3387</v>
      </c>
      <c r="E69" s="85" t="s">
        <v>3388</v>
      </c>
      <c r="F69" s="86" t="s">
        <v>3250</v>
      </c>
      <c r="G69" s="86" t="s">
        <v>3191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3383</v>
      </c>
      <c r="B70" s="81" t="s">
        <v>3389</v>
      </c>
      <c r="C70" s="83" t="s">
        <v>3390</v>
      </c>
      <c r="D70" s="85" t="s">
        <v>3391</v>
      </c>
      <c r="E70" s="85" t="s">
        <v>3392</v>
      </c>
      <c r="F70" s="86" t="s">
        <v>3190</v>
      </c>
      <c r="G70" s="86" t="s">
        <v>3143</v>
      </c>
      <c r="H70" s="86">
        <v>1</v>
      </c>
      <c r="I70" s="88">
        <f>IF(COUNTIF(J70:AW70,"&lt;&gt;")=0,"",SUMPRODUCT(((Recommendations[ImplStatus]="Implemented")+(Recommendations[ImplStatus]="Compensated"))*ISNUMBER(MATCH(Recommendations[Id],J70:AW70,0)))/COUNTIF(J70:AW70,"&lt;&gt;"))</f>
        <v>0</v>
      </c>
      <c r="J70" s="90" t="s">
        <v>248</v>
      </c>
      <c r="K70" s="90" t="s">
        <v>283</v>
      </c>
      <c r="L70" s="90" t="s">
        <v>286</v>
      </c>
      <c r="M70" s="90" t="s">
        <v>360</v>
      </c>
      <c r="N70" s="90" t="s">
        <v>704</v>
      </c>
      <c r="O70" s="90" t="s">
        <v>711</v>
      </c>
      <c r="P70" s="90" t="s">
        <v>2069</v>
      </c>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3383</v>
      </c>
      <c r="B71" s="81" t="s">
        <v>3393</v>
      </c>
      <c r="C71" s="83" t="s">
        <v>3394</v>
      </c>
      <c r="D71" s="85" t="s">
        <v>3395</v>
      </c>
      <c r="E71" s="85" t="s">
        <v>3396</v>
      </c>
      <c r="F71" s="86" t="s">
        <v>3190</v>
      </c>
      <c r="G71" s="86" t="s">
        <v>3175</v>
      </c>
      <c r="H71" s="86">
        <v>1</v>
      </c>
      <c r="I71" s="88">
        <f>IF(COUNTIF(J71:AW71,"&lt;&gt;")=0,"",SUMPRODUCT(((Recommendations[ImplStatus]="Implemented")+(Recommendations[ImplStatus]="Compensated"))*ISNUMBER(MATCH(Recommendations[Id],J71:AW71,0)))/COUNTIF(J71:AW71,"&lt;&gt;"))</f>
        <v>0</v>
      </c>
      <c r="J71" s="90" t="s">
        <v>360</v>
      </c>
      <c r="K71" s="90" t="s">
        <v>837</v>
      </c>
      <c r="L71" s="90" t="s">
        <v>878</v>
      </c>
      <c r="M71" s="90" t="s">
        <v>925</v>
      </c>
      <c r="N71" s="90" t="s">
        <v>1253</v>
      </c>
      <c r="O71" s="90" t="s">
        <v>2134</v>
      </c>
      <c r="P71" s="90" t="s">
        <v>2140</v>
      </c>
      <c r="Q71" s="90" t="s">
        <v>2148</v>
      </c>
      <c r="R71" s="90" t="s">
        <v>2152</v>
      </c>
      <c r="S71" s="90" t="s">
        <v>2158</v>
      </c>
      <c r="T71" s="90" t="s">
        <v>2162</v>
      </c>
      <c r="U71" s="90" t="s">
        <v>2166</v>
      </c>
      <c r="V71" s="90" t="s">
        <v>2170</v>
      </c>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3383</v>
      </c>
      <c r="B72" s="81" t="s">
        <v>3397</v>
      </c>
      <c r="C72" s="83" t="s">
        <v>3398</v>
      </c>
      <c r="D72" s="85" t="s">
        <v>3399</v>
      </c>
      <c r="E72" s="85" t="s">
        <v>3400</v>
      </c>
      <c r="F72" s="86" t="s">
        <v>3401</v>
      </c>
      <c r="G72" s="86" t="s">
        <v>3175</v>
      </c>
      <c r="H72" s="86">
        <v>2</v>
      </c>
      <c r="I72" s="88">
        <f>IF(COUNTIF(J72:AW72,"&lt;&gt;")=0,"",SUMPRODUCT(((Recommendations[ImplStatus]="Implemented")+(Recommendations[ImplStatus]="Compensated"))*ISNUMBER(MATCH(Recommendations[Id],J72:AW72,0)))/COUNTIF(J72:AW72,"&lt;&gt;"))</f>
        <v>0</v>
      </c>
      <c r="J72" s="90" t="s">
        <v>1937</v>
      </c>
      <c r="K72" s="90" t="s">
        <v>1944</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3383</v>
      </c>
      <c r="B73" s="81" t="s">
        <v>3402</v>
      </c>
      <c r="C73" s="83" t="s">
        <v>3403</v>
      </c>
      <c r="D73" s="85" t="s">
        <v>3404</v>
      </c>
      <c r="E73" s="85" t="s">
        <v>3405</v>
      </c>
      <c r="F73" s="86" t="s">
        <v>3190</v>
      </c>
      <c r="G73" s="86" t="s">
        <v>3143</v>
      </c>
      <c r="H73" s="86">
        <v>2</v>
      </c>
      <c r="I73" s="88">
        <f>IF(COUNTIF(J73:AW73,"&lt;&gt;")=0,"",SUMPRODUCT(((Recommendations[ImplStatus]="Implemented")+(Recommendations[ImplStatus]="Compensated"))*ISNUMBER(MATCH(Recommendations[Id],J73:AW73,0)))/COUNTIF(J73:AW73,"&lt;&gt;"))</f>
        <v>0</v>
      </c>
      <c r="J73" s="90" t="s">
        <v>354</v>
      </c>
      <c r="K73" s="90" t="s">
        <v>704</v>
      </c>
      <c r="L73" s="90" t="s">
        <v>711</v>
      </c>
      <c r="M73" s="90" t="s">
        <v>718</v>
      </c>
      <c r="N73" s="90" t="s">
        <v>830</v>
      </c>
      <c r="O73" s="90" t="s">
        <v>844</v>
      </c>
      <c r="P73" s="90" t="s">
        <v>851</v>
      </c>
      <c r="Q73" s="90" t="s">
        <v>873</v>
      </c>
      <c r="R73" s="90" t="s">
        <v>882</v>
      </c>
      <c r="S73" s="90" t="s">
        <v>886</v>
      </c>
      <c r="T73" s="90" t="s">
        <v>920</v>
      </c>
      <c r="U73" s="90" t="s">
        <v>929</v>
      </c>
      <c r="V73" s="90" t="s">
        <v>933</v>
      </c>
      <c r="W73" s="90" t="s">
        <v>938</v>
      </c>
      <c r="X73" s="90" t="s">
        <v>945</v>
      </c>
      <c r="Y73" s="90" t="s">
        <v>950</v>
      </c>
      <c r="Z73" s="90" t="s">
        <v>956</v>
      </c>
      <c r="AA73" s="90" t="s">
        <v>962</v>
      </c>
      <c r="AB73" s="90" t="s">
        <v>967</v>
      </c>
      <c r="AC73" s="90" t="s">
        <v>972</v>
      </c>
      <c r="AD73" s="90" t="s">
        <v>977</v>
      </c>
      <c r="AE73" s="90" t="s">
        <v>982</v>
      </c>
      <c r="AF73" s="90" t="s">
        <v>988</v>
      </c>
      <c r="AG73" s="90" t="s">
        <v>993</v>
      </c>
      <c r="AH73" s="90" t="s">
        <v>999</v>
      </c>
      <c r="AI73" s="90" t="s">
        <v>1004</v>
      </c>
      <c r="AJ73" s="90" t="s">
        <v>1010</v>
      </c>
      <c r="AK73" s="90" t="s">
        <v>1015</v>
      </c>
      <c r="AL73" s="90" t="s">
        <v>1020</v>
      </c>
      <c r="AM73" s="90" t="s">
        <v>1025</v>
      </c>
      <c r="AN73" s="90" t="s">
        <v>1031</v>
      </c>
      <c r="AO73" s="90" t="s">
        <v>1036</v>
      </c>
      <c r="AP73" s="90" t="s">
        <v>1042</v>
      </c>
      <c r="AQ73" s="90" t="s">
        <v>1047</v>
      </c>
      <c r="AR73" s="90" t="s">
        <v>1052</v>
      </c>
      <c r="AS73" s="90" t="s">
        <v>1057</v>
      </c>
      <c r="AT73" s="90" t="s">
        <v>1063</v>
      </c>
      <c r="AU73" s="90" t="s">
        <v>1068</v>
      </c>
      <c r="AV73" s="90" t="s">
        <v>1073</v>
      </c>
      <c r="AW73" s="101" t="s">
        <v>1078</v>
      </c>
    </row>
    <row r="74" spans="1:49" ht="60" customHeight="1" x14ac:dyDescent="0.35">
      <c r="A74" s="98" t="s">
        <v>3383</v>
      </c>
      <c r="B74" s="81" t="s">
        <v>3406</v>
      </c>
      <c r="C74" s="83" t="s">
        <v>3407</v>
      </c>
      <c r="D74" s="85" t="s">
        <v>3408</v>
      </c>
      <c r="E74" s="85" t="s">
        <v>3409</v>
      </c>
      <c r="F74" s="86" t="s">
        <v>3190</v>
      </c>
      <c r="G74" s="86" t="s">
        <v>3143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3383</v>
      </c>
      <c r="B75" s="81" t="s">
        <v>3410</v>
      </c>
      <c r="C75" s="83" t="s">
        <v>3411</v>
      </c>
      <c r="D75" s="85" t="s">
        <v>3412</v>
      </c>
      <c r="E75" s="85" t="s">
        <v>3413</v>
      </c>
      <c r="F75" s="86" t="s">
        <v>3190</v>
      </c>
      <c r="G75" s="86" t="s">
        <v>3143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3383</v>
      </c>
      <c r="B76" s="81" t="s">
        <v>3414</v>
      </c>
      <c r="C76" s="83" t="s">
        <v>3415</v>
      </c>
      <c r="D76" s="85" t="s">
        <v>3416</v>
      </c>
      <c r="E76" s="85" t="s">
        <v>3417</v>
      </c>
      <c r="F76" s="86" t="s">
        <v>3190</v>
      </c>
      <c r="G76" s="86" t="s">
        <v>3143</v>
      </c>
      <c r="H76" s="86">
        <v>2</v>
      </c>
      <c r="I76" s="88">
        <f>IF(COUNTIF(J76:AW76,"&lt;&gt;")=0,"",SUMPRODUCT(((Recommendations[ImplStatus]="Implemented")+(Recommendations[ImplStatus]="Compensated"))*ISNUMBER(MATCH(Recommendations[Id],J76:AW76,0)))/COUNTIF(J76:AW76,"&lt;&gt;"))</f>
        <v>0</v>
      </c>
      <c r="J76" s="90" t="s">
        <v>993</v>
      </c>
      <c r="K76" s="90" t="s">
        <v>1491</v>
      </c>
      <c r="L76" s="90" t="s">
        <v>2631</v>
      </c>
      <c r="M76" s="90" t="s">
        <v>2638</v>
      </c>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3383</v>
      </c>
      <c r="B77" s="81" t="s">
        <v>3418</v>
      </c>
      <c r="C77" s="83" t="s">
        <v>3419</v>
      </c>
      <c r="D77" s="85" t="s">
        <v>3420</v>
      </c>
      <c r="E77" s="85" t="s">
        <v>3421</v>
      </c>
      <c r="F77" s="86" t="s">
        <v>3190</v>
      </c>
      <c r="G77" s="86" t="s">
        <v>3143</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3383</v>
      </c>
      <c r="B78" s="81" t="s">
        <v>3422</v>
      </c>
      <c r="C78" s="83" t="s">
        <v>3423</v>
      </c>
      <c r="D78" s="85" t="s">
        <v>3424</v>
      </c>
      <c r="E78" s="85" t="s">
        <v>3425</v>
      </c>
      <c r="F78" s="86" t="s">
        <v>3190</v>
      </c>
      <c r="G78" s="86" t="s">
        <v>3175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3383</v>
      </c>
      <c r="B79" s="81" t="s">
        <v>3426</v>
      </c>
      <c r="C79" s="83" t="s">
        <v>3427</v>
      </c>
      <c r="D79" s="85" t="s">
        <v>3428</v>
      </c>
      <c r="E79" s="85" t="s">
        <v>3429</v>
      </c>
      <c r="F79" s="86" t="s">
        <v>3190</v>
      </c>
      <c r="G79" s="86" t="s">
        <v>3143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3383</v>
      </c>
      <c r="B80" s="81" t="s">
        <v>3430</v>
      </c>
      <c r="C80" s="83" t="s">
        <v>3431</v>
      </c>
      <c r="D80" s="85" t="s">
        <v>3432</v>
      </c>
      <c r="E80" s="85" t="s">
        <v>3433</v>
      </c>
      <c r="F80" s="86" t="s">
        <v>3190</v>
      </c>
      <c r="G80" s="86" t="s">
        <v>3143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3434</v>
      </c>
      <c r="B81" s="80">
        <v>9</v>
      </c>
      <c r="C81" s="82" t="s">
        <v>25</v>
      </c>
      <c r="D81" s="84" t="s">
        <v>3435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3434</v>
      </c>
      <c r="B82" s="81" t="s">
        <v>3436</v>
      </c>
      <c r="C82" s="83" t="s">
        <v>3437</v>
      </c>
      <c r="D82" s="85" t="s">
        <v>3438</v>
      </c>
      <c r="E82" s="85" t="s">
        <v>3439</v>
      </c>
      <c r="F82" s="86" t="s">
        <v>3158</v>
      </c>
      <c r="G82" s="86" t="s">
        <v>3175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3434</v>
      </c>
      <c r="B83" s="81" t="s">
        <v>3440</v>
      </c>
      <c r="C83" s="83" t="s">
        <v>3441</v>
      </c>
      <c r="D83" s="85" t="s">
        <v>3442</v>
      </c>
      <c r="E83" s="85" t="s">
        <v>3443</v>
      </c>
      <c r="F83" s="86" t="s">
        <v>365</v>
      </c>
      <c r="G83" s="86" t="s">
        <v>3175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3434</v>
      </c>
      <c r="B84" s="81" t="s">
        <v>3444</v>
      </c>
      <c r="C84" s="83" t="s">
        <v>3445</v>
      </c>
      <c r="D84" s="85" t="s">
        <v>3446</v>
      </c>
      <c r="E84" s="85" t="s">
        <v>3447</v>
      </c>
      <c r="F84" s="86" t="s">
        <v>3401</v>
      </c>
      <c r="G84" s="86" t="s">
        <v>3175</v>
      </c>
      <c r="H84" s="86">
        <v>2</v>
      </c>
      <c r="I84" s="88">
        <f>IF(COUNTIF(J84:AW84,"&lt;&gt;")=0,"",SUMPRODUCT(((Recommendations[ImplStatus]="Implemented")+(Recommendations[ImplStatus]="Compensated"))*ISNUMBER(MATCH(Recommendations[Id],J84:AW84,0)))/COUNTIF(J84:AW84,"&lt;&gt;"))</f>
        <v>0</v>
      </c>
      <c r="J84" s="90" t="s">
        <v>2259</v>
      </c>
      <c r="K84" s="90" t="s">
        <v>2275</v>
      </c>
      <c r="L84" s="90" t="s">
        <v>2574</v>
      </c>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3434</v>
      </c>
      <c r="B85" s="81" t="s">
        <v>3448</v>
      </c>
      <c r="C85" s="83" t="s">
        <v>3449</v>
      </c>
      <c r="D85" s="85" t="s">
        <v>3450</v>
      </c>
      <c r="E85" s="85" t="s">
        <v>3451</v>
      </c>
      <c r="F85" s="86" t="s">
        <v>3158</v>
      </c>
      <c r="G85" s="86" t="s">
        <v>3175</v>
      </c>
      <c r="H85" s="86">
        <v>2</v>
      </c>
      <c r="I85" s="88">
        <f>IF(COUNTIF(J85:AW85,"&lt;&gt;")=0,"",SUMPRODUCT(((Recommendations[ImplStatus]="Implemented")+(Recommendations[ImplStatus]="Compensated"))*ISNUMBER(MATCH(Recommendations[Id],J85:AW85,0)))/COUNTIF(J85:AW85,"&lt;&gt;"))</f>
        <v>0</v>
      </c>
      <c r="J85" s="90" t="s">
        <v>2531</v>
      </c>
      <c r="K85" s="90" t="s">
        <v>2538</v>
      </c>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3434</v>
      </c>
      <c r="B86" s="81" t="s">
        <v>3452</v>
      </c>
      <c r="C86" s="83" t="s">
        <v>3453</v>
      </c>
      <c r="D86" s="85" t="s">
        <v>3454</v>
      </c>
      <c r="E86" s="85" t="s">
        <v>3455</v>
      </c>
      <c r="F86" s="86" t="s">
        <v>3401</v>
      </c>
      <c r="G86" s="86" t="s">
        <v>3175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3434</v>
      </c>
      <c r="B87" s="81" t="s">
        <v>3456</v>
      </c>
      <c r="C87" s="83" t="s">
        <v>3457</v>
      </c>
      <c r="D87" s="85" t="s">
        <v>3458</v>
      </c>
      <c r="E87" s="85" t="s">
        <v>3459</v>
      </c>
      <c r="F87" s="86" t="s">
        <v>3401</v>
      </c>
      <c r="G87" s="86" t="s">
        <v>3175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3434</v>
      </c>
      <c r="B88" s="81" t="s">
        <v>3460</v>
      </c>
      <c r="C88" s="83" t="s">
        <v>3461</v>
      </c>
      <c r="D88" s="85" t="s">
        <v>3462</v>
      </c>
      <c r="E88" s="85" t="s">
        <v>3463</v>
      </c>
      <c r="F88" s="86" t="s">
        <v>3401</v>
      </c>
      <c r="G88" s="86" t="s">
        <v>3175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3464</v>
      </c>
      <c r="B89" s="80">
        <v>10</v>
      </c>
      <c r="C89" s="82" t="s">
        <v>25</v>
      </c>
      <c r="D89" s="84" t="s">
        <v>3465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3464</v>
      </c>
      <c r="B90" s="81" t="s">
        <v>3466</v>
      </c>
      <c r="C90" s="83" t="s">
        <v>3467</v>
      </c>
      <c r="D90" s="85" t="s">
        <v>3468</v>
      </c>
      <c r="E90" s="85" t="s">
        <v>3469</v>
      </c>
      <c r="F90" s="86" t="s">
        <v>365</v>
      </c>
      <c r="G90" s="86" t="s">
        <v>3143</v>
      </c>
      <c r="H90" s="86">
        <v>1</v>
      </c>
      <c r="I90" s="88">
        <f>IF(COUNTIF(J90:AW90,"&lt;&gt;")=0,"",SUMPRODUCT(((Recommendations[ImplStatus]="Implemented")+(Recommendations[ImplStatus]="Compensated"))*ISNUMBER(MATCH(Recommendations[Id],J90:AW90,0)))/COUNTIF(J90:AW90,"&lt;&gt;"))</f>
        <v>0</v>
      </c>
      <c r="J90" s="90" t="s">
        <v>1568</v>
      </c>
      <c r="K90" s="90" t="s">
        <v>2105</v>
      </c>
      <c r="L90" s="90" t="s">
        <v>2224</v>
      </c>
      <c r="M90" s="90" t="s">
        <v>2267</v>
      </c>
      <c r="N90" s="90" t="s">
        <v>2275</v>
      </c>
      <c r="O90" s="90" t="s">
        <v>2283</v>
      </c>
      <c r="P90" s="90" t="s">
        <v>2289</v>
      </c>
      <c r="Q90" s="90" t="s">
        <v>2295</v>
      </c>
      <c r="R90" s="90" t="s">
        <v>2308</v>
      </c>
      <c r="S90" s="90" t="s">
        <v>2315</v>
      </c>
      <c r="T90" s="90" t="s">
        <v>2322</v>
      </c>
      <c r="U90" s="90" t="s">
        <v>2330</v>
      </c>
      <c r="V90" s="90" t="s">
        <v>2345</v>
      </c>
      <c r="W90" s="90" t="s">
        <v>2352</v>
      </c>
      <c r="X90" s="90" t="s">
        <v>2366</v>
      </c>
      <c r="Y90" s="90" t="s">
        <v>2373</v>
      </c>
      <c r="Z90" s="90" t="s">
        <v>2381</v>
      </c>
      <c r="AA90" s="90" t="s">
        <v>2388</v>
      </c>
      <c r="AB90" s="90" t="s">
        <v>2776</v>
      </c>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3464</v>
      </c>
      <c r="B91" s="81" t="s">
        <v>3470</v>
      </c>
      <c r="C91" s="83" t="s">
        <v>3471</v>
      </c>
      <c r="D91" s="85" t="s">
        <v>3472</v>
      </c>
      <c r="E91" s="85" t="s">
        <v>3473</v>
      </c>
      <c r="F91" s="86" t="s">
        <v>365</v>
      </c>
      <c r="G91" s="86" t="s">
        <v>3175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3464</v>
      </c>
      <c r="B92" s="81" t="s">
        <v>3474</v>
      </c>
      <c r="C92" s="83" t="s">
        <v>3475</v>
      </c>
      <c r="D92" s="85" t="s">
        <v>3476</v>
      </c>
      <c r="E92" s="85" t="s">
        <v>3477</v>
      </c>
      <c r="F92" s="86" t="s">
        <v>365</v>
      </c>
      <c r="G92" s="86" t="s">
        <v>3175</v>
      </c>
      <c r="H92" s="86">
        <v>1</v>
      </c>
      <c r="I92" s="88">
        <f>IF(COUNTIF(J92:AW92,"&lt;&gt;")=0,"",SUMPRODUCT(((Recommendations[ImplStatus]="Implemented")+(Recommendations[ImplStatus]="Compensated"))*ISNUMBER(MATCH(Recommendations[Id],J92:AW92,0)))/COUNTIF(J92:AW92,"&lt;&gt;"))</f>
        <v>0</v>
      </c>
      <c r="J92" s="90" t="s">
        <v>1966</v>
      </c>
      <c r="K92" s="90" t="s">
        <v>1973</v>
      </c>
      <c r="L92" s="90" t="s">
        <v>1980</v>
      </c>
      <c r="M92" s="90" t="s">
        <v>2359</v>
      </c>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3464</v>
      </c>
      <c r="B93" s="81" t="s">
        <v>3478</v>
      </c>
      <c r="C93" s="83" t="s">
        <v>3479</v>
      </c>
      <c r="D93" s="85" t="s">
        <v>3480</v>
      </c>
      <c r="E93" s="85" t="s">
        <v>3481</v>
      </c>
      <c r="F93" s="86" t="s">
        <v>365</v>
      </c>
      <c r="G93" s="86" t="s">
        <v>3143</v>
      </c>
      <c r="H93" s="86">
        <v>2</v>
      </c>
      <c r="I93" s="88">
        <f>IF(COUNTIF(J93:AW93,"&lt;&gt;")=0,"",SUMPRODUCT(((Recommendations[ImplStatus]="Implemented")+(Recommendations[ImplStatus]="Compensated"))*ISNUMBER(MATCH(Recommendations[Id],J93:AW93,0)))/COUNTIF(J93:AW93,"&lt;&gt;"))</f>
        <v>0</v>
      </c>
      <c r="J93" s="90" t="s">
        <v>2352</v>
      </c>
      <c r="K93" s="90" t="s">
        <v>2359</v>
      </c>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3464</v>
      </c>
      <c r="B94" s="81" t="s">
        <v>3482</v>
      </c>
      <c r="C94" s="83" t="s">
        <v>3483</v>
      </c>
      <c r="D94" s="85" t="s">
        <v>3484</v>
      </c>
      <c r="E94" s="85" t="s">
        <v>3485</v>
      </c>
      <c r="F94" s="86" t="s">
        <v>365</v>
      </c>
      <c r="G94" s="86" t="s">
        <v>3175</v>
      </c>
      <c r="H94" s="86">
        <v>2</v>
      </c>
      <c r="I94" s="88">
        <f>IF(COUNTIF(J94:AW94,"&lt;&gt;")=0,"",SUMPRODUCT(((Recommendations[ImplStatus]="Implemented")+(Recommendations[ImplStatus]="Compensated"))*ISNUMBER(MATCH(Recommendations[Id],J94:AW94,0)))/COUNTIF(J94:AW94,"&lt;&gt;"))</f>
        <v>0</v>
      </c>
      <c r="J94" s="90" t="s">
        <v>1178</v>
      </c>
      <c r="K94" s="90" t="s">
        <v>1185</v>
      </c>
      <c r="L94" s="90" t="s">
        <v>1237</v>
      </c>
      <c r="M94" s="90" t="s">
        <v>1416</v>
      </c>
      <c r="N94" s="90" t="s">
        <v>1465</v>
      </c>
      <c r="O94" s="90" t="s">
        <v>1499</v>
      </c>
      <c r="P94" s="90" t="s">
        <v>1514</v>
      </c>
      <c r="Q94" s="90" t="s">
        <v>1521</v>
      </c>
      <c r="R94" s="90" t="s">
        <v>1527</v>
      </c>
      <c r="S94" s="90" t="s">
        <v>1533</v>
      </c>
      <c r="T94" s="90" t="s">
        <v>1539</v>
      </c>
      <c r="U94" s="90" t="s">
        <v>1545</v>
      </c>
      <c r="V94" s="90" t="s">
        <v>1552</v>
      </c>
      <c r="W94" s="90" t="s">
        <v>1568</v>
      </c>
      <c r="X94" s="90" t="s">
        <v>1575</v>
      </c>
      <c r="Y94" s="90" t="s">
        <v>1710</v>
      </c>
      <c r="Z94" s="90" t="s">
        <v>1773</v>
      </c>
      <c r="AA94" s="90" t="s">
        <v>1780</v>
      </c>
      <c r="AB94" s="90" t="s">
        <v>2175</v>
      </c>
      <c r="AC94" s="90" t="s">
        <v>2181</v>
      </c>
      <c r="AD94" s="90" t="s">
        <v>2187</v>
      </c>
      <c r="AE94" s="90" t="s">
        <v>2193</v>
      </c>
      <c r="AF94" s="90" t="s">
        <v>2246</v>
      </c>
      <c r="AG94" s="90" t="s">
        <v>2253</v>
      </c>
      <c r="AH94" s="90" t="s">
        <v>2574</v>
      </c>
      <c r="AI94" s="90" t="s">
        <v>2699</v>
      </c>
      <c r="AJ94" s="90" t="s">
        <v>2770</v>
      </c>
      <c r="AK94" s="90"/>
      <c r="AL94" s="90"/>
      <c r="AM94" s="90"/>
      <c r="AN94" s="90"/>
      <c r="AO94" s="90"/>
      <c r="AP94" s="90"/>
      <c r="AQ94" s="90"/>
      <c r="AR94" s="90"/>
      <c r="AS94" s="90"/>
      <c r="AT94" s="90"/>
      <c r="AU94" s="90"/>
      <c r="AV94" s="90"/>
      <c r="AW94" s="101"/>
    </row>
    <row r="95" spans="1:49" ht="60" customHeight="1" x14ac:dyDescent="0.35">
      <c r="A95" s="98" t="s">
        <v>3464</v>
      </c>
      <c r="B95" s="81" t="s">
        <v>3486</v>
      </c>
      <c r="C95" s="83" t="s">
        <v>3487</v>
      </c>
      <c r="D95" s="85" t="s">
        <v>3488</v>
      </c>
      <c r="E95" s="85" t="s">
        <v>3489</v>
      </c>
      <c r="F95" s="86" t="s">
        <v>365</v>
      </c>
      <c r="G95" s="86" t="s">
        <v>3175</v>
      </c>
      <c r="H95" s="86">
        <v>2</v>
      </c>
      <c r="I95" s="88">
        <f>IF(COUNTIF(J95:AW95,"&lt;&gt;")=0,"",SUMPRODUCT(((Recommendations[ImplStatus]="Implemented")+(Recommendations[ImplStatus]="Compensated"))*ISNUMBER(MATCH(Recommendations[Id],J95:AW95,0)))/COUNTIF(J95:AW95,"&lt;&gt;"))</f>
        <v>0</v>
      </c>
      <c r="J95" s="90" t="s">
        <v>2381</v>
      </c>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3464</v>
      </c>
      <c r="B96" s="81" t="s">
        <v>3490</v>
      </c>
      <c r="C96" s="83" t="s">
        <v>3491</v>
      </c>
      <c r="D96" s="85" t="s">
        <v>3492</v>
      </c>
      <c r="E96" s="85" t="s">
        <v>3493</v>
      </c>
      <c r="F96" s="86" t="s">
        <v>365</v>
      </c>
      <c r="G96" s="86" t="s">
        <v>3143</v>
      </c>
      <c r="H96" s="86">
        <v>2</v>
      </c>
      <c r="I96" s="88">
        <f>IF(COUNTIF(J96:AW96,"&lt;&gt;")=0,"",SUMPRODUCT(((Recommendations[ImplStatus]="Implemented")+(Recommendations[ImplStatus]="Compensated"))*ISNUMBER(MATCH(Recommendations[Id],J96:AW96,0)))/COUNTIF(J96:AW96,"&lt;&gt;"))</f>
        <v>0</v>
      </c>
      <c r="J96" s="90" t="s">
        <v>2224</v>
      </c>
      <c r="K96" s="90" t="s">
        <v>2301</v>
      </c>
      <c r="L96" s="90" t="s">
        <v>2308</v>
      </c>
      <c r="M96" s="90" t="s">
        <v>2315</v>
      </c>
      <c r="N96" s="90" t="s">
        <v>2322</v>
      </c>
      <c r="O96" s="90" t="s">
        <v>2330</v>
      </c>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3494</v>
      </c>
      <c r="B97" s="80">
        <v>11</v>
      </c>
      <c r="C97" s="82" t="s">
        <v>25</v>
      </c>
      <c r="D97" s="84" t="s">
        <v>3495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3494</v>
      </c>
      <c r="B98" s="81" t="s">
        <v>3496</v>
      </c>
      <c r="C98" s="83" t="s">
        <v>3497</v>
      </c>
      <c r="D98" s="85" t="s">
        <v>3498</v>
      </c>
      <c r="E98" s="85" t="s">
        <v>3499</v>
      </c>
      <c r="F98" s="86" t="s">
        <v>3250</v>
      </c>
      <c r="G98" s="86" t="s">
        <v>3191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3494</v>
      </c>
      <c r="B99" s="81" t="s">
        <v>3500</v>
      </c>
      <c r="C99" s="83" t="s">
        <v>3501</v>
      </c>
      <c r="D99" s="85" t="s">
        <v>3502</v>
      </c>
      <c r="E99" s="85" t="s">
        <v>3503</v>
      </c>
      <c r="F99" s="86" t="s">
        <v>3190</v>
      </c>
      <c r="G99" s="86" t="s">
        <v>3504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3494</v>
      </c>
      <c r="B100" s="81" t="s">
        <v>3505</v>
      </c>
      <c r="C100" s="83" t="s">
        <v>3506</v>
      </c>
      <c r="D100" s="85" t="s">
        <v>3507</v>
      </c>
      <c r="E100" s="85" t="s">
        <v>3508</v>
      </c>
      <c r="F100" s="86" t="s">
        <v>3190</v>
      </c>
      <c r="G100" s="86" t="s">
        <v>3175</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3494</v>
      </c>
      <c r="B101" s="81" t="s">
        <v>3509</v>
      </c>
      <c r="C101" s="83" t="s">
        <v>3510</v>
      </c>
      <c r="D101" s="85" t="s">
        <v>3511</v>
      </c>
      <c r="E101" s="85" t="s">
        <v>3512</v>
      </c>
      <c r="F101" s="86" t="s">
        <v>3190</v>
      </c>
      <c r="G101" s="86" t="s">
        <v>3504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3494</v>
      </c>
      <c r="B102" s="81" t="s">
        <v>3513</v>
      </c>
      <c r="C102" s="83" t="s">
        <v>3514</v>
      </c>
      <c r="D102" s="85" t="s">
        <v>3515</v>
      </c>
      <c r="E102" s="85" t="s">
        <v>3516</v>
      </c>
      <c r="F102" s="86" t="s">
        <v>3190</v>
      </c>
      <c r="G102" s="86" t="s">
        <v>3504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3517</v>
      </c>
      <c r="B103" s="80">
        <v>12</v>
      </c>
      <c r="C103" s="82" t="s">
        <v>25</v>
      </c>
      <c r="D103" s="84" t="s">
        <v>3518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3517</v>
      </c>
      <c r="B104" s="81" t="s">
        <v>3519</v>
      </c>
      <c r="C104" s="83" t="s">
        <v>3520</v>
      </c>
      <c r="D104" s="85" t="s">
        <v>3521</v>
      </c>
      <c r="E104" s="85" t="s">
        <v>3522</v>
      </c>
      <c r="F104" s="86" t="s">
        <v>3401</v>
      </c>
      <c r="G104" s="86" t="s">
        <v>3175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3517</v>
      </c>
      <c r="B105" s="81" t="s">
        <v>3523</v>
      </c>
      <c r="C105" s="83" t="s">
        <v>3524</v>
      </c>
      <c r="D105" s="85" t="s">
        <v>3525</v>
      </c>
      <c r="E105" s="85" t="s">
        <v>3526</v>
      </c>
      <c r="F105" s="86" t="s">
        <v>3401</v>
      </c>
      <c r="G105" s="86" t="s">
        <v>3175</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3517</v>
      </c>
      <c r="B106" s="81" t="s">
        <v>3527</v>
      </c>
      <c r="C106" s="83" t="s">
        <v>3528</v>
      </c>
      <c r="D106" s="85" t="s">
        <v>3529</v>
      </c>
      <c r="E106" s="85" t="s">
        <v>3530</v>
      </c>
      <c r="F106" s="86" t="s">
        <v>3401</v>
      </c>
      <c r="G106" s="86" t="s">
        <v>3175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3517</v>
      </c>
      <c r="B107" s="81" t="s">
        <v>3531</v>
      </c>
      <c r="C107" s="83" t="s">
        <v>3532</v>
      </c>
      <c r="D107" s="85" t="s">
        <v>3533</v>
      </c>
      <c r="E107" s="85" t="s">
        <v>3534</v>
      </c>
      <c r="F107" s="86" t="s">
        <v>3250</v>
      </c>
      <c r="G107" s="86" t="s">
        <v>3191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3517</v>
      </c>
      <c r="B108" s="81" t="s">
        <v>3535</v>
      </c>
      <c r="C108" s="83" t="s">
        <v>3536</v>
      </c>
      <c r="D108" s="85" t="s">
        <v>3537</v>
      </c>
      <c r="E108" s="85" t="s">
        <v>3538</v>
      </c>
      <c r="F108" s="86" t="s">
        <v>3401</v>
      </c>
      <c r="G108" s="86" t="s">
        <v>3175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3517</v>
      </c>
      <c r="B109" s="81" t="s">
        <v>3539</v>
      </c>
      <c r="C109" s="83" t="s">
        <v>3540</v>
      </c>
      <c r="D109" s="85" t="s">
        <v>3541</v>
      </c>
      <c r="E109" s="85" t="s">
        <v>3542</v>
      </c>
      <c r="F109" s="86" t="s">
        <v>3401</v>
      </c>
      <c r="G109" s="86" t="s">
        <v>3175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3517</v>
      </c>
      <c r="B110" s="81" t="s">
        <v>3543</v>
      </c>
      <c r="C110" s="83" t="s">
        <v>3544</v>
      </c>
      <c r="D110" s="85" t="s">
        <v>3545</v>
      </c>
      <c r="E110" s="85" t="s">
        <v>3546</v>
      </c>
      <c r="F110" s="86" t="s">
        <v>365</v>
      </c>
      <c r="G110" s="86" t="s">
        <v>3175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3517</v>
      </c>
      <c r="B111" s="81" t="s">
        <v>3547</v>
      </c>
      <c r="C111" s="83" t="s">
        <v>3548</v>
      </c>
      <c r="D111" s="85" t="s">
        <v>3549</v>
      </c>
      <c r="E111" s="85" t="s">
        <v>3550</v>
      </c>
      <c r="F111" s="86" t="s">
        <v>365</v>
      </c>
      <c r="G111" s="86" t="s">
        <v>3175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3551</v>
      </c>
      <c r="B112" s="80">
        <v>13</v>
      </c>
      <c r="C112" s="82" t="s">
        <v>25</v>
      </c>
      <c r="D112" s="84" t="s">
        <v>3552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3551</v>
      </c>
      <c r="B113" s="81" t="s">
        <v>3553</v>
      </c>
      <c r="C113" s="83" t="s">
        <v>3554</v>
      </c>
      <c r="D113" s="85" t="s">
        <v>3555</v>
      </c>
      <c r="E113" s="85" t="s">
        <v>3556</v>
      </c>
      <c r="F113" s="86" t="s">
        <v>3401</v>
      </c>
      <c r="G113" s="86" t="s">
        <v>3143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3551</v>
      </c>
      <c r="B114" s="81" t="s">
        <v>3557</v>
      </c>
      <c r="C114" s="83" t="s">
        <v>3558</v>
      </c>
      <c r="D114" s="85" t="s">
        <v>3559</v>
      </c>
      <c r="E114" s="85" t="s">
        <v>3560</v>
      </c>
      <c r="F114" s="86" t="s">
        <v>365</v>
      </c>
      <c r="G114" s="86" t="s">
        <v>3143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3551</v>
      </c>
      <c r="B115" s="81" t="s">
        <v>3561</v>
      </c>
      <c r="C115" s="83" t="s">
        <v>3562</v>
      </c>
      <c r="D115" s="85" t="s">
        <v>3563</v>
      </c>
      <c r="E115" s="85" t="s">
        <v>3564</v>
      </c>
      <c r="F115" s="86" t="s">
        <v>3401</v>
      </c>
      <c r="G115" s="86" t="s">
        <v>3143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3551</v>
      </c>
      <c r="B116" s="81" t="s">
        <v>3565</v>
      </c>
      <c r="C116" s="83" t="s">
        <v>3566</v>
      </c>
      <c r="D116" s="85" t="s">
        <v>3567</v>
      </c>
      <c r="E116" s="85" t="s">
        <v>3568</v>
      </c>
      <c r="F116" s="86" t="s">
        <v>3401</v>
      </c>
      <c r="G116" s="86" t="s">
        <v>3175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3551</v>
      </c>
      <c r="B117" s="81" t="s">
        <v>3569</v>
      </c>
      <c r="C117" s="83" t="s">
        <v>3570</v>
      </c>
      <c r="D117" s="85" t="s">
        <v>3571</v>
      </c>
      <c r="E117" s="85" t="s">
        <v>3572</v>
      </c>
      <c r="F117" s="86" t="s">
        <v>365</v>
      </c>
      <c r="G117" s="86" t="s">
        <v>3175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3551</v>
      </c>
      <c r="B118" s="81" t="s">
        <v>3573</v>
      </c>
      <c r="C118" s="83" t="s">
        <v>3574</v>
      </c>
      <c r="D118" s="85" t="s">
        <v>3575</v>
      </c>
      <c r="E118" s="85" t="s">
        <v>3576</v>
      </c>
      <c r="F118" s="86" t="s">
        <v>3401</v>
      </c>
      <c r="G118" s="86" t="s">
        <v>3143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3551</v>
      </c>
      <c r="B119" s="81" t="s">
        <v>3577</v>
      </c>
      <c r="C119" s="83" t="s">
        <v>3578</v>
      </c>
      <c r="D119" s="85" t="s">
        <v>3579</v>
      </c>
      <c r="E119" s="85" t="s">
        <v>3580</v>
      </c>
      <c r="F119" s="86" t="s">
        <v>365</v>
      </c>
      <c r="G119" s="86" t="s">
        <v>3175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3551</v>
      </c>
      <c r="B120" s="81" t="s">
        <v>3581</v>
      </c>
      <c r="C120" s="83" t="s">
        <v>3582</v>
      </c>
      <c r="D120" s="85" t="s">
        <v>3583</v>
      </c>
      <c r="E120" s="85" t="s">
        <v>3584</v>
      </c>
      <c r="F120" s="86" t="s">
        <v>3401</v>
      </c>
      <c r="G120" s="86" t="s">
        <v>3175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3551</v>
      </c>
      <c r="B121" s="81" t="s">
        <v>3585</v>
      </c>
      <c r="C121" s="83" t="s">
        <v>3586</v>
      </c>
      <c r="D121" s="85" t="s">
        <v>3587</v>
      </c>
      <c r="E121" s="85" t="s">
        <v>3588</v>
      </c>
      <c r="F121" s="86" t="s">
        <v>3401</v>
      </c>
      <c r="G121" s="86" t="s">
        <v>3175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3551</v>
      </c>
      <c r="B122" s="81" t="s">
        <v>3589</v>
      </c>
      <c r="C122" s="83" t="s">
        <v>3590</v>
      </c>
      <c r="D122" s="85" t="s">
        <v>3591</v>
      </c>
      <c r="E122" s="85" t="s">
        <v>3592</v>
      </c>
      <c r="F122" s="86" t="s">
        <v>3401</v>
      </c>
      <c r="G122" s="86" t="s">
        <v>3175</v>
      </c>
      <c r="H122" s="86">
        <v>3</v>
      </c>
      <c r="I122" s="88">
        <f>IF(COUNTIF(J122:AW122,"&lt;&gt;")=0,"",SUMPRODUCT(((Recommendations[ImplStatus]="Implemented")+(Recommendations[ImplStatus]="Compensated"))*ISNUMBER(MATCH(Recommendations[Id],J122:AW122,0)))/COUNTIF(J122:AW122,"&lt;&gt;"))</f>
        <v>0</v>
      </c>
      <c r="J122" s="90" t="s">
        <v>2475</v>
      </c>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3551</v>
      </c>
      <c r="B123" s="81" t="s">
        <v>3593</v>
      </c>
      <c r="C123" s="83" t="s">
        <v>3594</v>
      </c>
      <c r="D123" s="85" t="s">
        <v>3595</v>
      </c>
      <c r="E123" s="85" t="s">
        <v>3596</v>
      </c>
      <c r="F123" s="86" t="s">
        <v>3401</v>
      </c>
      <c r="G123" s="86" t="s">
        <v>3143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3597</v>
      </c>
      <c r="B124" s="80">
        <v>14</v>
      </c>
      <c r="C124" s="82" t="s">
        <v>25</v>
      </c>
      <c r="D124" s="84" t="s">
        <v>3598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3597</v>
      </c>
      <c r="B125" s="81" t="s">
        <v>3599</v>
      </c>
      <c r="C125" s="83" t="s">
        <v>3600</v>
      </c>
      <c r="D125" s="85" t="s">
        <v>3601</v>
      </c>
      <c r="E125" s="85" t="s">
        <v>3602</v>
      </c>
      <c r="F125" s="86" t="s">
        <v>3250</v>
      </c>
      <c r="G125" s="86" t="s">
        <v>3191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3597</v>
      </c>
      <c r="B126" s="81" t="s">
        <v>3603</v>
      </c>
      <c r="C126" s="83" t="s">
        <v>3604</v>
      </c>
      <c r="D126" s="85" t="s">
        <v>3605</v>
      </c>
      <c r="E126" s="85" t="s">
        <v>3606</v>
      </c>
      <c r="F126" s="86" t="s">
        <v>3275</v>
      </c>
      <c r="G126" s="86" t="s">
        <v>3175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3597</v>
      </c>
      <c r="B127" s="81" t="s">
        <v>3607</v>
      </c>
      <c r="C127" s="83" t="s">
        <v>3608</v>
      </c>
      <c r="D127" s="85" t="s">
        <v>3609</v>
      </c>
      <c r="E127" s="85" t="s">
        <v>3610</v>
      </c>
      <c r="F127" s="86" t="s">
        <v>3275</v>
      </c>
      <c r="G127" s="86" t="s">
        <v>3175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3597</v>
      </c>
      <c r="B128" s="81" t="s">
        <v>3611</v>
      </c>
      <c r="C128" s="83" t="s">
        <v>3612</v>
      </c>
      <c r="D128" s="85" t="s">
        <v>3613</v>
      </c>
      <c r="E128" s="85" t="s">
        <v>3614</v>
      </c>
      <c r="F128" s="86" t="s">
        <v>3275</v>
      </c>
      <c r="G128" s="86" t="s">
        <v>3175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3597</v>
      </c>
      <c r="B129" s="81" t="s">
        <v>3615</v>
      </c>
      <c r="C129" s="83" t="s">
        <v>3616</v>
      </c>
      <c r="D129" s="85" t="s">
        <v>3617</v>
      </c>
      <c r="E129" s="85" t="s">
        <v>3618</v>
      </c>
      <c r="F129" s="86" t="s">
        <v>3275</v>
      </c>
      <c r="G129" s="86" t="s">
        <v>3175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3597</v>
      </c>
      <c r="B130" s="81" t="s">
        <v>3619</v>
      </c>
      <c r="C130" s="83" t="s">
        <v>3620</v>
      </c>
      <c r="D130" s="85" t="s">
        <v>3621</v>
      </c>
      <c r="E130" s="85" t="s">
        <v>3622</v>
      </c>
      <c r="F130" s="86" t="s">
        <v>3275</v>
      </c>
      <c r="G130" s="86" t="s">
        <v>3175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3597</v>
      </c>
      <c r="B131" s="81" t="s">
        <v>3623</v>
      </c>
      <c r="C131" s="83" t="s">
        <v>3624</v>
      </c>
      <c r="D131" s="85" t="s">
        <v>3625</v>
      </c>
      <c r="E131" s="85" t="s">
        <v>3626</v>
      </c>
      <c r="F131" s="86" t="s">
        <v>3275</v>
      </c>
      <c r="G131" s="86" t="s">
        <v>3175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3597</v>
      </c>
      <c r="B132" s="81" t="s">
        <v>3627</v>
      </c>
      <c r="C132" s="83" t="s">
        <v>3628</v>
      </c>
      <c r="D132" s="85" t="s">
        <v>3629</v>
      </c>
      <c r="E132" s="85" t="s">
        <v>3630</v>
      </c>
      <c r="F132" s="86" t="s">
        <v>3275</v>
      </c>
      <c r="G132" s="86" t="s">
        <v>3175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3597</v>
      </c>
      <c r="B133" s="81" t="s">
        <v>3631</v>
      </c>
      <c r="C133" s="83" t="s">
        <v>3632</v>
      </c>
      <c r="D133" s="85" t="s">
        <v>3633</v>
      </c>
      <c r="E133" s="85" t="s">
        <v>3634</v>
      </c>
      <c r="F133" s="86" t="s">
        <v>3275</v>
      </c>
      <c r="G133" s="86" t="s">
        <v>3175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3635</v>
      </c>
      <c r="B134" s="80">
        <v>15</v>
      </c>
      <c r="C134" s="82" t="s">
        <v>25</v>
      </c>
      <c r="D134" s="84" t="s">
        <v>3636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3635</v>
      </c>
      <c r="B135" s="81" t="s">
        <v>3637</v>
      </c>
      <c r="C135" s="83" t="s">
        <v>3638</v>
      </c>
      <c r="D135" s="85" t="s">
        <v>3639</v>
      </c>
      <c r="E135" s="85" t="s">
        <v>3640</v>
      </c>
      <c r="F135" s="86" t="s">
        <v>3275</v>
      </c>
      <c r="G135" s="86" t="s">
        <v>3133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3635</v>
      </c>
      <c r="B136" s="81" t="s">
        <v>3641</v>
      </c>
      <c r="C136" s="83" t="s">
        <v>3642</v>
      </c>
      <c r="D136" s="85" t="s">
        <v>3643</v>
      </c>
      <c r="E136" s="85" t="s">
        <v>3644</v>
      </c>
      <c r="F136" s="86" t="s">
        <v>3250</v>
      </c>
      <c r="G136" s="86" t="s">
        <v>3191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3635</v>
      </c>
      <c r="B137" s="81" t="s">
        <v>3645</v>
      </c>
      <c r="C137" s="83" t="s">
        <v>3646</v>
      </c>
      <c r="D137" s="85" t="s">
        <v>3647</v>
      </c>
      <c r="E137" s="85" t="s">
        <v>3648</v>
      </c>
      <c r="F137" s="86" t="s">
        <v>3275</v>
      </c>
      <c r="G137" s="86" t="s">
        <v>3191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3635</v>
      </c>
      <c r="B138" s="81" t="s">
        <v>3649</v>
      </c>
      <c r="C138" s="83" t="s">
        <v>3650</v>
      </c>
      <c r="D138" s="85" t="s">
        <v>3651</v>
      </c>
      <c r="E138" s="85" t="s">
        <v>3652</v>
      </c>
      <c r="F138" s="86" t="s">
        <v>3250</v>
      </c>
      <c r="G138" s="86" t="s">
        <v>3191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3635</v>
      </c>
      <c r="B139" s="81" t="s">
        <v>3653</v>
      </c>
      <c r="C139" s="83" t="s">
        <v>3654</v>
      </c>
      <c r="D139" s="85" t="s">
        <v>3655</v>
      </c>
      <c r="E139" s="85" t="s">
        <v>3656</v>
      </c>
      <c r="F139" s="86" t="s">
        <v>3275</v>
      </c>
      <c r="G139" s="86" t="s">
        <v>3191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3635</v>
      </c>
      <c r="B140" s="81" t="s">
        <v>3657</v>
      </c>
      <c r="C140" s="83" t="s">
        <v>3658</v>
      </c>
      <c r="D140" s="85" t="s">
        <v>3659</v>
      </c>
      <c r="E140" s="85" t="s">
        <v>3660</v>
      </c>
      <c r="F140" s="86" t="s">
        <v>3190</v>
      </c>
      <c r="G140" s="86" t="s">
        <v>3191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3635</v>
      </c>
      <c r="B141" s="81" t="s">
        <v>3661</v>
      </c>
      <c r="C141" s="83" t="s">
        <v>3662</v>
      </c>
      <c r="D141" s="85" t="s">
        <v>3663</v>
      </c>
      <c r="E141" s="85" t="s">
        <v>3664</v>
      </c>
      <c r="F141" s="86" t="s">
        <v>3190</v>
      </c>
      <c r="G141" s="86" t="s">
        <v>3175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3665</v>
      </c>
      <c r="B142" s="80">
        <v>16</v>
      </c>
      <c r="C142" s="82" t="s">
        <v>25</v>
      </c>
      <c r="D142" s="84" t="s">
        <v>3666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3665</v>
      </c>
      <c r="B143" s="81" t="s">
        <v>3667</v>
      </c>
      <c r="C143" s="83" t="s">
        <v>3668</v>
      </c>
      <c r="D143" s="85" t="s">
        <v>3669</v>
      </c>
      <c r="E143" s="85" t="s">
        <v>3670</v>
      </c>
      <c r="F143" s="86" t="s">
        <v>3250</v>
      </c>
      <c r="G143" s="86" t="s">
        <v>3191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3665</v>
      </c>
      <c r="B144" s="81" t="s">
        <v>3671</v>
      </c>
      <c r="C144" s="83" t="s">
        <v>3672</v>
      </c>
      <c r="D144" s="85" t="s">
        <v>3673</v>
      </c>
      <c r="E144" s="85" t="s">
        <v>3674</v>
      </c>
      <c r="F144" s="86" t="s">
        <v>3250</v>
      </c>
      <c r="G144" s="86" t="s">
        <v>3191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3665</v>
      </c>
      <c r="B145" s="81" t="s">
        <v>3675</v>
      </c>
      <c r="C145" s="83" t="s">
        <v>3676</v>
      </c>
      <c r="D145" s="85" t="s">
        <v>3677</v>
      </c>
      <c r="E145" s="85" t="s">
        <v>3678</v>
      </c>
      <c r="F145" s="86" t="s">
        <v>3158</v>
      </c>
      <c r="G145" s="86" t="s">
        <v>3143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3665</v>
      </c>
      <c r="B146" s="81" t="s">
        <v>3679</v>
      </c>
      <c r="C146" s="83" t="s">
        <v>3680</v>
      </c>
      <c r="D146" s="85" t="s">
        <v>3681</v>
      </c>
      <c r="E146" s="85" t="s">
        <v>3682</v>
      </c>
      <c r="F146" s="86" t="s">
        <v>3158</v>
      </c>
      <c r="G146" s="86" t="s">
        <v>3133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3665</v>
      </c>
      <c r="B147" s="81" t="s">
        <v>3683</v>
      </c>
      <c r="C147" s="83" t="s">
        <v>3684</v>
      </c>
      <c r="D147" s="85" t="s">
        <v>3685</v>
      </c>
      <c r="E147" s="85" t="s">
        <v>3686</v>
      </c>
      <c r="F147" s="86" t="s">
        <v>3158</v>
      </c>
      <c r="G147" s="86" t="s">
        <v>3175</v>
      </c>
      <c r="H147" s="86">
        <v>2</v>
      </c>
      <c r="I147" s="88">
        <f>IF(COUNTIF(J147:AW147,"&lt;&gt;")=0,"",SUMPRODUCT(((Recommendations[ImplStatus]="Implemented")+(Recommendations[ImplStatus]="Compensated"))*ISNUMBER(MATCH(Recommendations[Id],J147:AW147,0)))/COUNTIF(J147:AW147,"&lt;&gt;"))</f>
        <v>0</v>
      </c>
      <c r="J147" s="90" t="s">
        <v>1288</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3665</v>
      </c>
      <c r="B148" s="81" t="s">
        <v>3687</v>
      </c>
      <c r="C148" s="83" t="s">
        <v>3688</v>
      </c>
      <c r="D148" s="85" t="s">
        <v>3689</v>
      </c>
      <c r="E148" s="85" t="s">
        <v>3690</v>
      </c>
      <c r="F148" s="86" t="s">
        <v>3250</v>
      </c>
      <c r="G148" s="86" t="s">
        <v>3191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3665</v>
      </c>
      <c r="B149" s="81" t="s">
        <v>3691</v>
      </c>
      <c r="C149" s="83" t="s">
        <v>3692</v>
      </c>
      <c r="D149" s="85" t="s">
        <v>3693</v>
      </c>
      <c r="E149" s="85" t="s">
        <v>3694</v>
      </c>
      <c r="F149" s="86" t="s">
        <v>3158</v>
      </c>
      <c r="G149" s="86" t="s">
        <v>3175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3665</v>
      </c>
      <c r="B150" s="81" t="s">
        <v>3695</v>
      </c>
      <c r="C150" s="83" t="s">
        <v>3696</v>
      </c>
      <c r="D150" s="85" t="s">
        <v>3697</v>
      </c>
      <c r="E150" s="85" t="s">
        <v>3698</v>
      </c>
      <c r="F150" s="86" t="s">
        <v>3401</v>
      </c>
      <c r="G150" s="86" t="s">
        <v>3175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3665</v>
      </c>
      <c r="B151" s="81" t="s">
        <v>3699</v>
      </c>
      <c r="C151" s="83" t="s">
        <v>3700</v>
      </c>
      <c r="D151" s="85" t="s">
        <v>3701</v>
      </c>
      <c r="E151" s="85" t="s">
        <v>3702</v>
      </c>
      <c r="F151" s="86" t="s">
        <v>3275</v>
      </c>
      <c r="G151" s="86" t="s">
        <v>3175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3665</v>
      </c>
      <c r="B152" s="81" t="s">
        <v>3703</v>
      </c>
      <c r="C152" s="83" t="s">
        <v>3704</v>
      </c>
      <c r="D152" s="85" t="s">
        <v>3705</v>
      </c>
      <c r="E152" s="85" t="s">
        <v>3706</v>
      </c>
      <c r="F152" s="86" t="s">
        <v>3158</v>
      </c>
      <c r="G152" s="86" t="s">
        <v>3175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3665</v>
      </c>
      <c r="B153" s="81" t="s">
        <v>3707</v>
      </c>
      <c r="C153" s="83" t="s">
        <v>3708</v>
      </c>
      <c r="D153" s="85" t="s">
        <v>3709</v>
      </c>
      <c r="E153" s="85" t="s">
        <v>3710</v>
      </c>
      <c r="F153" s="86" t="s">
        <v>3158</v>
      </c>
      <c r="G153" s="86" t="s">
        <v>3175</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3665</v>
      </c>
      <c r="B154" s="81" t="s">
        <v>3711</v>
      </c>
      <c r="C154" s="83" t="s">
        <v>3712</v>
      </c>
      <c r="D154" s="85" t="s">
        <v>3713</v>
      </c>
      <c r="E154" s="85" t="s">
        <v>3714</v>
      </c>
      <c r="F154" s="86" t="s">
        <v>3158</v>
      </c>
      <c r="G154" s="86" t="s">
        <v>3175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3665</v>
      </c>
      <c r="B155" s="81" t="s">
        <v>3715</v>
      </c>
      <c r="C155" s="83" t="s">
        <v>3716</v>
      </c>
      <c r="D155" s="85" t="s">
        <v>3717</v>
      </c>
      <c r="E155" s="85" t="s">
        <v>3718</v>
      </c>
      <c r="F155" s="86" t="s">
        <v>3158</v>
      </c>
      <c r="G155" s="86" t="s">
        <v>3143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3665</v>
      </c>
      <c r="B156" s="81" t="s">
        <v>3719</v>
      </c>
      <c r="C156" s="83" t="s">
        <v>3720</v>
      </c>
      <c r="D156" s="85" t="s">
        <v>3721</v>
      </c>
      <c r="E156" s="85" t="s">
        <v>3722</v>
      </c>
      <c r="F156" s="86" t="s">
        <v>3158</v>
      </c>
      <c r="G156" s="86" t="s">
        <v>3175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3723</v>
      </c>
      <c r="B157" s="80">
        <v>17</v>
      </c>
      <c r="C157" s="82" t="s">
        <v>25</v>
      </c>
      <c r="D157" s="84" t="s">
        <v>3724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3723</v>
      </c>
      <c r="B158" s="81" t="s">
        <v>3725</v>
      </c>
      <c r="C158" s="83" t="s">
        <v>3726</v>
      </c>
      <c r="D158" s="85" t="s">
        <v>3727</v>
      </c>
      <c r="E158" s="85" t="s">
        <v>3728</v>
      </c>
      <c r="F158" s="86" t="s">
        <v>3275</v>
      </c>
      <c r="G158" s="86" t="s">
        <v>3138</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3723</v>
      </c>
      <c r="B159" s="81" t="s">
        <v>3729</v>
      </c>
      <c r="C159" s="83" t="s">
        <v>3730</v>
      </c>
      <c r="D159" s="85" t="s">
        <v>3731</v>
      </c>
      <c r="E159" s="85" t="s">
        <v>3732</v>
      </c>
      <c r="F159" s="86" t="s">
        <v>3250</v>
      </c>
      <c r="G159" s="86" t="s">
        <v>3191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3723</v>
      </c>
      <c r="B160" s="81" t="s">
        <v>3733</v>
      </c>
      <c r="C160" s="83" t="s">
        <v>3734</v>
      </c>
      <c r="D160" s="85" t="s">
        <v>3735</v>
      </c>
      <c r="E160" s="85" t="s">
        <v>3736</v>
      </c>
      <c r="F160" s="86" t="s">
        <v>3250</v>
      </c>
      <c r="G160" s="86" t="s">
        <v>3191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3723</v>
      </c>
      <c r="B161" s="81" t="s">
        <v>3737</v>
      </c>
      <c r="C161" s="83" t="s">
        <v>3738</v>
      </c>
      <c r="D161" s="85" t="s">
        <v>3739</v>
      </c>
      <c r="E161" s="85" t="s">
        <v>3740</v>
      </c>
      <c r="F161" s="86" t="s">
        <v>3250</v>
      </c>
      <c r="G161" s="86" t="s">
        <v>3191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3723</v>
      </c>
      <c r="B162" s="81" t="s">
        <v>3741</v>
      </c>
      <c r="C162" s="83" t="s">
        <v>3742</v>
      </c>
      <c r="D162" s="85" t="s">
        <v>3743</v>
      </c>
      <c r="E162" s="85" t="s">
        <v>3744</v>
      </c>
      <c r="F162" s="86" t="s">
        <v>3275</v>
      </c>
      <c r="G162" s="86" t="s">
        <v>3138</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3723</v>
      </c>
      <c r="B163" s="81" t="s">
        <v>3745</v>
      </c>
      <c r="C163" s="83" t="s">
        <v>3746</v>
      </c>
      <c r="D163" s="85" t="s">
        <v>3747</v>
      </c>
      <c r="E163" s="85" t="s">
        <v>3748</v>
      </c>
      <c r="F163" s="86" t="s">
        <v>3275</v>
      </c>
      <c r="G163" s="86" t="s">
        <v>3138</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3723</v>
      </c>
      <c r="B164" s="81" t="s">
        <v>3749</v>
      </c>
      <c r="C164" s="83" t="s">
        <v>3750</v>
      </c>
      <c r="D164" s="85" t="s">
        <v>3751</v>
      </c>
      <c r="E164" s="85" t="s">
        <v>3752</v>
      </c>
      <c r="F164" s="86" t="s">
        <v>3275</v>
      </c>
      <c r="G164" s="86" t="s">
        <v>3504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3723</v>
      </c>
      <c r="B165" s="81" t="s">
        <v>3753</v>
      </c>
      <c r="C165" s="83" t="s">
        <v>3754</v>
      </c>
      <c r="D165" s="85" t="s">
        <v>3755</v>
      </c>
      <c r="E165" s="85" t="s">
        <v>3756</v>
      </c>
      <c r="F165" s="86" t="s">
        <v>3275</v>
      </c>
      <c r="G165" s="86" t="s">
        <v>3504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3723</v>
      </c>
      <c r="B166" s="81" t="s">
        <v>3757</v>
      </c>
      <c r="C166" s="83" t="s">
        <v>3758</v>
      </c>
      <c r="D166" s="85" t="s">
        <v>3759</v>
      </c>
      <c r="E166" s="85" t="s">
        <v>3760</v>
      </c>
      <c r="F166" s="86" t="s">
        <v>3250</v>
      </c>
      <c r="G166" s="86" t="s">
        <v>3504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3761</v>
      </c>
      <c r="B167" s="80">
        <v>18</v>
      </c>
      <c r="C167" s="82" t="s">
        <v>25</v>
      </c>
      <c r="D167" s="84" t="s">
        <v>3762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3761</v>
      </c>
      <c r="B168" s="81" t="s">
        <v>3763</v>
      </c>
      <c r="C168" s="83" t="s">
        <v>3764</v>
      </c>
      <c r="D168" s="85" t="s">
        <v>3765</v>
      </c>
      <c r="E168" s="85" t="s">
        <v>3766</v>
      </c>
      <c r="F168" s="86" t="s">
        <v>3250</v>
      </c>
      <c r="G168" s="86" t="s">
        <v>3191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3761</v>
      </c>
      <c r="B169" s="81" t="s">
        <v>3767</v>
      </c>
      <c r="C169" s="83" t="s">
        <v>3768</v>
      </c>
      <c r="D169" s="85" t="s">
        <v>3769</v>
      </c>
      <c r="E169" s="85" t="s">
        <v>3770</v>
      </c>
      <c r="F169" s="86" t="s">
        <v>3401</v>
      </c>
      <c r="G169" s="86" t="s">
        <v>3143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3761</v>
      </c>
      <c r="B170" s="81" t="s">
        <v>3771</v>
      </c>
      <c r="C170" s="83" t="s">
        <v>3772</v>
      </c>
      <c r="D170" s="85" t="s">
        <v>3773</v>
      </c>
      <c r="E170" s="85" t="s">
        <v>3774</v>
      </c>
      <c r="F170" s="86" t="s">
        <v>3401</v>
      </c>
      <c r="G170" s="86" t="s">
        <v>3175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3761</v>
      </c>
      <c r="B171" s="81" t="s">
        <v>3775</v>
      </c>
      <c r="C171" s="83" t="s">
        <v>3776</v>
      </c>
      <c r="D171" s="85" t="s">
        <v>3777</v>
      </c>
      <c r="E171" s="85" t="s">
        <v>3778</v>
      </c>
      <c r="F171" s="86" t="s">
        <v>3401</v>
      </c>
      <c r="G171" s="86" t="s">
        <v>3175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3761</v>
      </c>
      <c r="B172" s="91" t="s">
        <v>3779</v>
      </c>
      <c r="C172" s="92" t="s">
        <v>3780</v>
      </c>
      <c r="D172" s="93" t="s">
        <v>3781</v>
      </c>
      <c r="E172" s="93" t="s">
        <v>3782</v>
      </c>
      <c r="F172" s="94" t="s">
        <v>3401</v>
      </c>
      <c r="G172" s="94" t="s">
        <v>3143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2834</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IFERROR(INDEX('Recommendations'!$I$2:$I$434, MATCH(J2,'Recommendations'!$B$2:$B$434,0))="Implemented", FALSE))</xm:f>
            <x14:dxf>
              <font>
                <color rgb="FF000000"/>
              </font>
              <fill>
                <patternFill>
                  <bgColor rgb="FF3C7D22"/>
                </patternFill>
              </fill>
            </x14:dxf>
          </x14:cfRule>
          <x14:cfRule type="expression" priority="2" id="{00000000-000E-0000-0400-000002000000}">
            <xm:f>AND(J2&lt;&gt;"", IFERROR(INDEX('Recommendations'!$I$2:$I$434, MATCH(J2,'Recommendations'!$B$2:$B$434,0))="Compensated", FALSE))</xm:f>
            <x14:dxf>
              <font>
                <color rgb="FF000000"/>
              </font>
              <fill>
                <patternFill>
                  <bgColor rgb="FFC6E0B4"/>
                </patternFill>
              </fill>
            </x14:dxf>
          </x14:cfRule>
          <x14:cfRule type="expression" priority="3" id="{00000000-000E-0000-0400-000003000000}">
            <xm:f>AND(J2&lt;&gt;"", IFERROR(INDEX('Recommendations'!$I$2:$I$434, MATCH(J2,'Recommendations'!$B$2:$B$434,0))="Testing", FALSE))</xm:f>
            <x14:dxf>
              <font>
                <color rgb="FF000000"/>
              </font>
              <fill>
                <patternFill>
                  <bgColor rgb="FFFFC000"/>
                </patternFill>
              </fill>
            </x14:dxf>
          </x14:cfRule>
          <x14:cfRule type="expression" priority="4" id="{00000000-000E-0000-0400-000004000000}">
            <xm:f>AND(J2&lt;&gt;"", IFERROR(INDEX('Recommendations'!$I$2:$I$434, MATCH(J2,'Recommendations'!$B$2:$B$434,0))="Failed", FALSE))</xm:f>
            <x14:dxf>
              <font>
                <color rgb="FF000000"/>
              </font>
              <fill>
                <patternFill>
                  <bgColor rgb="FFD82891"/>
                </patternFill>
              </fill>
            </x14:dxf>
          </x14:cfRule>
          <x14:cfRule type="expression" priority="5" id="{00000000-000E-0000-0400-000005000000}">
            <xm:f>AND(J2&lt;&gt;"", IFERROR(INDEX('Recommendations'!$I$2:$I$434, MATCH(J2,'Recommendations'!$B$2:$B$434,0))="Risk Accepted", FALSE))</xm:f>
            <x14:dxf>
              <font>
                <color rgb="FF000000"/>
              </font>
              <fill>
                <patternFill>
                  <bgColor rgb="FFD9D9D9"/>
                </patternFill>
              </fill>
            </x14:dxf>
          </x14:cfRule>
          <x14:cfRule type="expression" priority="6" id="{00000000-000E-0000-0400-000006000000}">
            <xm:f>AND(J2&lt;&gt;"", IFERROR(INDEX('Recommendations'!$I$2:$I$434, MATCH(J2,'Recommendations'!$B$2:$B$434,0))="N/A",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3783</v>
      </c>
      <c r="C1" s="121" t="s">
        <v>11</v>
      </c>
      <c r="D1" s="121" t="s">
        <v>2992</v>
      </c>
      <c r="E1" s="121" t="s">
        <v>3784</v>
      </c>
      <c r="F1" s="121" t="s">
        <v>3785</v>
      </c>
      <c r="G1" s="121" t="s">
        <v>3086</v>
      </c>
      <c r="H1" s="121" t="s">
        <v>3087</v>
      </c>
      <c r="I1" s="121" t="s">
        <v>3088</v>
      </c>
      <c r="J1" s="121" t="s">
        <v>3089</v>
      </c>
      <c r="K1" s="121" t="s">
        <v>3090</v>
      </c>
      <c r="L1" s="121" t="s">
        <v>3091</v>
      </c>
      <c r="M1" s="121" t="s">
        <v>3092</v>
      </c>
      <c r="N1" s="121" t="s">
        <v>3093</v>
      </c>
      <c r="O1" s="121" t="s">
        <v>3094</v>
      </c>
      <c r="P1" s="121" t="s">
        <v>3095</v>
      </c>
      <c r="Q1" s="121" t="s">
        <v>3096</v>
      </c>
      <c r="R1" s="121" t="s">
        <v>3097</v>
      </c>
      <c r="S1" s="121" t="s">
        <v>3098</v>
      </c>
      <c r="T1" s="121" t="s">
        <v>3099</v>
      </c>
      <c r="U1" s="121" t="s">
        <v>3100</v>
      </c>
      <c r="V1" s="121" t="s">
        <v>3101</v>
      </c>
      <c r="W1" s="121" t="s">
        <v>3102</v>
      </c>
      <c r="X1" s="121" t="s">
        <v>3103</v>
      </c>
      <c r="Y1" s="121" t="s">
        <v>3104</v>
      </c>
      <c r="Z1" s="121" t="s">
        <v>3105</v>
      </c>
      <c r="AA1" s="121" t="s">
        <v>3106</v>
      </c>
      <c r="AB1" s="121" t="s">
        <v>3107</v>
      </c>
      <c r="AC1" s="121" t="s">
        <v>3108</v>
      </c>
      <c r="AD1" s="121" t="s">
        <v>3109</v>
      </c>
      <c r="AE1" s="121" t="s">
        <v>3110</v>
      </c>
      <c r="AF1" s="121" t="s">
        <v>3111</v>
      </c>
      <c r="AG1" s="121" t="s">
        <v>3112</v>
      </c>
      <c r="AH1" s="121" t="s">
        <v>3113</v>
      </c>
      <c r="AI1" s="121" t="s">
        <v>3114</v>
      </c>
      <c r="AJ1" s="121" t="s">
        <v>3115</v>
      </c>
      <c r="AK1" s="121" t="s">
        <v>3116</v>
      </c>
      <c r="AL1" s="121" t="s">
        <v>3117</v>
      </c>
      <c r="AM1" s="121" t="s">
        <v>3118</v>
      </c>
      <c r="AN1" s="121" t="s">
        <v>3119</v>
      </c>
      <c r="AO1" s="121" t="s">
        <v>3120</v>
      </c>
      <c r="AP1" s="121" t="s">
        <v>3121</v>
      </c>
      <c r="AQ1" s="121" t="s">
        <v>3122</v>
      </c>
      <c r="AR1" s="121" t="s">
        <v>3123</v>
      </c>
      <c r="AS1" s="121" t="s">
        <v>3124</v>
      </c>
      <c r="AT1" s="121" t="s">
        <v>3125</v>
      </c>
      <c r="AU1" s="122" t="s">
        <v>3126</v>
      </c>
    </row>
    <row r="2" spans="1:47" ht="60" customHeight="1" x14ac:dyDescent="0.35">
      <c r="A2" s="116" t="s">
        <v>3786</v>
      </c>
      <c r="B2" s="106" t="s">
        <v>3787</v>
      </c>
      <c r="C2" s="107" t="s">
        <v>3788</v>
      </c>
      <c r="D2" s="107" t="s">
        <v>3789</v>
      </c>
      <c r="E2" s="107" t="s">
        <v>3790</v>
      </c>
      <c r="F2" s="108" t="s">
        <v>3791</v>
      </c>
      <c r="G2" s="109">
        <f>IF(COUNTIF(H2:AU2,"&lt;&gt;")=0,"",SUMPRODUCT(((Recommendations[ImplStatus]="Implemented")+(Recommendations[ImplStatus]="Compensated"))*ISNUMBER(MATCH(Recommendations[Id],H2:AU2,0)))/COUNTIF(H2:AU2,"&lt;&gt;"))</f>
        <v>0</v>
      </c>
      <c r="H2" s="110" t="s">
        <v>69</v>
      </c>
      <c r="I2" s="110" t="s">
        <v>75</v>
      </c>
      <c r="J2" s="110" t="s">
        <v>81</v>
      </c>
      <c r="K2" s="110" t="s">
        <v>88</v>
      </c>
      <c r="L2" s="110" t="s">
        <v>2315</v>
      </c>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3792</v>
      </c>
      <c r="B3" s="106" t="s">
        <v>3793</v>
      </c>
      <c r="C3" s="107" t="s">
        <v>3794</v>
      </c>
      <c r="D3" s="107" t="s">
        <v>3795</v>
      </c>
      <c r="E3" s="107" t="s">
        <v>3796</v>
      </c>
      <c r="F3" s="108" t="s">
        <v>3797</v>
      </c>
      <c r="G3" s="109">
        <f>IF(COUNTIF(H3:AU3,"&lt;&gt;")=0,"",SUMPRODUCT(((Recommendations[ImplStatus]="Implemented")+(Recommendations[ImplStatus]="Compensated"))*ISNUMBER(MATCH(Recommendations[Id],H3:AU3,0)))/COUNTIF(H3:AU3,"&lt;&gt;"))</f>
        <v>0</v>
      </c>
      <c r="H3" s="110" t="s">
        <v>380</v>
      </c>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3798</v>
      </c>
      <c r="B4" s="106" t="s">
        <v>3799</v>
      </c>
      <c r="C4" s="107" t="s">
        <v>3800</v>
      </c>
      <c r="D4" s="107" t="s">
        <v>3801</v>
      </c>
      <c r="E4" s="107" t="s">
        <v>3802</v>
      </c>
      <c r="F4" s="108" t="s">
        <v>3803</v>
      </c>
      <c r="G4" s="109">
        <f>IF(COUNTIF(H4:AU4,"&lt;&gt;")=0,"",SUMPRODUCT(((Recommendations[ImplStatus]="Implemented")+(Recommendations[ImplStatus]="Compensated"))*ISNUMBER(MATCH(Recommendations[Id],H4:AU4,0)))/COUNTIF(H4:AU4,"&lt;&gt;"))</f>
        <v>0</v>
      </c>
      <c r="H4" s="110" t="s">
        <v>1568</v>
      </c>
      <c r="I4" s="110" t="s">
        <v>2105</v>
      </c>
      <c r="J4" s="110" t="s">
        <v>2224</v>
      </c>
      <c r="K4" s="110" t="s">
        <v>2283</v>
      </c>
      <c r="L4" s="110" t="s">
        <v>2289</v>
      </c>
      <c r="M4" s="110" t="s">
        <v>2295</v>
      </c>
      <c r="N4" s="110" t="s">
        <v>2301</v>
      </c>
      <c r="O4" s="110" t="s">
        <v>2308</v>
      </c>
      <c r="P4" s="110" t="s">
        <v>2345</v>
      </c>
      <c r="Q4" s="110" t="s">
        <v>2352</v>
      </c>
      <c r="R4" s="110" t="s">
        <v>2359</v>
      </c>
      <c r="S4" s="110" t="s">
        <v>2366</v>
      </c>
      <c r="T4" s="110" t="s">
        <v>2373</v>
      </c>
      <c r="U4" s="110" t="s">
        <v>2381</v>
      </c>
      <c r="V4" s="110" t="s">
        <v>2776</v>
      </c>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3804</v>
      </c>
      <c r="B5" s="106" t="s">
        <v>3805</v>
      </c>
      <c r="C5" s="107" t="s">
        <v>3806</v>
      </c>
      <c r="D5" s="107" t="s">
        <v>3807</v>
      </c>
      <c r="E5" s="107" t="s">
        <v>3808</v>
      </c>
      <c r="F5" s="108" t="s">
        <v>3809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3810</v>
      </c>
      <c r="B6" s="106" t="s">
        <v>3811</v>
      </c>
      <c r="C6" s="107" t="s">
        <v>3812</v>
      </c>
      <c r="D6" s="107" t="s">
        <v>3813</v>
      </c>
      <c r="E6" s="107" t="s">
        <v>25</v>
      </c>
      <c r="F6" s="108" t="s">
        <v>3814</v>
      </c>
      <c r="G6" s="109">
        <f>IF(COUNTIF(H6:AU6,"&lt;&gt;")=0,"",SUMPRODUCT(((Recommendations[ImplStatus]="Implemented")+(Recommendations[ImplStatus]="Compensated"))*ISNUMBER(MATCH(Recommendations[Id],H6:AU6,0)))/COUNTIF(H6:AU6,"&lt;&gt;"))</f>
        <v>0</v>
      </c>
      <c r="H6" s="110" t="s">
        <v>1514</v>
      </c>
      <c r="I6" s="110" t="s">
        <v>1521</v>
      </c>
      <c r="J6" s="110" t="s">
        <v>1527</v>
      </c>
      <c r="K6" s="110" t="s">
        <v>1533</v>
      </c>
      <c r="L6" s="110" t="s">
        <v>1552</v>
      </c>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3815</v>
      </c>
      <c r="B7" s="106" t="s">
        <v>13</v>
      </c>
      <c r="C7" s="107" t="s">
        <v>3816</v>
      </c>
      <c r="D7" s="107" t="s">
        <v>3817</v>
      </c>
      <c r="E7" s="107" t="s">
        <v>25</v>
      </c>
      <c r="F7" s="108" t="s">
        <v>3818</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3819</v>
      </c>
      <c r="B8" s="106" t="s">
        <v>3820</v>
      </c>
      <c r="C8" s="107" t="s">
        <v>3821</v>
      </c>
      <c r="D8" s="107" t="s">
        <v>3822</v>
      </c>
      <c r="E8" s="107" t="s">
        <v>25</v>
      </c>
      <c r="F8" s="108" t="s">
        <v>3823</v>
      </c>
      <c r="G8" s="109">
        <f>IF(COUNTIF(H8:AU8,"&lt;&gt;")=0,"",SUMPRODUCT(((Recommendations[ImplStatus]="Implemented")+(Recommendations[ImplStatus]="Compensated"))*ISNUMBER(MATCH(Recommendations[Id],H8:AU8,0)))/COUNTIF(H8:AU8,"&lt;&gt;"))</f>
        <v>0</v>
      </c>
      <c r="H8" s="110" t="s">
        <v>2246</v>
      </c>
      <c r="I8" s="110" t="s">
        <v>2253</v>
      </c>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3824</v>
      </c>
      <c r="B9" s="106" t="s">
        <v>3825</v>
      </c>
      <c r="C9" s="107" t="s">
        <v>3826</v>
      </c>
      <c r="D9" s="107" t="s">
        <v>3827</v>
      </c>
      <c r="E9" s="107" t="s">
        <v>25</v>
      </c>
      <c r="F9" s="108" t="s">
        <v>3828</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3829</v>
      </c>
      <c r="B10" s="106" t="s">
        <v>3830</v>
      </c>
      <c r="C10" s="107" t="s">
        <v>3831</v>
      </c>
      <c r="D10" s="107" t="s">
        <v>3832</v>
      </c>
      <c r="E10" s="107" t="s">
        <v>25</v>
      </c>
      <c r="F10" s="108" t="s">
        <v>3833</v>
      </c>
      <c r="G10" s="109">
        <f>IF(COUNTIF(H10:AU10,"&lt;&gt;")=0,"",SUMPRODUCT(((Recommendations[ImplStatus]="Implemented")+(Recommendations[ImplStatus]="Compensated"))*ISNUMBER(MATCH(Recommendations[Id],H10:AU10,0)))/COUNTIF(H10:AU10,"&lt;&gt;"))</f>
        <v>0</v>
      </c>
      <c r="H10" s="110" t="s">
        <v>2631</v>
      </c>
      <c r="I10" s="110" t="s">
        <v>2638</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3834</v>
      </c>
      <c r="B11" s="106" t="s">
        <v>3835</v>
      </c>
      <c r="C11" s="107" t="s">
        <v>3836</v>
      </c>
      <c r="D11" s="107" t="s">
        <v>3837</v>
      </c>
      <c r="E11" s="107" t="s">
        <v>25</v>
      </c>
      <c r="F11" s="108" t="s">
        <v>3838</v>
      </c>
      <c r="G11" s="109">
        <f>IF(COUNTIF(H11:AU11,"&lt;&gt;")=0,"",SUMPRODUCT(((Recommendations[ImplStatus]="Implemented")+(Recommendations[ImplStatus]="Compensated"))*ISNUMBER(MATCH(Recommendations[Id],H11:AU11,0)))/COUNTIF(H11:AU11,"&lt;&gt;"))</f>
        <v>0</v>
      </c>
      <c r="H11" s="110" t="s">
        <v>1185</v>
      </c>
      <c r="I11" s="110" t="s">
        <v>1539</v>
      </c>
      <c r="J11" s="110" t="s">
        <v>1780</v>
      </c>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3839</v>
      </c>
      <c r="B12" s="106" t="s">
        <v>3840</v>
      </c>
      <c r="C12" s="107" t="s">
        <v>3841</v>
      </c>
      <c r="D12" s="107" t="s">
        <v>3842</v>
      </c>
      <c r="E12" s="107" t="s">
        <v>25</v>
      </c>
      <c r="F12" s="108" t="s">
        <v>3843</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3844</v>
      </c>
      <c r="B13" s="106" t="s">
        <v>3845</v>
      </c>
      <c r="C13" s="107" t="s">
        <v>3846</v>
      </c>
      <c r="D13" s="107" t="s">
        <v>3847</v>
      </c>
      <c r="E13" s="107" t="s">
        <v>25</v>
      </c>
      <c r="F13" s="108" t="s">
        <v>3848</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3849</v>
      </c>
      <c r="B14" s="106" t="s">
        <v>3850</v>
      </c>
      <c r="C14" s="107" t="s">
        <v>3851</v>
      </c>
      <c r="D14" s="107" t="s">
        <v>3852</v>
      </c>
      <c r="E14" s="107" t="s">
        <v>25</v>
      </c>
      <c r="F14" s="108" t="s">
        <v>3853</v>
      </c>
      <c r="G14" s="109">
        <f>IF(COUNTIF(H14:AU14,"&lt;&gt;")=0,"",SUMPRODUCT(((Recommendations[ImplStatus]="Implemented")+(Recommendations[ImplStatus]="Compensated"))*ISNUMBER(MATCH(Recommendations[Id],H14:AU14,0)))/COUNTIF(H14:AU14,"&lt;&gt;"))</f>
        <v>0</v>
      </c>
      <c r="H14" s="110" t="s">
        <v>800</v>
      </c>
      <c r="I14" s="110" t="s">
        <v>807</v>
      </c>
      <c r="J14" s="110" t="s">
        <v>1158</v>
      </c>
      <c r="K14" s="110" t="s">
        <v>1165</v>
      </c>
      <c r="L14" s="110" t="s">
        <v>1296</v>
      </c>
      <c r="M14" s="110" t="s">
        <v>1409</v>
      </c>
      <c r="N14" s="110" t="s">
        <v>1710</v>
      </c>
      <c r="O14" s="110" t="s">
        <v>1966</v>
      </c>
      <c r="P14" s="110" t="s">
        <v>1973</v>
      </c>
      <c r="Q14" s="110" t="s">
        <v>1980</v>
      </c>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3854</v>
      </c>
      <c r="B15" s="106" t="s">
        <v>3855</v>
      </c>
      <c r="C15" s="107" t="s">
        <v>3856</v>
      </c>
      <c r="D15" s="107" t="s">
        <v>3857</v>
      </c>
      <c r="E15" s="107" t="s">
        <v>25</v>
      </c>
      <c r="F15" s="108" t="s">
        <v>3858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3859</v>
      </c>
      <c r="B16" s="106" t="s">
        <v>3860</v>
      </c>
      <c r="C16" s="107" t="s">
        <v>3861</v>
      </c>
      <c r="D16" s="107" t="s">
        <v>3862</v>
      </c>
      <c r="E16" s="107" t="s">
        <v>25</v>
      </c>
      <c r="F16" s="108" t="s">
        <v>3863</v>
      </c>
      <c r="G16" s="109">
        <f>IF(COUNTIF(H16:AU16,"&lt;&gt;")=0,"",SUMPRODUCT(((Recommendations[ImplStatus]="Implemented")+(Recommendations[ImplStatus]="Compensated"))*ISNUMBER(MATCH(Recommendations[Id],H16:AU16,0)))/COUNTIF(H16:AU16,"&lt;&gt;"))</f>
        <v>0</v>
      </c>
      <c r="H16" s="110" t="s">
        <v>658</v>
      </c>
      <c r="I16" s="110" t="s">
        <v>691</v>
      </c>
      <c r="J16" s="110" t="s">
        <v>698</v>
      </c>
      <c r="K16" s="110" t="s">
        <v>1311</v>
      </c>
      <c r="L16" s="110" t="s">
        <v>1499</v>
      </c>
      <c r="M16" s="110" t="s">
        <v>2475</v>
      </c>
      <c r="N16" s="110" t="s">
        <v>2482</v>
      </c>
      <c r="O16" s="110" t="s">
        <v>2496</v>
      </c>
      <c r="P16" s="110" t="s">
        <v>2652</v>
      </c>
      <c r="Q16" s="110" t="s">
        <v>2678</v>
      </c>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3864</v>
      </c>
      <c r="B17" s="106" t="s">
        <v>3865</v>
      </c>
      <c r="C17" s="107" t="s">
        <v>3866</v>
      </c>
      <c r="D17" s="107" t="s">
        <v>3867</v>
      </c>
      <c r="E17" s="107" t="s">
        <v>25</v>
      </c>
      <c r="F17" s="108" t="s">
        <v>3868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3869</v>
      </c>
      <c r="B18" s="106" t="s">
        <v>3870</v>
      </c>
      <c r="C18" s="107" t="s">
        <v>3871</v>
      </c>
      <c r="D18" s="107" t="s">
        <v>3872</v>
      </c>
      <c r="E18" s="107" t="s">
        <v>25</v>
      </c>
      <c r="F18" s="108" t="s">
        <v>3873</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3874</v>
      </c>
      <c r="B19" s="106" t="s">
        <v>3875</v>
      </c>
      <c r="C19" s="107" t="s">
        <v>3876</v>
      </c>
      <c r="D19" s="107" t="s">
        <v>3877</v>
      </c>
      <c r="E19" s="107" t="s">
        <v>25</v>
      </c>
      <c r="F19" s="108" t="s">
        <v>3878</v>
      </c>
      <c r="G19" s="109">
        <f>IF(COUNTIF(H19:AU19,"&lt;&gt;")=0,"",SUMPRODUCT(((Recommendations[ImplStatus]="Implemented")+(Recommendations[ImplStatus]="Compensated"))*ISNUMBER(MATCH(Recommendations[Id],H19:AU19,0)))/COUNTIF(H19:AU19,"&lt;&gt;"))</f>
        <v>0</v>
      </c>
      <c r="H19" s="110" t="s">
        <v>1178</v>
      </c>
      <c r="I19" s="110" t="s">
        <v>2181</v>
      </c>
      <c r="J19" s="110" t="s">
        <v>2187</v>
      </c>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3879</v>
      </c>
      <c r="B20" s="106" t="s">
        <v>3880</v>
      </c>
      <c r="C20" s="107" t="s">
        <v>3881</v>
      </c>
      <c r="D20" s="107" t="s">
        <v>3882</v>
      </c>
      <c r="E20" s="107" t="s">
        <v>25</v>
      </c>
      <c r="F20" s="108" t="s">
        <v>3883</v>
      </c>
      <c r="G20" s="109">
        <f>IF(COUNTIF(H20:AU20,"&lt;&gt;")=0,"",SUMPRODUCT(((Recommendations[ImplStatus]="Implemented")+(Recommendations[ImplStatus]="Compensated"))*ISNUMBER(MATCH(Recommendations[Id],H20:AU20,0)))/COUNTIF(H20:AU20,"&lt;&gt;"))</f>
        <v>0</v>
      </c>
      <c r="H20" s="110" t="s">
        <v>386</v>
      </c>
      <c r="I20" s="110" t="s">
        <v>393</v>
      </c>
      <c r="J20" s="110" t="s">
        <v>407</v>
      </c>
      <c r="K20" s="110" t="s">
        <v>414</v>
      </c>
      <c r="L20" s="110" t="s">
        <v>421</v>
      </c>
      <c r="M20" s="110" t="s">
        <v>441</v>
      </c>
      <c r="N20" s="110" t="s">
        <v>512</v>
      </c>
      <c r="O20" s="110" t="s">
        <v>519</v>
      </c>
      <c r="P20" s="110" t="s">
        <v>534</v>
      </c>
      <c r="Q20" s="110" t="s">
        <v>540</v>
      </c>
      <c r="R20" s="110" t="s">
        <v>684</v>
      </c>
      <c r="S20" s="110" t="s">
        <v>811</v>
      </c>
      <c r="T20" s="110" t="s">
        <v>817</v>
      </c>
      <c r="U20" s="110" t="s">
        <v>859</v>
      </c>
      <c r="V20" s="110" t="s">
        <v>864</v>
      </c>
      <c r="W20" s="110" t="s">
        <v>891</v>
      </c>
      <c r="X20" s="110" t="s">
        <v>896</v>
      </c>
      <c r="Y20" s="110" t="s">
        <v>1363</v>
      </c>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3884</v>
      </c>
      <c r="B21" s="106" t="s">
        <v>3885</v>
      </c>
      <c r="C21" s="107" t="s">
        <v>3886</v>
      </c>
      <c r="D21" s="107" t="s">
        <v>3887</v>
      </c>
      <c r="E21" s="107" t="s">
        <v>3888</v>
      </c>
      <c r="F21" s="108" t="s">
        <v>3889</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3890</v>
      </c>
      <c r="B22" s="106" t="s">
        <v>3891</v>
      </c>
      <c r="C22" s="107" t="s">
        <v>3892</v>
      </c>
      <c r="D22" s="107" t="s">
        <v>3893</v>
      </c>
      <c r="E22" s="107" t="s">
        <v>3894</v>
      </c>
      <c r="F22" s="108" t="s">
        <v>3895</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3896</v>
      </c>
      <c r="B23" s="106" t="s">
        <v>3897</v>
      </c>
      <c r="C23" s="107" t="s">
        <v>3898</v>
      </c>
      <c r="D23" s="107" t="s">
        <v>3899</v>
      </c>
      <c r="E23" s="107" t="s">
        <v>3900</v>
      </c>
      <c r="F23" s="108" t="s">
        <v>3901</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3902</v>
      </c>
      <c r="B24" s="106" t="s">
        <v>3903</v>
      </c>
      <c r="C24" s="107" t="s">
        <v>3904</v>
      </c>
      <c r="D24" s="107" t="s">
        <v>3905</v>
      </c>
      <c r="E24" s="107" t="s">
        <v>25</v>
      </c>
      <c r="F24" s="108" t="s">
        <v>3906</v>
      </c>
      <c r="G24" s="109">
        <f>IF(COUNTIF(H24:AU24,"&lt;&gt;")=0,"",SUMPRODUCT(((Recommendations[ImplStatus]="Implemented")+(Recommendations[ImplStatus]="Compensated"))*ISNUMBER(MATCH(Recommendations[Id],H24:AU24,0)))/COUNTIF(H24:AU24,"&lt;&gt;"))</f>
        <v>0</v>
      </c>
      <c r="H24" s="110" t="s">
        <v>1703</v>
      </c>
      <c r="I24" s="110" t="s">
        <v>2489</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3907</v>
      </c>
      <c r="B25" s="106" t="s">
        <v>3908</v>
      </c>
      <c r="C25" s="107" t="s">
        <v>3909</v>
      </c>
      <c r="D25" s="107" t="s">
        <v>25</v>
      </c>
      <c r="E25" s="107" t="s">
        <v>25</v>
      </c>
      <c r="F25" s="108" t="s">
        <v>3910</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3911</v>
      </c>
      <c r="B26" s="106" t="s">
        <v>3912</v>
      </c>
      <c r="C26" s="107" t="s">
        <v>3913</v>
      </c>
      <c r="D26" s="107" t="s">
        <v>3914</v>
      </c>
      <c r="E26" s="107" t="s">
        <v>25</v>
      </c>
      <c r="F26" s="108" t="s">
        <v>3915</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3916</v>
      </c>
      <c r="B27" s="106" t="s">
        <v>3917</v>
      </c>
      <c r="C27" s="107" t="s">
        <v>3918</v>
      </c>
      <c r="D27" s="107" t="s">
        <v>3919</v>
      </c>
      <c r="E27" s="107" t="s">
        <v>3920</v>
      </c>
      <c r="F27" s="108" t="s">
        <v>3921</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3922</v>
      </c>
      <c r="B28" s="106" t="s">
        <v>3923</v>
      </c>
      <c r="C28" s="107" t="s">
        <v>3924</v>
      </c>
      <c r="D28" s="107" t="s">
        <v>25</v>
      </c>
      <c r="E28" s="107" t="s">
        <v>25</v>
      </c>
      <c r="F28" s="108" t="s">
        <v>3925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3926</v>
      </c>
      <c r="B29" s="106" t="s">
        <v>3927</v>
      </c>
      <c r="C29" s="107" t="s">
        <v>3928</v>
      </c>
      <c r="D29" s="107" t="s">
        <v>3929</v>
      </c>
      <c r="E29" s="107" t="s">
        <v>3930</v>
      </c>
      <c r="F29" s="108" t="s">
        <v>3931</v>
      </c>
      <c r="G29" s="109">
        <f>IF(COUNTIF(H29:AU29,"&lt;&gt;")=0,"",SUMPRODUCT(((Recommendations[ImplStatus]="Implemented")+(Recommendations[ImplStatus]="Compensated"))*ISNUMBER(MATCH(Recommendations[Id],H29:AU29,0)))/COUNTIF(H29:AU29,"&lt;&gt;"))</f>
        <v>0</v>
      </c>
      <c r="H29" s="110" t="s">
        <v>18</v>
      </c>
      <c r="I29" s="110" t="s">
        <v>31</v>
      </c>
      <c r="J29" s="110" t="s">
        <v>37</v>
      </c>
      <c r="K29" s="110" t="s">
        <v>43</v>
      </c>
      <c r="L29" s="110" t="s">
        <v>49</v>
      </c>
      <c r="M29" s="110" t="s">
        <v>55</v>
      </c>
      <c r="N29" s="110" t="s">
        <v>62</v>
      </c>
      <c r="O29" s="110" t="s">
        <v>343</v>
      </c>
      <c r="P29" s="110" t="s">
        <v>483</v>
      </c>
      <c r="Q29" s="110" t="s">
        <v>574</v>
      </c>
      <c r="R29" s="110" t="s">
        <v>665</v>
      </c>
      <c r="S29" s="110" t="s">
        <v>677</v>
      </c>
      <c r="T29" s="110" t="s">
        <v>1506</v>
      </c>
      <c r="U29" s="110" t="s">
        <v>2404</v>
      </c>
      <c r="V29" s="110" t="s">
        <v>2616</v>
      </c>
      <c r="W29" s="110" t="s">
        <v>2646</v>
      </c>
      <c r="X29" s="110" t="s">
        <v>2658</v>
      </c>
      <c r="Y29" s="110" t="s">
        <v>2666</v>
      </c>
      <c r="Z29" s="110" t="s">
        <v>2683</v>
      </c>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3932</v>
      </c>
      <c r="B30" s="106" t="s">
        <v>3933</v>
      </c>
      <c r="C30" s="107" t="s">
        <v>3934</v>
      </c>
      <c r="D30" s="107" t="s">
        <v>3935</v>
      </c>
      <c r="E30" s="107" t="s">
        <v>25</v>
      </c>
      <c r="F30" s="108" t="s">
        <v>3936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3937</v>
      </c>
      <c r="B31" s="106" t="s">
        <v>3938</v>
      </c>
      <c r="C31" s="107" t="s">
        <v>3939</v>
      </c>
      <c r="D31" s="107" t="s">
        <v>3940</v>
      </c>
      <c r="E31" s="107" t="s">
        <v>3941</v>
      </c>
      <c r="F31" s="108" t="s">
        <v>3942</v>
      </c>
      <c r="G31" s="109">
        <f>IF(COUNTIF(H31:AU31,"&lt;&gt;")=0,"",SUMPRODUCT(((Recommendations[ImplStatus]="Implemented")+(Recommendations[ImplStatus]="Compensated"))*ISNUMBER(MATCH(Recommendations[Id],H31:AU31,0)))/COUNTIF(H31:AU31,"&lt;&gt;"))</f>
        <v>0</v>
      </c>
      <c r="H31" s="110" t="s">
        <v>337</v>
      </c>
      <c r="I31" s="110" t="s">
        <v>349</v>
      </c>
      <c r="J31" s="110" t="s">
        <v>618</v>
      </c>
      <c r="K31" s="110" t="s">
        <v>746</v>
      </c>
      <c r="L31" s="110" t="s">
        <v>753</v>
      </c>
      <c r="M31" s="110" t="s">
        <v>760</v>
      </c>
      <c r="N31" s="110" t="s">
        <v>780</v>
      </c>
      <c r="O31" s="110" t="s">
        <v>1152</v>
      </c>
      <c r="P31" s="110" t="s">
        <v>1718</v>
      </c>
      <c r="Q31" s="110" t="s">
        <v>2589</v>
      </c>
      <c r="R31" s="110" t="s">
        <v>2603</v>
      </c>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3943</v>
      </c>
      <c r="B32" s="106" t="s">
        <v>3944</v>
      </c>
      <c r="C32" s="107" t="s">
        <v>3945</v>
      </c>
      <c r="D32" s="107" t="s">
        <v>3946</v>
      </c>
      <c r="E32" s="107" t="s">
        <v>3947</v>
      </c>
      <c r="F32" s="108" t="s">
        <v>3948</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3949</v>
      </c>
      <c r="B33" s="106" t="s">
        <v>3950</v>
      </c>
      <c r="C33" s="107" t="s">
        <v>3951</v>
      </c>
      <c r="D33" s="107" t="s">
        <v>3952</v>
      </c>
      <c r="E33" s="107" t="s">
        <v>25</v>
      </c>
      <c r="F33" s="108" t="s">
        <v>3953</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3954</v>
      </c>
      <c r="B34" s="106" t="s">
        <v>3955</v>
      </c>
      <c r="C34" s="107" t="s">
        <v>3956</v>
      </c>
      <c r="D34" s="107" t="s">
        <v>3957</v>
      </c>
      <c r="E34" s="107" t="s">
        <v>25</v>
      </c>
      <c r="F34" s="108" t="s">
        <v>3958</v>
      </c>
      <c r="G34" s="109">
        <f>IF(COUNTIF(H34:AU34,"&lt;&gt;")=0,"",SUMPRODUCT(((Recommendations[ImplStatus]="Implemented")+(Recommendations[ImplStatus]="Compensated"))*ISNUMBER(MATCH(Recommendations[Id],H34:AU34,0)))/COUNTIF(H34:AU34,"&lt;&gt;"))</f>
        <v>0</v>
      </c>
      <c r="H34" s="110" t="s">
        <v>2084</v>
      </c>
      <c r="I34" s="110" t="s">
        <v>2112</v>
      </c>
      <c r="J34" s="110" t="s">
        <v>2126</v>
      </c>
      <c r="K34" s="110" t="s">
        <v>2582</v>
      </c>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3959</v>
      </c>
      <c r="B35" s="106" t="s">
        <v>3960</v>
      </c>
      <c r="C35" s="107" t="s">
        <v>3961</v>
      </c>
      <c r="D35" s="107" t="s">
        <v>3962</v>
      </c>
      <c r="E35" s="107" t="s">
        <v>3963</v>
      </c>
      <c r="F35" s="108" t="s">
        <v>3964</v>
      </c>
      <c r="G35" s="109">
        <f>IF(COUNTIF(H35:AU35,"&lt;&gt;")=0,"",SUMPRODUCT(((Recommendations[ImplStatus]="Implemented")+(Recommendations[ImplStatus]="Compensated"))*ISNUMBER(MATCH(Recommendations[Id],H35:AU35,0)))/COUNTIF(H35:AU35,"&lt;&gt;"))</f>
        <v>0</v>
      </c>
      <c r="H35" s="110" t="s">
        <v>1237</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3965</v>
      </c>
      <c r="B36" s="106" t="s">
        <v>3966</v>
      </c>
      <c r="C36" s="107" t="s">
        <v>3967</v>
      </c>
      <c r="D36" s="107" t="s">
        <v>3968</v>
      </c>
      <c r="E36" s="107" t="s">
        <v>3969</v>
      </c>
      <c r="F36" s="108" t="s">
        <v>3970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3971</v>
      </c>
      <c r="B37" s="106" t="s">
        <v>3972</v>
      </c>
      <c r="C37" s="107" t="s">
        <v>3973</v>
      </c>
      <c r="D37" s="107" t="s">
        <v>3974</v>
      </c>
      <c r="E37" s="107" t="s">
        <v>25</v>
      </c>
      <c r="F37" s="108" t="s">
        <v>3975</v>
      </c>
      <c r="G37" s="109">
        <f>IF(COUNTIF(H37:AU37,"&lt;&gt;")=0,"",SUMPRODUCT(((Recommendations[ImplStatus]="Implemented")+(Recommendations[ImplStatus]="Compensated"))*ISNUMBER(MATCH(Recommendations[Id],H37:AU37,0)))/COUNTIF(H37:AU37,"&lt;&gt;"))</f>
        <v>0</v>
      </c>
      <c r="H37" s="110" t="s">
        <v>2259</v>
      </c>
      <c r="I37" s="110" t="s">
        <v>2275</v>
      </c>
      <c r="J37" s="110" t="s">
        <v>2574</v>
      </c>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3976</v>
      </c>
      <c r="B38" s="106" t="s">
        <v>3977</v>
      </c>
      <c r="C38" s="107" t="s">
        <v>3978</v>
      </c>
      <c r="D38" s="107" t="s">
        <v>3979</v>
      </c>
      <c r="E38" s="107" t="s">
        <v>3980</v>
      </c>
      <c r="F38" s="108" t="s">
        <v>3981</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3982</v>
      </c>
      <c r="B39" s="106" t="s">
        <v>3983</v>
      </c>
      <c r="C39" s="107" t="s">
        <v>3984</v>
      </c>
      <c r="D39" s="107" t="s">
        <v>3985</v>
      </c>
      <c r="E39" s="107" t="s">
        <v>25</v>
      </c>
      <c r="F39" s="108" t="s">
        <v>3986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3987</v>
      </c>
      <c r="B40" s="106" t="s">
        <v>3988</v>
      </c>
      <c r="C40" s="107" t="s">
        <v>3989</v>
      </c>
      <c r="D40" s="107" t="s">
        <v>3990</v>
      </c>
      <c r="E40" s="107" t="s">
        <v>3991</v>
      </c>
      <c r="F40" s="108" t="s">
        <v>3992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3993</v>
      </c>
      <c r="B41" s="106" t="s">
        <v>3994</v>
      </c>
      <c r="C41" s="107" t="s">
        <v>3995</v>
      </c>
      <c r="D41" s="107" t="s">
        <v>3996</v>
      </c>
      <c r="E41" s="107" t="s">
        <v>3997</v>
      </c>
      <c r="F41" s="108" t="s">
        <v>3998</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3999</v>
      </c>
      <c r="B42" s="106" t="s">
        <v>745</v>
      </c>
      <c r="C42" s="107" t="s">
        <v>4000</v>
      </c>
      <c r="D42" s="107" t="s">
        <v>4001</v>
      </c>
      <c r="E42" s="107" t="s">
        <v>4002</v>
      </c>
      <c r="F42" s="108" t="s">
        <v>4003</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4004</v>
      </c>
      <c r="B43" s="106" t="s">
        <v>4005</v>
      </c>
      <c r="C43" s="107" t="s">
        <v>4006</v>
      </c>
      <c r="D43" s="107" t="s">
        <v>4007</v>
      </c>
      <c r="E43" s="107" t="s">
        <v>4008</v>
      </c>
      <c r="F43" s="108" t="s">
        <v>4009</v>
      </c>
      <c r="G43" s="109">
        <f>IF(COUNTIF(H43:AU43,"&lt;&gt;")=0,"",SUMPRODUCT(((Recommendations[ImplStatus]="Implemented")+(Recommendations[ImplStatus]="Compensated"))*ISNUMBER(MATCH(Recommendations[Id],H43:AU43,0)))/COUNTIF(H43:AU43,"&lt;&gt;"))</f>
        <v>0</v>
      </c>
      <c r="H43" s="110" t="s">
        <v>232</v>
      </c>
      <c r="I43" s="110" t="s">
        <v>236</v>
      </c>
      <c r="J43" s="110" t="s">
        <v>268</v>
      </c>
      <c r="K43" s="110" t="s">
        <v>1459</v>
      </c>
      <c r="L43" s="110" t="s">
        <v>1471</v>
      </c>
      <c r="M43" s="110" t="s">
        <v>1477</v>
      </c>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4010</v>
      </c>
      <c r="B44" s="106" t="s">
        <v>4011</v>
      </c>
      <c r="C44" s="107" t="s">
        <v>4012</v>
      </c>
      <c r="D44" s="107" t="s">
        <v>4013</v>
      </c>
      <c r="E44" s="107" t="s">
        <v>25</v>
      </c>
      <c r="F44" s="108" t="s">
        <v>4014</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4015</v>
      </c>
      <c r="B45" s="111" t="s">
        <v>4016</v>
      </c>
      <c r="C45" s="112" t="s">
        <v>4017</v>
      </c>
      <c r="D45" s="112" t="s">
        <v>4018</v>
      </c>
      <c r="E45" s="112" t="s">
        <v>4019</v>
      </c>
      <c r="F45" s="113" t="s">
        <v>4020</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2834</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IFERROR(INDEX('Recommendations'!$I$2:$I$434, MATCH(H2,'Recommendations'!$B$2:$B$434,0))="Implemented", FALSE))</xm:f>
            <x14:dxf>
              <font>
                <color rgb="FF000000"/>
              </font>
              <fill>
                <patternFill>
                  <bgColor rgb="FF3C7D22"/>
                </patternFill>
              </fill>
            </x14:dxf>
          </x14:cfRule>
          <x14:cfRule type="expression" priority="2" id="{00000000-000E-0000-0500-000002000000}">
            <xm:f>AND(H2&lt;&gt;"", IFERROR(INDEX('Recommendations'!$I$2:$I$434, MATCH(H2,'Recommendations'!$B$2:$B$434,0))="Compensated", FALSE))</xm:f>
            <x14:dxf>
              <font>
                <color rgb="FF000000"/>
              </font>
              <fill>
                <patternFill>
                  <bgColor rgb="FFC6E0B4"/>
                </patternFill>
              </fill>
            </x14:dxf>
          </x14:cfRule>
          <x14:cfRule type="expression" priority="3" id="{00000000-000E-0000-0500-000003000000}">
            <xm:f>AND(H2&lt;&gt;"", IFERROR(INDEX('Recommendations'!$I$2:$I$434, MATCH(H2,'Recommendations'!$B$2:$B$434,0))="Testing", FALSE))</xm:f>
            <x14:dxf>
              <font>
                <color rgb="FF000000"/>
              </font>
              <fill>
                <patternFill>
                  <bgColor rgb="FFFFC000"/>
                </patternFill>
              </fill>
            </x14:dxf>
          </x14:cfRule>
          <x14:cfRule type="expression" priority="4" id="{00000000-000E-0000-0500-000004000000}">
            <xm:f>AND(H2&lt;&gt;"", IFERROR(INDEX('Recommendations'!$I$2:$I$434, MATCH(H2,'Recommendations'!$B$2:$B$434,0))="Failed", FALSE))</xm:f>
            <x14:dxf>
              <font>
                <color rgb="FF000000"/>
              </font>
              <fill>
                <patternFill>
                  <bgColor rgb="FFD82891"/>
                </patternFill>
              </fill>
            </x14:dxf>
          </x14:cfRule>
          <x14:cfRule type="expression" priority="5" id="{00000000-000E-0000-0500-000005000000}">
            <xm:f>AND(H2&lt;&gt;"", IFERROR(INDEX('Recommendations'!$I$2:$I$434, MATCH(H2,'Recommendations'!$B$2:$B$434,0))="Risk Accepted", FALSE))</xm:f>
            <x14:dxf>
              <font>
                <color rgb="FF000000"/>
              </font>
              <fill>
                <patternFill>
                  <bgColor rgb="FFD9D9D9"/>
                </patternFill>
              </fill>
            </x14:dxf>
          </x14:cfRule>
          <x14:cfRule type="expression" priority="6" id="{00000000-000E-0000-0500-000006000000}">
            <xm:f>AND(H2&lt;&gt;"", IFERROR(INDEX('Recommendations'!$I$2:$I$434, MATCH(H2,'Recommendations'!$B$2:$B$434,0))="N/A",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4021</v>
      </c>
      <c r="B1" s="145" t="s">
        <v>3080</v>
      </c>
      <c r="C1" s="145" t="s">
        <v>1</v>
      </c>
      <c r="D1" s="145" t="s">
        <v>3081</v>
      </c>
      <c r="E1" s="145" t="s">
        <v>4022</v>
      </c>
      <c r="F1" s="145" t="s">
        <v>4023</v>
      </c>
      <c r="G1" s="145" t="s">
        <v>4024</v>
      </c>
      <c r="H1" s="145" t="s">
        <v>4025</v>
      </c>
      <c r="I1" s="145" t="s">
        <v>3086</v>
      </c>
      <c r="J1" s="145" t="s">
        <v>3087</v>
      </c>
      <c r="K1" s="145" t="s">
        <v>3088</v>
      </c>
      <c r="L1" s="145" t="s">
        <v>3089</v>
      </c>
      <c r="M1" s="145" t="s">
        <v>3090</v>
      </c>
      <c r="N1" s="145" t="s">
        <v>3091</v>
      </c>
      <c r="O1" s="145" t="s">
        <v>3092</v>
      </c>
      <c r="P1" s="145" t="s">
        <v>3093</v>
      </c>
      <c r="Q1" s="145" t="s">
        <v>3094</v>
      </c>
      <c r="R1" s="145" t="s">
        <v>3095</v>
      </c>
      <c r="S1" s="145" t="s">
        <v>3096</v>
      </c>
      <c r="T1" s="145" t="s">
        <v>3097</v>
      </c>
      <c r="U1" s="145" t="s">
        <v>3098</v>
      </c>
      <c r="V1" s="145" t="s">
        <v>3099</v>
      </c>
      <c r="W1" s="145" t="s">
        <v>3100</v>
      </c>
      <c r="X1" s="145" t="s">
        <v>3101</v>
      </c>
      <c r="Y1" s="145" t="s">
        <v>3102</v>
      </c>
      <c r="Z1" s="145" t="s">
        <v>3103</v>
      </c>
      <c r="AA1" s="145" t="s">
        <v>3104</v>
      </c>
      <c r="AB1" s="145" t="s">
        <v>3105</v>
      </c>
      <c r="AC1" s="145" t="s">
        <v>3106</v>
      </c>
      <c r="AD1" s="145" t="s">
        <v>3107</v>
      </c>
      <c r="AE1" s="145" t="s">
        <v>3108</v>
      </c>
      <c r="AF1" s="145" t="s">
        <v>3109</v>
      </c>
      <c r="AG1" s="145" t="s">
        <v>3110</v>
      </c>
      <c r="AH1" s="145" t="s">
        <v>3111</v>
      </c>
      <c r="AI1" s="145" t="s">
        <v>3112</v>
      </c>
      <c r="AJ1" s="145" t="s">
        <v>3113</v>
      </c>
      <c r="AK1" s="145" t="s">
        <v>3114</v>
      </c>
      <c r="AL1" s="145" t="s">
        <v>3115</v>
      </c>
      <c r="AM1" s="145" t="s">
        <v>3116</v>
      </c>
      <c r="AN1" s="145" t="s">
        <v>3117</v>
      </c>
      <c r="AO1" s="145" t="s">
        <v>3118</v>
      </c>
      <c r="AP1" s="145" t="s">
        <v>3119</v>
      </c>
      <c r="AQ1" s="145" t="s">
        <v>3120</v>
      </c>
      <c r="AR1" s="145" t="s">
        <v>3121</v>
      </c>
      <c r="AS1" s="145" t="s">
        <v>3122</v>
      </c>
      <c r="AT1" s="145" t="s">
        <v>3123</v>
      </c>
      <c r="AU1" s="145" t="s">
        <v>3124</v>
      </c>
      <c r="AV1" s="145" t="s">
        <v>3125</v>
      </c>
      <c r="AW1" s="146" t="s">
        <v>3126</v>
      </c>
    </row>
    <row r="2" spans="1:49" ht="60" customHeight="1" outlineLevel="1" x14ac:dyDescent="0.35">
      <c r="A2" s="138" t="s">
        <v>4026</v>
      </c>
      <c r="B2" s="124"/>
      <c r="C2" s="123" t="s">
        <v>4027</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4026</v>
      </c>
      <c r="B3" s="125" t="s">
        <v>955</v>
      </c>
      <c r="C3" s="126" t="s">
        <v>4028</v>
      </c>
      <c r="D3" s="128" t="s">
        <v>4029</v>
      </c>
      <c r="E3" s="128" t="s">
        <v>4030</v>
      </c>
      <c r="F3" s="128" t="s">
        <v>4031</v>
      </c>
      <c r="G3" s="128" t="s">
        <v>4032</v>
      </c>
      <c r="H3" s="128" t="s">
        <v>4033</v>
      </c>
      <c r="I3" s="130">
        <f>IF(COUNTIF(J3:AW3,"&lt;&gt;")=0,"",SUMPRODUCT(((Recommendations[ImplStatus]="Implemented")+(Recommendations[ImplStatus]="Compensated"))*ISNUMBER(MATCH(Recommendations[Id],J3:AW3,0)))/COUNTIF(J3:AW3,"&lt;&gt;"))</f>
        <v>0</v>
      </c>
      <c r="J3" s="132" t="s">
        <v>100</v>
      </c>
      <c r="K3" s="132" t="s">
        <v>106</v>
      </c>
      <c r="L3" s="132" t="s">
        <v>128</v>
      </c>
      <c r="M3" s="132" t="s">
        <v>134</v>
      </c>
      <c r="N3" s="132" t="s">
        <v>139</v>
      </c>
      <c r="O3" s="132" t="s">
        <v>145</v>
      </c>
      <c r="P3" s="132" t="s">
        <v>199</v>
      </c>
      <c r="Q3" s="132" t="s">
        <v>203</v>
      </c>
      <c r="R3" s="132" t="s">
        <v>208</v>
      </c>
      <c r="S3" s="132" t="s">
        <v>213</v>
      </c>
      <c r="T3" s="132" t="s">
        <v>218</v>
      </c>
      <c r="U3" s="132" t="s">
        <v>223</v>
      </c>
      <c r="V3" s="132" t="s">
        <v>228</v>
      </c>
      <c r="W3" s="132" t="s">
        <v>332</v>
      </c>
      <c r="X3" s="132" t="s">
        <v>337</v>
      </c>
      <c r="Y3" s="132" t="s">
        <v>349</v>
      </c>
      <c r="Z3" s="132" t="s">
        <v>449</v>
      </c>
      <c r="AA3" s="132" t="s">
        <v>456</v>
      </c>
      <c r="AB3" s="132" t="s">
        <v>483</v>
      </c>
      <c r="AC3" s="132" t="s">
        <v>555</v>
      </c>
      <c r="AD3" s="132" t="s">
        <v>560</v>
      </c>
      <c r="AE3" s="132" t="s">
        <v>567</v>
      </c>
      <c r="AF3" s="132" t="s">
        <v>581</v>
      </c>
      <c r="AG3" s="132" t="s">
        <v>587</v>
      </c>
      <c r="AH3" s="132" t="s">
        <v>594</v>
      </c>
      <c r="AI3" s="132" t="s">
        <v>611</v>
      </c>
      <c r="AJ3" s="132" t="s">
        <v>618</v>
      </c>
      <c r="AK3" s="132" t="s">
        <v>624</v>
      </c>
      <c r="AL3" s="132" t="s">
        <v>630</v>
      </c>
      <c r="AM3" s="132" t="s">
        <v>726</v>
      </c>
      <c r="AN3" s="132" t="s">
        <v>1193</v>
      </c>
      <c r="AO3" s="132" t="s">
        <v>1304</v>
      </c>
      <c r="AP3" s="132" t="s">
        <v>1788</v>
      </c>
      <c r="AQ3" s="132" t="s">
        <v>1796</v>
      </c>
      <c r="AR3" s="132" t="s">
        <v>1803</v>
      </c>
      <c r="AS3" s="132" t="s">
        <v>1876</v>
      </c>
      <c r="AT3" s="132" t="s">
        <v>1882</v>
      </c>
      <c r="AU3" s="132" t="s">
        <v>1958</v>
      </c>
      <c r="AV3" s="132" t="s">
        <v>2019</v>
      </c>
      <c r="AW3" s="142" t="s">
        <v>2034</v>
      </c>
    </row>
    <row r="4" spans="1:49" ht="60" customHeight="1" x14ac:dyDescent="0.35">
      <c r="A4" s="139" t="s">
        <v>4026</v>
      </c>
      <c r="B4" s="125" t="s">
        <v>4034</v>
      </c>
      <c r="C4" s="126" t="s">
        <v>4035</v>
      </c>
      <c r="D4" s="128" t="s">
        <v>4036</v>
      </c>
      <c r="E4" s="128" t="s">
        <v>4037</v>
      </c>
      <c r="F4" s="128" t="s">
        <v>4038</v>
      </c>
      <c r="G4" s="128" t="s">
        <v>4039</v>
      </c>
      <c r="H4" s="128" t="s">
        <v>4040</v>
      </c>
      <c r="I4" s="130">
        <f>IF(COUNTIF(J4:AW4,"&lt;&gt;")=0,"",SUMPRODUCT(((Recommendations[ImplStatus]="Implemented")+(Recommendations[ImplStatus]="Compensated"))*ISNUMBER(MATCH(Recommendations[Id],J4:AW4,0)))/COUNTIF(J4:AW4,"&lt;&gt;"))</f>
        <v>0</v>
      </c>
      <c r="J4" s="132" t="s">
        <v>100</v>
      </c>
      <c r="K4" s="132" t="s">
        <v>106</v>
      </c>
      <c r="L4" s="132" t="s">
        <v>128</v>
      </c>
      <c r="M4" s="132" t="s">
        <v>134</v>
      </c>
      <c r="N4" s="132" t="s">
        <v>139</v>
      </c>
      <c r="O4" s="132" t="s">
        <v>145</v>
      </c>
      <c r="P4" s="132" t="s">
        <v>199</v>
      </c>
      <c r="Q4" s="132" t="s">
        <v>203</v>
      </c>
      <c r="R4" s="132" t="s">
        <v>547</v>
      </c>
      <c r="S4" s="132" t="s">
        <v>598</v>
      </c>
      <c r="T4" s="132" t="s">
        <v>605</v>
      </c>
      <c r="U4" s="132" t="s">
        <v>672</v>
      </c>
      <c r="V4" s="132" t="s">
        <v>733</v>
      </c>
      <c r="W4" s="132" t="s">
        <v>2412</v>
      </c>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4026</v>
      </c>
      <c r="B5" s="125" t="s">
        <v>4041</v>
      </c>
      <c r="C5" s="126" t="s">
        <v>4042</v>
      </c>
      <c r="D5" s="128" t="s">
        <v>4043</v>
      </c>
      <c r="E5" s="128" t="s">
        <v>4044</v>
      </c>
      <c r="F5" s="128" t="s">
        <v>4045</v>
      </c>
      <c r="G5" s="128" t="s">
        <v>4046</v>
      </c>
      <c r="H5" s="128" t="s">
        <v>4047</v>
      </c>
      <c r="I5" s="130">
        <f>IF(COUNTIF(J5:AW5,"&lt;&gt;")=0,"",SUMPRODUCT(((Recommendations[ImplStatus]="Implemented")+(Recommendations[ImplStatus]="Compensated"))*ISNUMBER(MATCH(Recommendations[Id],J5:AW5,0)))/COUNTIF(J5:AW5,"&lt;&gt;"))</f>
        <v>0</v>
      </c>
      <c r="J5" s="132" t="s">
        <v>739</v>
      </c>
      <c r="K5" s="132" t="s">
        <v>1837</v>
      </c>
      <c r="L5" s="132" t="s">
        <v>1951</v>
      </c>
      <c r="M5" s="132" t="s">
        <v>2426</v>
      </c>
      <c r="N5" s="132" t="s">
        <v>2518</v>
      </c>
      <c r="O5" s="132" t="s">
        <v>2524</v>
      </c>
      <c r="P5" s="132" t="s">
        <v>2819</v>
      </c>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4026</v>
      </c>
      <c r="B6" s="125" t="s">
        <v>4048</v>
      </c>
      <c r="C6" s="126" t="s">
        <v>4049</v>
      </c>
      <c r="D6" s="128" t="s">
        <v>4050</v>
      </c>
      <c r="E6" s="128" t="s">
        <v>4051</v>
      </c>
      <c r="F6" s="128" t="s">
        <v>4052</v>
      </c>
      <c r="G6" s="128" t="s">
        <v>4053</v>
      </c>
      <c r="H6" s="128" t="s">
        <v>4054</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4026</v>
      </c>
      <c r="B7" s="125" t="s">
        <v>4055</v>
      </c>
      <c r="C7" s="126" t="s">
        <v>4056</v>
      </c>
      <c r="D7" s="128" t="s">
        <v>4057</v>
      </c>
      <c r="E7" s="128" t="s">
        <v>4058</v>
      </c>
      <c r="F7" s="128" t="s">
        <v>4059</v>
      </c>
      <c r="G7" s="128" t="s">
        <v>4060</v>
      </c>
      <c r="H7" s="128" t="s">
        <v>4061</v>
      </c>
      <c r="I7" s="130">
        <f>IF(COUNTIF(J7:AW7,"&lt;&gt;")=0,"",SUMPRODUCT(((Recommendations[ImplStatus]="Implemented")+(Recommendations[ImplStatus]="Compensated"))*ISNUMBER(MATCH(Recommendations[Id],J7:AW7,0)))/COUNTIF(J7:AW7,"&lt;&gt;"))</f>
        <v>0</v>
      </c>
      <c r="J7" s="132" t="s">
        <v>94</v>
      </c>
      <c r="K7" s="132" t="s">
        <v>111</v>
      </c>
      <c r="L7" s="132" t="s">
        <v>116</v>
      </c>
      <c r="M7" s="132" t="s">
        <v>122</v>
      </c>
      <c r="N7" s="132" t="s">
        <v>150</v>
      </c>
      <c r="O7" s="132" t="s">
        <v>156</v>
      </c>
      <c r="P7" s="132" t="s">
        <v>162</v>
      </c>
      <c r="Q7" s="132" t="s">
        <v>166</v>
      </c>
      <c r="R7" s="132" t="s">
        <v>170</v>
      </c>
      <c r="S7" s="132" t="s">
        <v>175</v>
      </c>
      <c r="T7" s="132" t="s">
        <v>179</v>
      </c>
      <c r="U7" s="132" t="s">
        <v>184</v>
      </c>
      <c r="V7" s="132" t="s">
        <v>188</v>
      </c>
      <c r="W7" s="132" t="s">
        <v>193</v>
      </c>
      <c r="X7" s="132" t="s">
        <v>232</v>
      </c>
      <c r="Y7" s="132" t="s">
        <v>236</v>
      </c>
      <c r="Z7" s="132" t="s">
        <v>242</v>
      </c>
      <c r="AA7" s="132" t="s">
        <v>253</v>
      </c>
      <c r="AB7" s="132" t="s">
        <v>257</v>
      </c>
      <c r="AC7" s="132" t="s">
        <v>262</v>
      </c>
      <c r="AD7" s="132" t="s">
        <v>268</v>
      </c>
      <c r="AE7" s="132" t="s">
        <v>272</v>
      </c>
      <c r="AF7" s="132" t="s">
        <v>279</v>
      </c>
      <c r="AG7" s="132" t="s">
        <v>290</v>
      </c>
      <c r="AH7" s="132" t="s">
        <v>294</v>
      </c>
      <c r="AI7" s="132" t="s">
        <v>298</v>
      </c>
      <c r="AJ7" s="132" t="s">
        <v>302</v>
      </c>
      <c r="AK7" s="132" t="s">
        <v>307</v>
      </c>
      <c r="AL7" s="132" t="s">
        <v>312</v>
      </c>
      <c r="AM7" s="132" t="s">
        <v>317</v>
      </c>
      <c r="AN7" s="132" t="s">
        <v>323</v>
      </c>
      <c r="AO7" s="132" t="s">
        <v>327</v>
      </c>
      <c r="AP7" s="132" t="s">
        <v>366</v>
      </c>
      <c r="AQ7" s="132" t="s">
        <v>373</v>
      </c>
      <c r="AR7" s="132" t="s">
        <v>1355</v>
      </c>
      <c r="AS7" s="132" t="s">
        <v>1459</v>
      </c>
      <c r="AT7" s="132" t="s">
        <v>1471</v>
      </c>
      <c r="AU7" s="132" t="s">
        <v>1477</v>
      </c>
      <c r="AV7" s="132" t="s">
        <v>1773</v>
      </c>
      <c r="AW7" s="142"/>
    </row>
    <row r="8" spans="1:49" ht="60" customHeight="1" x14ac:dyDescent="0.35">
      <c r="A8" s="139" t="s">
        <v>4026</v>
      </c>
      <c r="B8" s="125" t="s">
        <v>4062</v>
      </c>
      <c r="C8" s="126" t="s">
        <v>4063</v>
      </c>
      <c r="D8" s="128" t="s">
        <v>4064</v>
      </c>
      <c r="E8" s="128" t="s">
        <v>4065</v>
      </c>
      <c r="F8" s="128" t="s">
        <v>4066</v>
      </c>
      <c r="G8" s="128" t="s">
        <v>4060</v>
      </c>
      <c r="H8" s="128" t="s">
        <v>4067</v>
      </c>
      <c r="I8" s="130">
        <f>IF(COUNTIF(J8:AW8,"&lt;&gt;")=0,"",SUMPRODUCT(((Recommendations[ImplStatus]="Implemented")+(Recommendations[ImplStatus]="Compensated"))*ISNUMBER(MATCH(Recommendations[Id],J8:AW8,0)))/COUNTIF(J8:AW8,"&lt;&gt;"))</f>
        <v>0</v>
      </c>
      <c r="J8" s="132" t="s">
        <v>746</v>
      </c>
      <c r="K8" s="132" t="s">
        <v>753</v>
      </c>
      <c r="L8" s="132" t="s">
        <v>760</v>
      </c>
      <c r="M8" s="132" t="s">
        <v>767</v>
      </c>
      <c r="N8" s="132" t="s">
        <v>774</v>
      </c>
      <c r="O8" s="132" t="s">
        <v>780</v>
      </c>
      <c r="P8" s="132" t="s">
        <v>787</v>
      </c>
      <c r="Q8" s="132" t="s">
        <v>793</v>
      </c>
      <c r="R8" s="132" t="s">
        <v>1152</v>
      </c>
      <c r="S8" s="132" t="s">
        <v>2589</v>
      </c>
      <c r="T8" s="132" t="s">
        <v>2603</v>
      </c>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4026</v>
      </c>
      <c r="B9" s="125" t="s">
        <v>4068</v>
      </c>
      <c r="C9" s="126" t="s">
        <v>4069</v>
      </c>
      <c r="D9" s="128" t="s">
        <v>4070</v>
      </c>
      <c r="E9" s="128" t="s">
        <v>4071</v>
      </c>
      <c r="F9" s="128" t="s">
        <v>4072</v>
      </c>
      <c r="G9" s="128" t="s">
        <v>4073</v>
      </c>
      <c r="H9" s="128" t="s">
        <v>4074</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4026</v>
      </c>
      <c r="B10" s="125" t="s">
        <v>4075</v>
      </c>
      <c r="C10" s="126" t="s">
        <v>4076</v>
      </c>
      <c r="D10" s="128" t="s">
        <v>4077</v>
      </c>
      <c r="E10" s="128" t="s">
        <v>4078</v>
      </c>
      <c r="F10" s="128" t="s">
        <v>4079</v>
      </c>
      <c r="G10" s="128" t="s">
        <v>4080</v>
      </c>
      <c r="H10" s="128" t="s">
        <v>4081</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4026</v>
      </c>
      <c r="B11" s="125" t="s">
        <v>4082</v>
      </c>
      <c r="C11" s="126" t="s">
        <v>4083</v>
      </c>
      <c r="D11" s="128" t="s">
        <v>4084</v>
      </c>
      <c r="E11" s="128" t="s">
        <v>4085</v>
      </c>
      <c r="F11" s="128" t="s">
        <v>4086</v>
      </c>
      <c r="G11" s="128" t="s">
        <v>4087</v>
      </c>
      <c r="H11" s="128" t="s">
        <v>4088</v>
      </c>
      <c r="I11" s="130">
        <f>IF(COUNTIF(J11:AW11,"&lt;&gt;")=0,"",SUMPRODUCT(((Recommendations[ImplStatus]="Implemented")+(Recommendations[ImplStatus]="Compensated"))*ISNUMBER(MATCH(Recommendations[Id],J11:AW11,0)))/COUNTIF(J11:AW11,"&lt;&gt;"))</f>
        <v>0</v>
      </c>
      <c r="J11" s="132" t="s">
        <v>470</v>
      </c>
      <c r="K11" s="132" t="s">
        <v>477</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4026</v>
      </c>
      <c r="B12" s="125" t="s">
        <v>4089</v>
      </c>
      <c r="C12" s="126" t="s">
        <v>4090</v>
      </c>
      <c r="D12" s="128" t="s">
        <v>4091</v>
      </c>
      <c r="E12" s="128" t="s">
        <v>4092</v>
      </c>
      <c r="F12" s="128" t="s">
        <v>4093</v>
      </c>
      <c r="G12" s="128" t="s">
        <v>4080</v>
      </c>
      <c r="H12" s="128" t="s">
        <v>4094</v>
      </c>
      <c r="I12" s="130">
        <f>IF(COUNTIF(J12:AW12,"&lt;&gt;")=0,"",SUMPRODUCT(((Recommendations[ImplStatus]="Implemented")+(Recommendations[ImplStatus]="Compensated"))*ISNUMBER(MATCH(Recommendations[Id],J12:AW12,0)))/COUNTIF(J12:AW12,"&lt;&gt;"))</f>
        <v>0</v>
      </c>
      <c r="J12" s="132" t="s">
        <v>463</v>
      </c>
      <c r="K12" s="132" t="s">
        <v>497</v>
      </c>
      <c r="L12" s="132" t="s">
        <v>504</v>
      </c>
      <c r="M12" s="132" t="s">
        <v>527</v>
      </c>
      <c r="N12" s="132" t="s">
        <v>1121</v>
      </c>
      <c r="O12" s="132" t="s">
        <v>1128</v>
      </c>
      <c r="P12" s="132" t="s">
        <v>1242</v>
      </c>
      <c r="Q12" s="132" t="s">
        <v>1810</v>
      </c>
      <c r="R12" s="132" t="s">
        <v>1823</v>
      </c>
      <c r="S12" s="132" t="s">
        <v>1864</v>
      </c>
      <c r="T12" s="132" t="s">
        <v>1870</v>
      </c>
      <c r="U12" s="132" t="s">
        <v>2503</v>
      </c>
      <c r="V12" s="132" t="s">
        <v>2510</v>
      </c>
      <c r="W12" s="132" t="s">
        <v>2755</v>
      </c>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4026</v>
      </c>
      <c r="B13" s="125" t="s">
        <v>4095</v>
      </c>
      <c r="C13" s="126" t="s">
        <v>4096</v>
      </c>
      <c r="D13" s="128" t="s">
        <v>4097</v>
      </c>
      <c r="E13" s="128" t="s">
        <v>4098</v>
      </c>
      <c r="F13" s="128" t="s">
        <v>4099</v>
      </c>
      <c r="G13" s="128" t="s">
        <v>4080</v>
      </c>
      <c r="H13" s="128" t="s">
        <v>4100</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4026</v>
      </c>
      <c r="B14" s="125" t="s">
        <v>4101</v>
      </c>
      <c r="C14" s="126" t="s">
        <v>4102</v>
      </c>
      <c r="D14" s="128" t="s">
        <v>4103</v>
      </c>
      <c r="E14" s="128" t="s">
        <v>4104</v>
      </c>
      <c r="F14" s="128" t="s">
        <v>4105</v>
      </c>
      <c r="G14" s="128" t="s">
        <v>4106</v>
      </c>
      <c r="H14" s="128" t="s">
        <v>4107</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4026</v>
      </c>
      <c r="B15" s="125" t="s">
        <v>4108</v>
      </c>
      <c r="C15" s="126" t="s">
        <v>4109</v>
      </c>
      <c r="D15" s="128" t="s">
        <v>4110</v>
      </c>
      <c r="E15" s="128" t="s">
        <v>4111</v>
      </c>
      <c r="F15" s="128" t="s">
        <v>4112</v>
      </c>
      <c r="G15" s="128" t="s">
        <v>4113</v>
      </c>
      <c r="H15" s="128" t="s">
        <v>4114</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4026</v>
      </c>
      <c r="B16" s="125" t="s">
        <v>4115</v>
      </c>
      <c r="C16" s="126" t="s">
        <v>4116</v>
      </c>
      <c r="D16" s="128" t="s">
        <v>4117</v>
      </c>
      <c r="E16" s="128" t="s">
        <v>4118</v>
      </c>
      <c r="F16" s="128" t="s">
        <v>4119</v>
      </c>
      <c r="G16" s="128" t="s">
        <v>4120</v>
      </c>
      <c r="H16" s="128" t="s">
        <v>4121</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4026</v>
      </c>
      <c r="B17" s="125" t="s">
        <v>4122</v>
      </c>
      <c r="C17" s="126" t="s">
        <v>4123</v>
      </c>
      <c r="D17" s="128" t="s">
        <v>4124</v>
      </c>
      <c r="E17" s="128" t="s">
        <v>4125</v>
      </c>
      <c r="F17" s="128" t="s">
        <v>4126</v>
      </c>
      <c r="G17" s="128" t="s">
        <v>4127</v>
      </c>
      <c r="H17" s="128" t="s">
        <v>4128</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4026</v>
      </c>
      <c r="B18" s="125" t="s">
        <v>4129</v>
      </c>
      <c r="C18" s="126" t="s">
        <v>4130</v>
      </c>
      <c r="D18" s="128" t="s">
        <v>4131</v>
      </c>
      <c r="E18" s="128" t="s">
        <v>4132</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4133</v>
      </c>
      <c r="B19" s="124"/>
      <c r="C19" s="123" t="s">
        <v>4134</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4133</v>
      </c>
      <c r="B20" s="125" t="s">
        <v>4135</v>
      </c>
      <c r="C20" s="126" t="s">
        <v>4136</v>
      </c>
      <c r="D20" s="128" t="s">
        <v>4137</v>
      </c>
      <c r="E20" s="128" t="s">
        <v>4138</v>
      </c>
      <c r="F20" s="128" t="s">
        <v>4139</v>
      </c>
      <c r="G20" s="128" t="s">
        <v>4140</v>
      </c>
      <c r="H20" s="128" t="s">
        <v>4141</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4133</v>
      </c>
      <c r="B21" s="125" t="s">
        <v>4142</v>
      </c>
      <c r="C21" s="126" t="s">
        <v>4143</v>
      </c>
      <c r="D21" s="128" t="s">
        <v>4144</v>
      </c>
      <c r="E21" s="128" t="s">
        <v>4145</v>
      </c>
      <c r="F21" s="128" t="s">
        <v>4146</v>
      </c>
      <c r="G21" s="128" t="s">
        <v>4147</v>
      </c>
      <c r="H21" s="128" t="s">
        <v>4148</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4149</v>
      </c>
      <c r="B22" s="124"/>
      <c r="C22" s="123" t="s">
        <v>4150</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4149</v>
      </c>
      <c r="B23" s="125" t="s">
        <v>4151</v>
      </c>
      <c r="C23" s="126" t="s">
        <v>4152</v>
      </c>
      <c r="D23" s="128" t="s">
        <v>4153</v>
      </c>
      <c r="E23" s="128" t="s">
        <v>4154</v>
      </c>
      <c r="F23" s="128" t="s">
        <v>4155</v>
      </c>
      <c r="G23" s="128" t="s">
        <v>4156</v>
      </c>
      <c r="H23" s="128" t="s">
        <v>4157</v>
      </c>
      <c r="I23" s="130">
        <f>IF(COUNTIF(J23:AW23,"&lt;&gt;")=0,"",SUMPRODUCT(((Recommendations[ImplStatus]="Implemented")+(Recommendations[ImplStatus]="Compensated"))*ISNUMBER(MATCH(Recommendations[Id],J23:AW23,0)))/COUNTIF(J23:AW23,"&lt;&gt;"))</f>
        <v>0</v>
      </c>
      <c r="J23" s="132" t="s">
        <v>248</v>
      </c>
      <c r="K23" s="132" t="s">
        <v>283</v>
      </c>
      <c r="L23" s="132" t="s">
        <v>286</v>
      </c>
      <c r="M23" s="132" t="s">
        <v>354</v>
      </c>
      <c r="N23" s="132" t="s">
        <v>360</v>
      </c>
      <c r="O23" s="132" t="s">
        <v>704</v>
      </c>
      <c r="P23" s="132" t="s">
        <v>711</v>
      </c>
      <c r="Q23" s="132" t="s">
        <v>830</v>
      </c>
      <c r="R23" s="132" t="s">
        <v>837</v>
      </c>
      <c r="S23" s="132" t="s">
        <v>844</v>
      </c>
      <c r="T23" s="132" t="s">
        <v>851</v>
      </c>
      <c r="U23" s="132" t="s">
        <v>873</v>
      </c>
      <c r="V23" s="132" t="s">
        <v>878</v>
      </c>
      <c r="W23" s="132" t="s">
        <v>882</v>
      </c>
      <c r="X23" s="132" t="s">
        <v>886</v>
      </c>
      <c r="Y23" s="132" t="s">
        <v>920</v>
      </c>
      <c r="Z23" s="132" t="s">
        <v>925</v>
      </c>
      <c r="AA23" s="132" t="s">
        <v>929</v>
      </c>
      <c r="AB23" s="132" t="s">
        <v>933</v>
      </c>
      <c r="AC23" s="132" t="s">
        <v>938</v>
      </c>
      <c r="AD23" s="132" t="s">
        <v>945</v>
      </c>
      <c r="AE23" s="132" t="s">
        <v>950</v>
      </c>
      <c r="AF23" s="132" t="s">
        <v>956</v>
      </c>
      <c r="AG23" s="132" t="s">
        <v>962</v>
      </c>
      <c r="AH23" s="132" t="s">
        <v>967</v>
      </c>
      <c r="AI23" s="132" t="s">
        <v>972</v>
      </c>
      <c r="AJ23" s="132" t="s">
        <v>977</v>
      </c>
      <c r="AK23" s="132" t="s">
        <v>982</v>
      </c>
      <c r="AL23" s="132" t="s">
        <v>988</v>
      </c>
      <c r="AM23" s="132" t="s">
        <v>993</v>
      </c>
      <c r="AN23" s="132" t="s">
        <v>999</v>
      </c>
      <c r="AO23" s="132" t="s">
        <v>1004</v>
      </c>
      <c r="AP23" s="132" t="s">
        <v>1010</v>
      </c>
      <c r="AQ23" s="132" t="s">
        <v>1015</v>
      </c>
      <c r="AR23" s="132" t="s">
        <v>1020</v>
      </c>
      <c r="AS23" s="132" t="s">
        <v>1025</v>
      </c>
      <c r="AT23" s="132" t="s">
        <v>1031</v>
      </c>
      <c r="AU23" s="132" t="s">
        <v>1036</v>
      </c>
      <c r="AV23" s="132" t="s">
        <v>1042</v>
      </c>
      <c r="AW23" s="142" t="s">
        <v>1047</v>
      </c>
    </row>
    <row r="24" spans="1:49" ht="60" customHeight="1" x14ac:dyDescent="0.35">
      <c r="A24" s="139" t="s">
        <v>4149</v>
      </c>
      <c r="B24" s="125" t="s">
        <v>4158</v>
      </c>
      <c r="C24" s="126" t="s">
        <v>4159</v>
      </c>
      <c r="D24" s="128" t="s">
        <v>4160</v>
      </c>
      <c r="E24" s="128" t="s">
        <v>4161</v>
      </c>
      <c r="F24" s="128" t="s">
        <v>4162</v>
      </c>
      <c r="G24" s="128" t="s">
        <v>4163</v>
      </c>
      <c r="H24" s="128" t="s">
        <v>4164</v>
      </c>
      <c r="I24" s="130">
        <f>IF(COUNTIF(J24:AW24,"&lt;&gt;")=0,"",SUMPRODUCT(((Recommendations[ImplStatus]="Implemented")+(Recommendations[ImplStatus]="Compensated"))*ISNUMBER(MATCH(Recommendations[Id],J24:AW24,0)))/COUNTIF(J24:AW24,"&lt;&gt;"))</f>
        <v>0</v>
      </c>
      <c r="J24" s="132" t="s">
        <v>283</v>
      </c>
      <c r="K24" s="132" t="s">
        <v>286</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4149</v>
      </c>
      <c r="B25" s="125" t="s">
        <v>4165</v>
      </c>
      <c r="C25" s="126" t="s">
        <v>4166</v>
      </c>
      <c r="D25" s="128" t="s">
        <v>4167</v>
      </c>
      <c r="E25" s="128" t="s">
        <v>4168</v>
      </c>
      <c r="F25" s="128" t="s">
        <v>4169</v>
      </c>
      <c r="G25" s="128" t="s">
        <v>4170</v>
      </c>
      <c r="H25" s="128" t="s">
        <v>4171</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4149</v>
      </c>
      <c r="B26" s="125" t="s">
        <v>4172</v>
      </c>
      <c r="C26" s="126" t="s">
        <v>4173</v>
      </c>
      <c r="D26" s="128" t="s">
        <v>4174</v>
      </c>
      <c r="E26" s="128" t="s">
        <v>4175</v>
      </c>
      <c r="F26" s="128" t="s">
        <v>4176</v>
      </c>
      <c r="G26" s="128" t="s">
        <v>4163</v>
      </c>
      <c r="H26" s="128" t="s">
        <v>4177</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4149</v>
      </c>
      <c r="B27" s="125" t="s">
        <v>4178</v>
      </c>
      <c r="C27" s="126" t="s">
        <v>4179</v>
      </c>
      <c r="D27" s="128" t="s">
        <v>4180</v>
      </c>
      <c r="E27" s="128" t="s">
        <v>4181</v>
      </c>
      <c r="F27" s="128" t="s">
        <v>4182</v>
      </c>
      <c r="G27" s="128" t="s">
        <v>4183</v>
      </c>
      <c r="H27" s="128" t="s">
        <v>4184</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4149</v>
      </c>
      <c r="B28" s="125" t="s">
        <v>4185</v>
      </c>
      <c r="C28" s="126" t="s">
        <v>4186</v>
      </c>
      <c r="D28" s="128" t="s">
        <v>4187</v>
      </c>
      <c r="E28" s="128" t="s">
        <v>4188</v>
      </c>
      <c r="F28" s="128" t="s">
        <v>4189</v>
      </c>
      <c r="G28" s="128" t="s">
        <v>4190</v>
      </c>
      <c r="H28" s="128" t="s">
        <v>4191</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4149</v>
      </c>
      <c r="B29" s="125" t="s">
        <v>4192</v>
      </c>
      <c r="C29" s="126" t="s">
        <v>4193</v>
      </c>
      <c r="D29" s="128" t="s">
        <v>4194</v>
      </c>
      <c r="E29" s="128" t="s">
        <v>4195</v>
      </c>
      <c r="F29" s="128" t="s">
        <v>4196</v>
      </c>
      <c r="G29" s="128" t="s">
        <v>4080</v>
      </c>
      <c r="H29" s="128" t="s">
        <v>4197</v>
      </c>
      <c r="I29" s="130">
        <f>IF(COUNTIF(J29:AW29,"&lt;&gt;")=0,"",SUMPRODUCT(((Recommendations[ImplStatus]="Implemented")+(Recommendations[ImplStatus]="Compensated"))*ISNUMBER(MATCH(Recommendations[Id],J29:AW29,0)))/COUNTIF(J29:AW29,"&lt;&gt;"))</f>
        <v>0</v>
      </c>
      <c r="J29" s="132" t="s">
        <v>1937</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4149</v>
      </c>
      <c r="B30" s="125" t="s">
        <v>4198</v>
      </c>
      <c r="C30" s="126" t="s">
        <v>4199</v>
      </c>
      <c r="D30" s="128" t="s">
        <v>4200</v>
      </c>
      <c r="E30" s="128" t="s">
        <v>4201</v>
      </c>
      <c r="F30" s="128" t="s">
        <v>4202</v>
      </c>
      <c r="G30" s="128" t="s">
        <v>4163</v>
      </c>
      <c r="H30" s="128" t="s">
        <v>4203</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4204</v>
      </c>
      <c r="B31" s="124"/>
      <c r="C31" s="123" t="s">
        <v>4205</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4204</v>
      </c>
      <c r="B32" s="125" t="s">
        <v>4206</v>
      </c>
      <c r="C32" s="126" t="s">
        <v>4207</v>
      </c>
      <c r="D32" s="128" t="s">
        <v>4208</v>
      </c>
      <c r="E32" s="128" t="s">
        <v>4209</v>
      </c>
      <c r="F32" s="128" t="s">
        <v>4210</v>
      </c>
      <c r="G32" s="128" t="s">
        <v>4211</v>
      </c>
      <c r="H32" s="128" t="s">
        <v>4212</v>
      </c>
      <c r="I32" s="130">
        <f>IF(COUNTIF(J32:AW32,"&lt;&gt;")=0,"",SUMPRODUCT(((Recommendations[ImplStatus]="Implemented")+(Recommendations[ImplStatus]="Compensated"))*ISNUMBER(MATCH(Recommendations[Id],J32:AW32,0)))/COUNTIF(J32:AW32,"&lt;&gt;"))</f>
        <v>0</v>
      </c>
      <c r="J32" s="132" t="s">
        <v>1583</v>
      </c>
      <c r="K32" s="132" t="s">
        <v>1590</v>
      </c>
      <c r="L32" s="132" t="s">
        <v>1597</v>
      </c>
      <c r="M32" s="132" t="s">
        <v>1604</v>
      </c>
      <c r="N32" s="132" t="s">
        <v>2582</v>
      </c>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4204</v>
      </c>
      <c r="B33" s="125" t="s">
        <v>4213</v>
      </c>
      <c r="C33" s="126" t="s">
        <v>4214</v>
      </c>
      <c r="D33" s="128" t="s">
        <v>4215</v>
      </c>
      <c r="E33" s="128" t="s">
        <v>4216</v>
      </c>
      <c r="F33" s="128" t="s">
        <v>4217</v>
      </c>
      <c r="G33" s="128" t="s">
        <v>4218</v>
      </c>
      <c r="H33" s="128" t="s">
        <v>4219</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4204</v>
      </c>
      <c r="B34" s="125" t="s">
        <v>4220</v>
      </c>
      <c r="C34" s="126" t="s">
        <v>4221</v>
      </c>
      <c r="D34" s="128" t="s">
        <v>4222</v>
      </c>
      <c r="E34" s="128" t="s">
        <v>4223</v>
      </c>
      <c r="F34" s="128" t="s">
        <v>4224</v>
      </c>
      <c r="G34" s="128" t="s">
        <v>4225</v>
      </c>
      <c r="H34" s="128" t="s">
        <v>4226</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4204</v>
      </c>
      <c r="B35" s="125" t="s">
        <v>4227</v>
      </c>
      <c r="C35" s="126" t="s">
        <v>4228</v>
      </c>
      <c r="D35" s="128" t="s">
        <v>4229</v>
      </c>
      <c r="E35" s="128" t="s">
        <v>4230</v>
      </c>
      <c r="F35" s="128" t="s">
        <v>4231</v>
      </c>
      <c r="G35" s="128" t="s">
        <v>4232</v>
      </c>
      <c r="H35" s="128" t="s">
        <v>4233</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4204</v>
      </c>
      <c r="B36" s="125" t="s">
        <v>4234</v>
      </c>
      <c r="C36" s="126" t="s">
        <v>4235</v>
      </c>
      <c r="D36" s="128" t="s">
        <v>4236</v>
      </c>
      <c r="E36" s="128" t="s">
        <v>4237</v>
      </c>
      <c r="F36" s="128" t="s">
        <v>4238</v>
      </c>
      <c r="G36" s="128" t="s">
        <v>4239</v>
      </c>
      <c r="H36" s="128" t="s">
        <v>4240</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4204</v>
      </c>
      <c r="B37" s="125" t="s">
        <v>4241</v>
      </c>
      <c r="C37" s="126" t="s">
        <v>4242</v>
      </c>
      <c r="D37" s="128" t="s">
        <v>4243</v>
      </c>
      <c r="E37" s="128" t="s">
        <v>4244</v>
      </c>
      <c r="F37" s="128" t="s">
        <v>4245</v>
      </c>
      <c r="G37" s="128" t="s">
        <v>4246</v>
      </c>
      <c r="H37" s="128" t="s">
        <v>4247</v>
      </c>
      <c r="I37" s="130">
        <f>IF(COUNTIF(J37:AW37,"&lt;&gt;")=0,"",SUMPRODUCT(((Recommendations[ImplStatus]="Implemented")+(Recommendations[ImplStatus]="Compensated"))*ISNUMBER(MATCH(Recommendations[Id],J37:AW37,0)))/COUNTIF(J37:AW37,"&lt;&gt;"))</f>
        <v>0</v>
      </c>
      <c r="J37" s="132" t="s">
        <v>800</v>
      </c>
      <c r="K37" s="132" t="s">
        <v>807</v>
      </c>
      <c r="L37" s="132" t="s">
        <v>1136</v>
      </c>
      <c r="M37" s="132" t="s">
        <v>1144</v>
      </c>
      <c r="N37" s="132" t="s">
        <v>1158</v>
      </c>
      <c r="O37" s="132" t="s">
        <v>1165</v>
      </c>
      <c r="P37" s="132" t="s">
        <v>1261</v>
      </c>
      <c r="Q37" s="132" t="s">
        <v>1268</v>
      </c>
      <c r="R37" s="132" t="s">
        <v>1274</v>
      </c>
      <c r="S37" s="132" t="s">
        <v>1281</v>
      </c>
      <c r="T37" s="132" t="s">
        <v>1288</v>
      </c>
      <c r="U37" s="132" t="s">
        <v>1296</v>
      </c>
      <c r="V37" s="132" t="s">
        <v>1319</v>
      </c>
      <c r="W37" s="132" t="s">
        <v>1326</v>
      </c>
      <c r="X37" s="132" t="s">
        <v>1333</v>
      </c>
      <c r="Y37" s="132" t="s">
        <v>1371</v>
      </c>
      <c r="Z37" s="132" t="s">
        <v>1379</v>
      </c>
      <c r="AA37" s="132" t="s">
        <v>1386</v>
      </c>
      <c r="AB37" s="132" t="s">
        <v>1409</v>
      </c>
      <c r="AC37" s="132" t="s">
        <v>1465</v>
      </c>
      <c r="AD37" s="132" t="s">
        <v>1484</v>
      </c>
      <c r="AE37" s="132" t="s">
        <v>1560</v>
      </c>
      <c r="AF37" s="132" t="s">
        <v>1611</v>
      </c>
      <c r="AG37" s="132" t="s">
        <v>1618</v>
      </c>
      <c r="AH37" s="132" t="s">
        <v>1625</v>
      </c>
      <c r="AI37" s="132" t="s">
        <v>1632</v>
      </c>
      <c r="AJ37" s="132" t="s">
        <v>1639</v>
      </c>
      <c r="AK37" s="132" t="s">
        <v>1646</v>
      </c>
      <c r="AL37" s="132" t="s">
        <v>1653</v>
      </c>
      <c r="AM37" s="132" t="s">
        <v>1660</v>
      </c>
      <c r="AN37" s="132" t="s">
        <v>1667</v>
      </c>
      <c r="AO37" s="132" t="s">
        <v>1674</v>
      </c>
      <c r="AP37" s="132" t="s">
        <v>1681</v>
      </c>
      <c r="AQ37" s="132" t="s">
        <v>1688</v>
      </c>
      <c r="AR37" s="132" t="s">
        <v>1695</v>
      </c>
      <c r="AS37" s="132" t="s">
        <v>1843</v>
      </c>
      <c r="AT37" s="132" t="s">
        <v>1913</v>
      </c>
      <c r="AU37" s="132" t="s">
        <v>1921</v>
      </c>
      <c r="AV37" s="132" t="s">
        <v>1929</v>
      </c>
      <c r="AW37" s="142" t="s">
        <v>1944</v>
      </c>
    </row>
    <row r="38" spans="1:49" ht="60" customHeight="1" x14ac:dyDescent="0.35">
      <c r="A38" s="139" t="s">
        <v>4204</v>
      </c>
      <c r="B38" s="125" t="s">
        <v>4248</v>
      </c>
      <c r="C38" s="126" t="s">
        <v>4249</v>
      </c>
      <c r="D38" s="128" t="s">
        <v>4250</v>
      </c>
      <c r="E38" s="128" t="s">
        <v>4251</v>
      </c>
      <c r="F38" s="128" t="s">
        <v>4252</v>
      </c>
      <c r="G38" s="128" t="s">
        <v>4253</v>
      </c>
      <c r="H38" s="128" t="s">
        <v>4254</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4204</v>
      </c>
      <c r="B39" s="125" t="s">
        <v>4255</v>
      </c>
      <c r="C39" s="126" t="s">
        <v>4256</v>
      </c>
      <c r="D39" s="128" t="s">
        <v>4257</v>
      </c>
      <c r="E39" s="128" t="s">
        <v>4258</v>
      </c>
      <c r="F39" s="128" t="s">
        <v>4259</v>
      </c>
      <c r="G39" s="128" t="s">
        <v>4260</v>
      </c>
      <c r="H39" s="128" t="s">
        <v>4261</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4204</v>
      </c>
      <c r="B40" s="125" t="s">
        <v>4262</v>
      </c>
      <c r="C40" s="126" t="s">
        <v>4263</v>
      </c>
      <c r="D40" s="128" t="s">
        <v>4264</v>
      </c>
      <c r="E40" s="128" t="s">
        <v>4265</v>
      </c>
      <c r="F40" s="128" t="s">
        <v>4266</v>
      </c>
      <c r="G40" s="128" t="s">
        <v>4267</v>
      </c>
      <c r="H40" s="128" t="s">
        <v>4268</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4204</v>
      </c>
      <c r="B41" s="125" t="s">
        <v>4269</v>
      </c>
      <c r="C41" s="126" t="s">
        <v>4270</v>
      </c>
      <c r="D41" s="128" t="s">
        <v>4271</v>
      </c>
      <c r="E41" s="128" t="s">
        <v>4272</v>
      </c>
      <c r="F41" s="128" t="s">
        <v>4273</v>
      </c>
      <c r="G41" s="128" t="s">
        <v>4211</v>
      </c>
      <c r="H41" s="128" t="s">
        <v>4274</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4275</v>
      </c>
      <c r="B42" s="124"/>
      <c r="C42" s="123" t="s">
        <v>4276</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4275</v>
      </c>
      <c r="B43" s="125" t="s">
        <v>4277</v>
      </c>
      <c r="C43" s="126" t="s">
        <v>4278</v>
      </c>
      <c r="D43" s="128" t="s">
        <v>4279</v>
      </c>
      <c r="E43" s="128" t="s">
        <v>4280</v>
      </c>
      <c r="F43" s="128" t="s">
        <v>4281</v>
      </c>
      <c r="G43" s="128" t="s">
        <v>4282</v>
      </c>
      <c r="H43" s="128" t="s">
        <v>4283</v>
      </c>
      <c r="I43" s="130">
        <f>IF(COUNTIF(J43:AW43,"&lt;&gt;")=0,"",SUMPRODUCT(((Recommendations[ImplStatus]="Implemented")+(Recommendations[ImplStatus]="Compensated"))*ISNUMBER(MATCH(Recommendations[Id],J43:AW43,0)))/COUNTIF(J43:AW43,"&lt;&gt;"))</f>
        <v>0</v>
      </c>
      <c r="J43" s="132" t="s">
        <v>69</v>
      </c>
      <c r="K43" s="132" t="s">
        <v>75</v>
      </c>
      <c r="L43" s="132" t="s">
        <v>81</v>
      </c>
      <c r="M43" s="132" t="s">
        <v>88</v>
      </c>
      <c r="N43" s="132" t="s">
        <v>652</v>
      </c>
      <c r="O43" s="132" t="s">
        <v>2468</v>
      </c>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4275</v>
      </c>
      <c r="B44" s="125" t="s">
        <v>4284</v>
      </c>
      <c r="C44" s="126" t="s">
        <v>4285</v>
      </c>
      <c r="D44" s="128" t="s">
        <v>4286</v>
      </c>
      <c r="E44" s="128" t="s">
        <v>4287</v>
      </c>
      <c r="F44" s="128" t="s">
        <v>4288</v>
      </c>
      <c r="G44" s="128" t="s">
        <v>4289</v>
      </c>
      <c r="H44" s="128" t="s">
        <v>4290</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4275</v>
      </c>
      <c r="B45" s="125" t="s">
        <v>4291</v>
      </c>
      <c r="C45" s="126" t="s">
        <v>4292</v>
      </c>
      <c r="D45" s="128" t="s">
        <v>4293</v>
      </c>
      <c r="E45" s="128" t="s">
        <v>4294</v>
      </c>
      <c r="F45" s="128" t="s">
        <v>4295</v>
      </c>
      <c r="G45" s="128" t="s">
        <v>4296</v>
      </c>
      <c r="H45" s="128" t="s">
        <v>4297</v>
      </c>
      <c r="I45" s="130">
        <f>IF(COUNTIF(J45:AW45,"&lt;&gt;")=0,"",SUMPRODUCT(((Recommendations[ImplStatus]="Implemented")+(Recommendations[ImplStatus]="Compensated"))*ISNUMBER(MATCH(Recommendations[Id],J45:AW45,0)))/COUNTIF(J45:AW45,"&lt;&gt;"))</f>
        <v>0</v>
      </c>
      <c r="J45" s="132" t="s">
        <v>1703</v>
      </c>
      <c r="K45" s="132" t="s">
        <v>1905</v>
      </c>
      <c r="L45" s="132" t="s">
        <v>1988</v>
      </c>
      <c r="M45" s="132" t="s">
        <v>2489</v>
      </c>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4275</v>
      </c>
      <c r="B46" s="125" t="s">
        <v>4298</v>
      </c>
      <c r="C46" s="126" t="s">
        <v>4299</v>
      </c>
      <c r="D46" s="128" t="s">
        <v>4300</v>
      </c>
      <c r="E46" s="128" t="s">
        <v>4301</v>
      </c>
      <c r="F46" s="128" t="s">
        <v>4302</v>
      </c>
      <c r="G46" s="128" t="s">
        <v>4296</v>
      </c>
      <c r="H46" s="128" t="s">
        <v>4303</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4275</v>
      </c>
      <c r="B47" s="125" t="s">
        <v>4304</v>
      </c>
      <c r="C47" s="126" t="s">
        <v>4305</v>
      </c>
      <c r="D47" s="128" t="s">
        <v>4306</v>
      </c>
      <c r="E47" s="128" t="s">
        <v>4307</v>
      </c>
      <c r="F47" s="128" t="s">
        <v>4308</v>
      </c>
      <c r="G47" s="128" t="s">
        <v>4309</v>
      </c>
      <c r="H47" s="128" t="s">
        <v>4310</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4275</v>
      </c>
      <c r="B48" s="125" t="s">
        <v>4311</v>
      </c>
      <c r="C48" s="126" t="s">
        <v>4312</v>
      </c>
      <c r="D48" s="128" t="s">
        <v>4313</v>
      </c>
      <c r="E48" s="128" t="s">
        <v>4314</v>
      </c>
      <c r="F48" s="128" t="s">
        <v>4315</v>
      </c>
      <c r="G48" s="128" t="s">
        <v>4316</v>
      </c>
      <c r="H48" s="128" t="s">
        <v>4317</v>
      </c>
      <c r="I48" s="130">
        <f>IF(COUNTIF(J48:AW48,"&lt;&gt;")=0,"",SUMPRODUCT(((Recommendations[ImplStatus]="Implemented")+(Recommendations[ImplStatus]="Compensated"))*ISNUMBER(MATCH(Recommendations[Id],J48:AW48,0)))/COUNTIF(J48:AW48,"&lt;&gt;"))</f>
        <v>0</v>
      </c>
      <c r="J48" s="132" t="s">
        <v>18</v>
      </c>
      <c r="K48" s="132" t="s">
        <v>31</v>
      </c>
      <c r="L48" s="132" t="s">
        <v>37</v>
      </c>
      <c r="M48" s="132" t="s">
        <v>43</v>
      </c>
      <c r="N48" s="132" t="s">
        <v>49</v>
      </c>
      <c r="O48" s="132" t="s">
        <v>343</v>
      </c>
      <c r="P48" s="132" t="s">
        <v>400</v>
      </c>
      <c r="Q48" s="132" t="s">
        <v>428</v>
      </c>
      <c r="R48" s="132" t="s">
        <v>435</v>
      </c>
      <c r="S48" s="132" t="s">
        <v>490</v>
      </c>
      <c r="T48" s="132" t="s">
        <v>1718</v>
      </c>
      <c r="U48" s="132" t="s">
        <v>1725</v>
      </c>
      <c r="V48" s="132" t="s">
        <v>1739</v>
      </c>
      <c r="W48" s="132" t="s">
        <v>1745</v>
      </c>
      <c r="X48" s="132" t="s">
        <v>1752</v>
      </c>
      <c r="Y48" s="132" t="s">
        <v>1758</v>
      </c>
      <c r="Z48" s="132" t="s">
        <v>1765</v>
      </c>
      <c r="AA48" s="132" t="s">
        <v>1817</v>
      </c>
      <c r="AB48" s="132" t="s">
        <v>1830</v>
      </c>
      <c r="AC48" s="132" t="s">
        <v>2027</v>
      </c>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4275</v>
      </c>
      <c r="B49" s="125" t="s">
        <v>4318</v>
      </c>
      <c r="C49" s="126" t="s">
        <v>4319</v>
      </c>
      <c r="D49" s="128" t="s">
        <v>4320</v>
      </c>
      <c r="E49" s="128" t="s">
        <v>4321</v>
      </c>
      <c r="F49" s="128" t="s">
        <v>4322</v>
      </c>
      <c r="G49" s="128" t="s">
        <v>4080</v>
      </c>
      <c r="H49" s="128" t="s">
        <v>4323</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4275</v>
      </c>
      <c r="B50" s="125" t="s">
        <v>4324</v>
      </c>
      <c r="C50" s="126" t="s">
        <v>4325</v>
      </c>
      <c r="D50" s="128" t="s">
        <v>4326</v>
      </c>
      <c r="E50" s="128" t="s">
        <v>4327</v>
      </c>
      <c r="F50" s="128" t="s">
        <v>4328</v>
      </c>
      <c r="G50" s="128" t="s">
        <v>4329</v>
      </c>
      <c r="H50" s="128" t="s">
        <v>4330</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4331</v>
      </c>
      <c r="B51" s="124"/>
      <c r="C51" s="123" t="s">
        <v>4332</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4331</v>
      </c>
      <c r="B52" s="125" t="s">
        <v>4333</v>
      </c>
      <c r="C52" s="126" t="s">
        <v>4334</v>
      </c>
      <c r="D52" s="128" t="s">
        <v>4335</v>
      </c>
      <c r="E52" s="128" t="s">
        <v>4336</v>
      </c>
      <c r="F52" s="128" t="s">
        <v>4337</v>
      </c>
      <c r="G52" s="128" t="s">
        <v>4338</v>
      </c>
      <c r="H52" s="128" t="s">
        <v>4339</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4331</v>
      </c>
      <c r="B53" s="125" t="s">
        <v>4340</v>
      </c>
      <c r="C53" s="126" t="s">
        <v>4341</v>
      </c>
      <c r="D53" s="128" t="s">
        <v>4342</v>
      </c>
      <c r="E53" s="128" t="s">
        <v>4343</v>
      </c>
      <c r="F53" s="128" t="s">
        <v>4344</v>
      </c>
      <c r="G53" s="128" t="s">
        <v>4345</v>
      </c>
      <c r="H53" s="128" t="s">
        <v>4346</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4331</v>
      </c>
      <c r="B54" s="125" t="s">
        <v>4347</v>
      </c>
      <c r="C54" s="126" t="s">
        <v>4348</v>
      </c>
      <c r="D54" s="128" t="s">
        <v>4349</v>
      </c>
      <c r="E54" s="128" t="s">
        <v>4350</v>
      </c>
      <c r="F54" s="128" t="s">
        <v>4351</v>
      </c>
      <c r="G54" s="128" t="s">
        <v>4352</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4331</v>
      </c>
      <c r="B55" s="125" t="s">
        <v>4353</v>
      </c>
      <c r="C55" s="126" t="s">
        <v>4354</v>
      </c>
      <c r="D55" s="128" t="s">
        <v>4355</v>
      </c>
      <c r="E55" s="128" t="s">
        <v>4356</v>
      </c>
      <c r="F55" s="128" t="s">
        <v>4357</v>
      </c>
      <c r="G55" s="128" t="s">
        <v>4358</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4331</v>
      </c>
      <c r="B56" s="125" t="s">
        <v>4359</v>
      </c>
      <c r="C56" s="126" t="s">
        <v>4360</v>
      </c>
      <c r="D56" s="128" t="s">
        <v>4361</v>
      </c>
      <c r="E56" s="128" t="s">
        <v>4362</v>
      </c>
      <c r="F56" s="128" t="s">
        <v>4363</v>
      </c>
      <c r="G56" s="128" t="s">
        <v>4364</v>
      </c>
      <c r="H56" s="128" t="s">
        <v>4365</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4366</v>
      </c>
      <c r="B57" s="124"/>
      <c r="C57" s="123" t="s">
        <v>4367</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4366</v>
      </c>
      <c r="B58" s="125" t="s">
        <v>4368</v>
      </c>
      <c r="C58" s="126" t="s">
        <v>4369</v>
      </c>
      <c r="D58" s="128" t="s">
        <v>4370</v>
      </c>
      <c r="E58" s="128" t="s">
        <v>4371</v>
      </c>
      <c r="F58" s="128" t="s">
        <v>4372</v>
      </c>
      <c r="G58" s="128" t="s">
        <v>4373</v>
      </c>
      <c r="H58" s="128" t="s">
        <v>4374</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4366</v>
      </c>
      <c r="B59" s="125" t="s">
        <v>4375</v>
      </c>
      <c r="C59" s="126" t="s">
        <v>4376</v>
      </c>
      <c r="D59" s="128" t="s">
        <v>4377</v>
      </c>
      <c r="E59" s="128" t="s">
        <v>4378</v>
      </c>
      <c r="F59" s="128" t="s">
        <v>4379</v>
      </c>
      <c r="G59" s="128" t="s">
        <v>4380</v>
      </c>
      <c r="H59" s="128" t="s">
        <v>4381</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4366</v>
      </c>
      <c r="B60" s="125" t="s">
        <v>4382</v>
      </c>
      <c r="C60" s="126" t="s">
        <v>4383</v>
      </c>
      <c r="D60" s="128" t="s">
        <v>4384</v>
      </c>
      <c r="E60" s="128" t="s">
        <v>4385</v>
      </c>
      <c r="F60" s="128" t="s">
        <v>4386</v>
      </c>
      <c r="G60" s="128" t="s">
        <v>4387</v>
      </c>
      <c r="H60" s="128" t="s">
        <v>4388</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4389</v>
      </c>
      <c r="B61" s="124"/>
      <c r="C61" s="123" t="s">
        <v>4390</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4389</v>
      </c>
      <c r="B62" s="125" t="s">
        <v>4391</v>
      </c>
      <c r="C62" s="126" t="s">
        <v>4392</v>
      </c>
      <c r="D62" s="128" t="s">
        <v>4393</v>
      </c>
      <c r="E62" s="128" t="s">
        <v>4394</v>
      </c>
      <c r="F62" s="128" t="s">
        <v>4395</v>
      </c>
      <c r="G62" s="128" t="s">
        <v>4396</v>
      </c>
      <c r="H62" s="128" t="s">
        <v>4397</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4389</v>
      </c>
      <c r="B63" s="125" t="s">
        <v>4398</v>
      </c>
      <c r="C63" s="126" t="s">
        <v>4399</v>
      </c>
      <c r="D63" s="128" t="s">
        <v>4400</v>
      </c>
      <c r="E63" s="128" t="s">
        <v>4401</v>
      </c>
      <c r="F63" s="128" t="s">
        <v>4402</v>
      </c>
      <c r="G63" s="128" t="s">
        <v>4403</v>
      </c>
      <c r="H63" s="128" t="s">
        <v>4404</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4389</v>
      </c>
      <c r="B64" s="125" t="s">
        <v>4405</v>
      </c>
      <c r="C64" s="126" t="s">
        <v>4406</v>
      </c>
      <c r="D64" s="128" t="s">
        <v>4407</v>
      </c>
      <c r="E64" s="128" t="s">
        <v>4408</v>
      </c>
      <c r="F64" s="128" t="s">
        <v>4409</v>
      </c>
      <c r="G64" s="128" t="s">
        <v>4410</v>
      </c>
      <c r="H64" s="128" t="s">
        <v>4411</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4389</v>
      </c>
      <c r="B65" s="125" t="s">
        <v>4412</v>
      </c>
      <c r="C65" s="126" t="s">
        <v>4413</v>
      </c>
      <c r="D65" s="128" t="s">
        <v>4414</v>
      </c>
      <c r="E65" s="128" t="s">
        <v>4415</v>
      </c>
      <c r="F65" s="128" t="s">
        <v>4416</v>
      </c>
      <c r="G65" s="128" t="s">
        <v>4417</v>
      </c>
      <c r="H65" s="128" t="s">
        <v>4418</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4389</v>
      </c>
      <c r="B66" s="125" t="s">
        <v>4419</v>
      </c>
      <c r="C66" s="126" t="s">
        <v>4420</v>
      </c>
      <c r="D66" s="128" t="s">
        <v>4421</v>
      </c>
      <c r="E66" s="128" t="s">
        <v>4422</v>
      </c>
      <c r="F66" s="128" t="s">
        <v>4423</v>
      </c>
      <c r="G66" s="128" t="s">
        <v>4424</v>
      </c>
      <c r="H66" s="128" t="s">
        <v>4425</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4389</v>
      </c>
      <c r="B67" s="125" t="s">
        <v>4426</v>
      </c>
      <c r="C67" s="126" t="s">
        <v>4427</v>
      </c>
      <c r="D67" s="128" t="s">
        <v>4428</v>
      </c>
      <c r="E67" s="128" t="s">
        <v>4429</v>
      </c>
      <c r="F67" s="128" t="s">
        <v>4430</v>
      </c>
      <c r="G67" s="128" t="s">
        <v>4431</v>
      </c>
      <c r="H67" s="128" t="s">
        <v>4432</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4389</v>
      </c>
      <c r="B68" s="125" t="s">
        <v>4433</v>
      </c>
      <c r="C68" s="126" t="s">
        <v>4434</v>
      </c>
      <c r="D68" s="128" t="s">
        <v>4435</v>
      </c>
      <c r="E68" s="128" t="s">
        <v>4436</v>
      </c>
      <c r="F68" s="128" t="s">
        <v>4437</v>
      </c>
      <c r="G68" s="128" t="s">
        <v>4438</v>
      </c>
      <c r="H68" s="128" t="s">
        <v>4439</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4440</v>
      </c>
      <c r="B69" s="124"/>
      <c r="C69" s="123" t="s">
        <v>4441</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4440</v>
      </c>
      <c r="B70" s="125" t="s">
        <v>4442</v>
      </c>
      <c r="C70" s="126" t="s">
        <v>4443</v>
      </c>
      <c r="D70" s="128" t="s">
        <v>4444</v>
      </c>
      <c r="E70" s="128" t="s">
        <v>4445</v>
      </c>
      <c r="F70" s="128" t="s">
        <v>4446</v>
      </c>
      <c r="G70" s="128" t="s">
        <v>4447</v>
      </c>
      <c r="H70" s="128" t="s">
        <v>4448</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4440</v>
      </c>
      <c r="B71" s="125" t="s">
        <v>4449</v>
      </c>
      <c r="C71" s="126" t="s">
        <v>4450</v>
      </c>
      <c r="D71" s="128" t="s">
        <v>4451</v>
      </c>
      <c r="E71" s="128" t="s">
        <v>4452</v>
      </c>
      <c r="F71" s="128" t="s">
        <v>4453</v>
      </c>
      <c r="G71" s="128" t="s">
        <v>4454</v>
      </c>
      <c r="H71" s="128" t="s">
        <v>4455</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4456</v>
      </c>
      <c r="B72" s="124"/>
      <c r="C72" s="123" t="s">
        <v>4457</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4456</v>
      </c>
      <c r="B73" s="125" t="s">
        <v>4458</v>
      </c>
      <c r="C73" s="126" t="s">
        <v>4459</v>
      </c>
      <c r="D73" s="128" t="s">
        <v>4460</v>
      </c>
      <c r="E73" s="128" t="s">
        <v>4461</v>
      </c>
      <c r="F73" s="128" t="s">
        <v>4462</v>
      </c>
      <c r="G73" s="128" t="s">
        <v>4463</v>
      </c>
      <c r="H73" s="128" t="s">
        <v>4464</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4456</v>
      </c>
      <c r="B74" s="125" t="s">
        <v>4465</v>
      </c>
      <c r="C74" s="126" t="s">
        <v>4466</v>
      </c>
      <c r="D74" s="128" t="s">
        <v>4467</v>
      </c>
      <c r="E74" s="128" t="s">
        <v>4468</v>
      </c>
      <c r="F74" s="128" t="s">
        <v>4469</v>
      </c>
      <c r="G74" s="128" t="s">
        <v>4470</v>
      </c>
      <c r="H74" s="128" t="s">
        <v>4471</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4456</v>
      </c>
      <c r="B75" s="125" t="s">
        <v>4472</v>
      </c>
      <c r="C75" s="126" t="s">
        <v>4473</v>
      </c>
      <c r="D75" s="128" t="s">
        <v>4474</v>
      </c>
      <c r="E75" s="128" t="s">
        <v>4475</v>
      </c>
      <c r="F75" s="128" t="s">
        <v>4476</v>
      </c>
      <c r="G75" s="128" t="s">
        <v>4477</v>
      </c>
      <c r="H75" s="128" t="s">
        <v>4478</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4456</v>
      </c>
      <c r="B76" s="125" t="s">
        <v>4479</v>
      </c>
      <c r="C76" s="126" t="s">
        <v>4480</v>
      </c>
      <c r="D76" s="128" t="s">
        <v>4481</v>
      </c>
      <c r="E76" s="128" t="s">
        <v>4482</v>
      </c>
      <c r="F76" s="128" t="s">
        <v>4483</v>
      </c>
      <c r="G76" s="128" t="s">
        <v>4484</v>
      </c>
      <c r="H76" s="128" t="s">
        <v>4485</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4456</v>
      </c>
      <c r="B77" s="125" t="s">
        <v>4486</v>
      </c>
      <c r="C77" s="126" t="s">
        <v>4487</v>
      </c>
      <c r="D77" s="128" t="s">
        <v>4488</v>
      </c>
      <c r="E77" s="128" t="s">
        <v>4489</v>
      </c>
      <c r="F77" s="128" t="s">
        <v>4490</v>
      </c>
      <c r="G77" s="128" t="s">
        <v>4484</v>
      </c>
      <c r="H77" s="128" t="s">
        <v>4491</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4492</v>
      </c>
      <c r="B78" s="124"/>
      <c r="C78" s="123" t="s">
        <v>4493</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4492</v>
      </c>
      <c r="B79" s="125" t="s">
        <v>4492</v>
      </c>
      <c r="C79" s="126" t="s">
        <v>4494</v>
      </c>
      <c r="D79" s="128" t="s">
        <v>4495</v>
      </c>
      <c r="E79" s="128" t="s">
        <v>4496</v>
      </c>
      <c r="F79" s="128" t="s">
        <v>4497</v>
      </c>
      <c r="G79" s="128" t="s">
        <v>4498</v>
      </c>
      <c r="H79" s="128" t="s">
        <v>4499</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4492</v>
      </c>
      <c r="B80" s="125" t="s">
        <v>4500</v>
      </c>
      <c r="C80" s="126" t="s">
        <v>4501</v>
      </c>
      <c r="D80" s="128" t="s">
        <v>4502</v>
      </c>
      <c r="E80" s="128" t="s">
        <v>4503</v>
      </c>
      <c r="F80" s="128" t="s">
        <v>4504</v>
      </c>
      <c r="G80" s="128" t="s">
        <v>4505</v>
      </c>
      <c r="H80" s="128" t="s">
        <v>4506</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4492</v>
      </c>
      <c r="B81" s="125" t="s">
        <v>4507</v>
      </c>
      <c r="C81" s="126" t="s">
        <v>4508</v>
      </c>
      <c r="D81" s="128" t="s">
        <v>4509</v>
      </c>
      <c r="E81" s="128" t="s">
        <v>4510</v>
      </c>
      <c r="F81" s="128" t="s">
        <v>4511</v>
      </c>
      <c r="G81" s="128" t="s">
        <v>4512</v>
      </c>
      <c r="H81" s="128" t="s">
        <v>4513</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4514</v>
      </c>
      <c r="B82" s="124"/>
      <c r="C82" s="123" t="s">
        <v>4515</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4514</v>
      </c>
      <c r="B83" s="125" t="s">
        <v>4516</v>
      </c>
      <c r="C83" s="126" t="s">
        <v>4517</v>
      </c>
      <c r="D83" s="128" t="s">
        <v>4518</v>
      </c>
      <c r="E83" s="128" t="s">
        <v>4519</v>
      </c>
      <c r="F83" s="128" t="s">
        <v>4520</v>
      </c>
      <c r="G83" s="128" t="s">
        <v>4521</v>
      </c>
      <c r="H83" s="128" t="s">
        <v>4522</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4514</v>
      </c>
      <c r="B84" s="125" t="s">
        <v>4523</v>
      </c>
      <c r="C84" s="126" t="s">
        <v>4524</v>
      </c>
      <c r="D84" s="128" t="s">
        <v>4525</v>
      </c>
      <c r="E84" s="128" t="s">
        <v>4526</v>
      </c>
      <c r="F84" s="128" t="s">
        <v>4527</v>
      </c>
      <c r="G84" s="128" t="s">
        <v>4528</v>
      </c>
      <c r="H84" s="128" t="s">
        <v>4529</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4514</v>
      </c>
      <c r="B85" s="125" t="s">
        <v>4530</v>
      </c>
      <c r="C85" s="126" t="s">
        <v>4531</v>
      </c>
      <c r="D85" s="128" t="s">
        <v>4532</v>
      </c>
      <c r="E85" s="128" t="s">
        <v>4533</v>
      </c>
      <c r="F85" s="128" t="s">
        <v>4534</v>
      </c>
      <c r="G85" s="128" t="s">
        <v>4535</v>
      </c>
      <c r="H85" s="128" t="s">
        <v>4536</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4514</v>
      </c>
      <c r="B86" s="125" t="s">
        <v>4537</v>
      </c>
      <c r="C86" s="126" t="s">
        <v>4538</v>
      </c>
      <c r="D86" s="128" t="s">
        <v>4539</v>
      </c>
      <c r="E86" s="128" t="s">
        <v>4540</v>
      </c>
      <c r="F86" s="128" t="s">
        <v>4541</v>
      </c>
      <c r="G86" s="128" t="s">
        <v>4542</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4543</v>
      </c>
      <c r="B87" s="124"/>
      <c r="C87" s="123" t="s">
        <v>4544</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4543</v>
      </c>
      <c r="B88" s="125" t="s">
        <v>4545</v>
      </c>
      <c r="C88" s="126" t="s">
        <v>4546</v>
      </c>
      <c r="D88" s="128" t="s">
        <v>4547</v>
      </c>
      <c r="E88" s="128" t="s">
        <v>4548</v>
      </c>
      <c r="F88" s="128" t="s">
        <v>4549</v>
      </c>
      <c r="G88" s="128" t="s">
        <v>4550</v>
      </c>
      <c r="H88" s="128" t="s">
        <v>4551</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4543</v>
      </c>
      <c r="B89" s="125" t="s">
        <v>4552</v>
      </c>
      <c r="C89" s="126" t="s">
        <v>4553</v>
      </c>
      <c r="D89" s="128" t="s">
        <v>4554</v>
      </c>
      <c r="E89" s="128" t="s">
        <v>4555</v>
      </c>
      <c r="F89" s="128" t="s">
        <v>4556</v>
      </c>
      <c r="G89" s="128" t="s">
        <v>4080</v>
      </c>
      <c r="H89" s="128" t="s">
        <v>4557</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4543</v>
      </c>
      <c r="B90" s="125" t="s">
        <v>4558</v>
      </c>
      <c r="C90" s="126" t="s">
        <v>4559</v>
      </c>
      <c r="D90" s="128" t="s">
        <v>4560</v>
      </c>
      <c r="E90" s="128" t="s">
        <v>4561</v>
      </c>
      <c r="F90" s="128" t="s">
        <v>4562</v>
      </c>
      <c r="G90" s="128" t="s">
        <v>4550</v>
      </c>
      <c r="H90" s="128" t="s">
        <v>4563</v>
      </c>
      <c r="I90" s="130">
        <f>IF(COUNTIF(J90:AW90,"&lt;&gt;")=0,"",SUMPRODUCT(((Recommendations[ImplStatus]="Implemented")+(Recommendations[ImplStatus]="Compensated"))*ISNUMBER(MATCH(Recommendations[Id],J90:AW90,0)))/COUNTIF(J90:AW90,"&lt;&gt;"))</f>
        <v>0</v>
      </c>
      <c r="J90" s="132" t="s">
        <v>811</v>
      </c>
      <c r="K90" s="132" t="s">
        <v>817</v>
      </c>
      <c r="L90" s="132" t="s">
        <v>823</v>
      </c>
      <c r="M90" s="132" t="s">
        <v>859</v>
      </c>
      <c r="N90" s="132" t="s">
        <v>864</v>
      </c>
      <c r="O90" s="132" t="s">
        <v>868</v>
      </c>
      <c r="P90" s="132" t="s">
        <v>891</v>
      </c>
      <c r="Q90" s="132" t="s">
        <v>896</v>
      </c>
      <c r="R90" s="132" t="s">
        <v>901</v>
      </c>
      <c r="S90" s="132" t="s">
        <v>906</v>
      </c>
      <c r="T90" s="132" t="s">
        <v>913</v>
      </c>
      <c r="U90" s="132" t="s">
        <v>1198</v>
      </c>
      <c r="V90" s="132" t="s">
        <v>1205</v>
      </c>
      <c r="W90" s="132" t="s">
        <v>1211</v>
      </c>
      <c r="X90" s="132" t="s">
        <v>1218</v>
      </c>
      <c r="Y90" s="132" t="s">
        <v>1225</v>
      </c>
      <c r="Z90" s="132" t="s">
        <v>1230</v>
      </c>
      <c r="AA90" s="132" t="s">
        <v>1249</v>
      </c>
      <c r="AB90" s="132" t="s">
        <v>1253</v>
      </c>
      <c r="AC90" s="132" t="s">
        <v>1341</v>
      </c>
      <c r="AD90" s="132" t="s">
        <v>1348</v>
      </c>
      <c r="AE90" s="132" t="s">
        <v>1394</v>
      </c>
      <c r="AF90" s="132" t="s">
        <v>1401</v>
      </c>
      <c r="AG90" s="132" t="s">
        <v>1446</v>
      </c>
      <c r="AH90" s="132" t="s">
        <v>1851</v>
      </c>
      <c r="AI90" s="132" t="s">
        <v>1858</v>
      </c>
      <c r="AJ90" s="132"/>
      <c r="AK90" s="132"/>
      <c r="AL90" s="132"/>
      <c r="AM90" s="132"/>
      <c r="AN90" s="132"/>
      <c r="AO90" s="132"/>
      <c r="AP90" s="132"/>
      <c r="AQ90" s="132"/>
      <c r="AR90" s="132"/>
      <c r="AS90" s="132"/>
      <c r="AT90" s="132"/>
      <c r="AU90" s="132"/>
      <c r="AV90" s="132"/>
      <c r="AW90" s="142"/>
    </row>
    <row r="91" spans="1:49" ht="60" customHeight="1" x14ac:dyDescent="0.35">
      <c r="A91" s="139" t="s">
        <v>4543</v>
      </c>
      <c r="B91" s="125" t="s">
        <v>4564</v>
      </c>
      <c r="C91" s="126" t="s">
        <v>4565</v>
      </c>
      <c r="D91" s="128" t="s">
        <v>4566</v>
      </c>
      <c r="E91" s="128" t="s">
        <v>4567</v>
      </c>
      <c r="F91" s="128" t="s">
        <v>4568</v>
      </c>
      <c r="G91" s="128" t="s">
        <v>4080</v>
      </c>
      <c r="H91" s="128" t="s">
        <v>4569</v>
      </c>
      <c r="I91" s="130">
        <f>IF(COUNTIF(J91:AW91,"&lt;&gt;")=0,"",SUMPRODUCT(((Recommendations[ImplStatus]="Implemented")+(Recommendations[ImplStatus]="Compensated"))*ISNUMBER(MATCH(Recommendations[Id],J91:AW91,0)))/COUNTIF(J91:AW91,"&lt;&gt;"))</f>
        <v>0</v>
      </c>
      <c r="J91" s="132" t="s">
        <v>380</v>
      </c>
      <c r="K91" s="132" t="s">
        <v>386</v>
      </c>
      <c r="L91" s="132" t="s">
        <v>393</v>
      </c>
      <c r="M91" s="132" t="s">
        <v>407</v>
      </c>
      <c r="N91" s="132" t="s">
        <v>414</v>
      </c>
      <c r="O91" s="132" t="s">
        <v>421</v>
      </c>
      <c r="P91" s="132" t="s">
        <v>441</v>
      </c>
      <c r="Q91" s="132" t="s">
        <v>512</v>
      </c>
      <c r="R91" s="132" t="s">
        <v>519</v>
      </c>
      <c r="S91" s="132" t="s">
        <v>534</v>
      </c>
      <c r="T91" s="132" t="s">
        <v>540</v>
      </c>
      <c r="U91" s="132" t="s">
        <v>638</v>
      </c>
      <c r="V91" s="132" t="s">
        <v>645</v>
      </c>
      <c r="W91" s="132" t="s">
        <v>658</v>
      </c>
      <c r="X91" s="132" t="s">
        <v>677</v>
      </c>
      <c r="Y91" s="132" t="s">
        <v>684</v>
      </c>
      <c r="Z91" s="132" t="s">
        <v>691</v>
      </c>
      <c r="AA91" s="132" t="s">
        <v>698</v>
      </c>
      <c r="AB91" s="132" t="s">
        <v>718</v>
      </c>
      <c r="AC91" s="132" t="s">
        <v>1171</v>
      </c>
      <c r="AD91" s="132" t="s">
        <v>1311</v>
      </c>
      <c r="AE91" s="132" t="s">
        <v>1363</v>
      </c>
      <c r="AF91" s="132" t="s">
        <v>1423</v>
      </c>
      <c r="AG91" s="132" t="s">
        <v>1430</v>
      </c>
      <c r="AH91" s="132" t="s">
        <v>1435</v>
      </c>
      <c r="AI91" s="132" t="s">
        <v>1441</v>
      </c>
      <c r="AJ91" s="132" t="s">
        <v>1453</v>
      </c>
      <c r="AK91" s="132" t="s">
        <v>1499</v>
      </c>
      <c r="AL91" s="132" t="s">
        <v>1506</v>
      </c>
      <c r="AM91" s="132" t="s">
        <v>1890</v>
      </c>
      <c r="AN91" s="132" t="s">
        <v>1897</v>
      </c>
      <c r="AO91" s="132" t="s">
        <v>2475</v>
      </c>
      <c r="AP91" s="132" t="s">
        <v>2482</v>
      </c>
      <c r="AQ91" s="132" t="s">
        <v>2496</v>
      </c>
      <c r="AR91" s="132" t="s">
        <v>2538</v>
      </c>
      <c r="AS91" s="132" t="s">
        <v>2646</v>
      </c>
      <c r="AT91" s="132" t="s">
        <v>2652</v>
      </c>
      <c r="AU91" s="132" t="s">
        <v>2658</v>
      </c>
      <c r="AV91" s="132" t="s">
        <v>2666</v>
      </c>
      <c r="AW91" s="142" t="s">
        <v>2678</v>
      </c>
    </row>
    <row r="92" spans="1:49" ht="60" customHeight="1" x14ac:dyDescent="0.35">
      <c r="A92" s="139" t="s">
        <v>4543</v>
      </c>
      <c r="B92" s="125" t="s">
        <v>4570</v>
      </c>
      <c r="C92" s="126" t="s">
        <v>4571</v>
      </c>
      <c r="D92" s="128" t="s">
        <v>4572</v>
      </c>
      <c r="E92" s="128" t="s">
        <v>4573</v>
      </c>
      <c r="F92" s="128" t="s">
        <v>4574</v>
      </c>
      <c r="G92" s="128" t="s">
        <v>4080</v>
      </c>
      <c r="H92" s="128" t="s">
        <v>4575</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4543</v>
      </c>
      <c r="B93" s="125" t="s">
        <v>4576</v>
      </c>
      <c r="C93" s="126" t="s">
        <v>4577</v>
      </c>
      <c r="D93" s="128" t="s">
        <v>4578</v>
      </c>
      <c r="E93" s="128" t="s">
        <v>4579</v>
      </c>
      <c r="F93" s="128" t="s">
        <v>4580</v>
      </c>
      <c r="G93" s="128" t="s">
        <v>4581</v>
      </c>
      <c r="H93" s="128" t="s">
        <v>4582</v>
      </c>
      <c r="I93" s="130">
        <f>IF(COUNTIF(J93:AW93,"&lt;&gt;")=0,"",SUMPRODUCT(((Recommendations[ImplStatus]="Implemented")+(Recommendations[ImplStatus]="Compensated"))*ISNUMBER(MATCH(Recommendations[Id],J93:AW93,0)))/COUNTIF(J93:AW93,"&lt;&gt;"))</f>
        <v>0</v>
      </c>
      <c r="J93" s="132" t="s">
        <v>55</v>
      </c>
      <c r="K93" s="132" t="s">
        <v>62</v>
      </c>
      <c r="L93" s="132" t="s">
        <v>574</v>
      </c>
      <c r="M93" s="132" t="s">
        <v>665</v>
      </c>
      <c r="N93" s="132" t="s">
        <v>1732</v>
      </c>
      <c r="O93" s="132" t="s">
        <v>2404</v>
      </c>
      <c r="P93" s="132" t="s">
        <v>2552</v>
      </c>
      <c r="Q93" s="132" t="s">
        <v>2616</v>
      </c>
      <c r="R93" s="132" t="s">
        <v>2683</v>
      </c>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4543</v>
      </c>
      <c r="B94" s="125" t="s">
        <v>4583</v>
      </c>
      <c r="C94" s="126" t="s">
        <v>4584</v>
      </c>
      <c r="D94" s="128" t="s">
        <v>4585</v>
      </c>
      <c r="E94" s="128" t="s">
        <v>4586</v>
      </c>
      <c r="F94" s="128" t="s">
        <v>4587</v>
      </c>
      <c r="G94" s="128" t="s">
        <v>4588</v>
      </c>
      <c r="H94" s="128" t="s">
        <v>4589</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4543</v>
      </c>
      <c r="B95" s="125" t="s">
        <v>4590</v>
      </c>
      <c r="C95" s="126" t="s">
        <v>4591</v>
      </c>
      <c r="D95" s="128" t="s">
        <v>4592</v>
      </c>
      <c r="E95" s="128" t="s">
        <v>4593</v>
      </c>
      <c r="F95" s="128" t="s">
        <v>4594</v>
      </c>
      <c r="G95" s="128" t="s">
        <v>4595</v>
      </c>
      <c r="H95" s="128" t="s">
        <v>4596</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4543</v>
      </c>
      <c r="B96" s="125" t="s">
        <v>4597</v>
      </c>
      <c r="C96" s="126" t="s">
        <v>4598</v>
      </c>
      <c r="D96" s="128" t="s">
        <v>4599</v>
      </c>
      <c r="E96" s="128" t="s">
        <v>4600</v>
      </c>
      <c r="F96" s="128" t="s">
        <v>4601</v>
      </c>
      <c r="G96" s="128" t="s">
        <v>4602</v>
      </c>
      <c r="H96" s="128" t="s">
        <v>4603</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4543</v>
      </c>
      <c r="B97" s="125" t="s">
        <v>4604</v>
      </c>
      <c r="C97" s="126" t="s">
        <v>4605</v>
      </c>
      <c r="D97" s="128" t="s">
        <v>4606</v>
      </c>
      <c r="E97" s="128" t="s">
        <v>4607</v>
      </c>
      <c r="F97" s="128" t="s">
        <v>4608</v>
      </c>
      <c r="G97" s="128" t="s">
        <v>4609</v>
      </c>
      <c r="H97" s="128" t="s">
        <v>4610</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4611</v>
      </c>
      <c r="B98" s="124"/>
      <c r="C98" s="123" t="s">
        <v>4612</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4611</v>
      </c>
      <c r="B99" s="125" t="s">
        <v>4613</v>
      </c>
      <c r="C99" s="126" t="s">
        <v>4614</v>
      </c>
      <c r="D99" s="128" t="s">
        <v>4615</v>
      </c>
      <c r="E99" s="128" t="s">
        <v>4616</v>
      </c>
      <c r="F99" s="128" t="s">
        <v>4617</v>
      </c>
      <c r="G99" s="128" t="s">
        <v>4618</v>
      </c>
      <c r="H99" s="128" t="s">
        <v>4619</v>
      </c>
      <c r="I99" s="130">
        <f>IF(COUNTIF(J99:AW99,"&lt;&gt;")=0,"",SUMPRODUCT(((Recommendations[ImplStatus]="Implemented")+(Recommendations[ImplStatus]="Compensated"))*ISNUMBER(MATCH(Recommendations[Id],J99:AW99,0)))/COUNTIF(J99:AW99,"&lt;&gt;"))</f>
        <v>0</v>
      </c>
      <c r="J99" s="132" t="s">
        <v>2105</v>
      </c>
      <c r="K99" s="132" t="s">
        <v>2267</v>
      </c>
      <c r="L99" s="132" t="s">
        <v>2283</v>
      </c>
      <c r="M99" s="132" t="s">
        <v>2289</v>
      </c>
      <c r="N99" s="132" t="s">
        <v>2295</v>
      </c>
      <c r="O99" s="132" t="s">
        <v>2301</v>
      </c>
      <c r="P99" s="132" t="s">
        <v>2308</v>
      </c>
      <c r="Q99" s="132" t="s">
        <v>2345</v>
      </c>
      <c r="R99" s="132" t="s">
        <v>2352</v>
      </c>
      <c r="S99" s="132" t="s">
        <v>2359</v>
      </c>
      <c r="T99" s="132" t="s">
        <v>2366</v>
      </c>
      <c r="U99" s="132" t="s">
        <v>2373</v>
      </c>
      <c r="V99" s="132" t="s">
        <v>2388</v>
      </c>
      <c r="W99" s="132" t="s">
        <v>2699</v>
      </c>
      <c r="X99" s="132" t="s">
        <v>2707</v>
      </c>
      <c r="Y99" s="132" t="s">
        <v>2714</v>
      </c>
      <c r="Z99" s="132" t="s">
        <v>2721</v>
      </c>
      <c r="AA99" s="132" t="s">
        <v>2736</v>
      </c>
      <c r="AB99" s="132" t="s">
        <v>2776</v>
      </c>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4611</v>
      </c>
      <c r="B100" s="125" t="s">
        <v>4620</v>
      </c>
      <c r="C100" s="126" t="s">
        <v>4621</v>
      </c>
      <c r="D100" s="128" t="s">
        <v>4622</v>
      </c>
      <c r="E100" s="128" t="s">
        <v>4623</v>
      </c>
      <c r="F100" s="128" t="s">
        <v>4624</v>
      </c>
      <c r="G100" s="128" t="s">
        <v>4625</v>
      </c>
      <c r="H100" s="128" t="s">
        <v>4626</v>
      </c>
      <c r="I100" s="130">
        <f>IF(COUNTIF(J100:AW100,"&lt;&gt;")=0,"",SUMPRODUCT(((Recommendations[ImplStatus]="Implemented")+(Recommendations[ImplStatus]="Compensated"))*ISNUMBER(MATCH(Recommendations[Id],J100:AW100,0)))/COUNTIF(J100:AW100,"&lt;&gt;"))</f>
        <v>0</v>
      </c>
      <c r="J100" s="132" t="s">
        <v>1178</v>
      </c>
      <c r="K100" s="132" t="s">
        <v>1185</v>
      </c>
      <c r="L100" s="132" t="s">
        <v>1237</v>
      </c>
      <c r="M100" s="132" t="s">
        <v>1416</v>
      </c>
      <c r="N100" s="132" t="s">
        <v>1514</v>
      </c>
      <c r="O100" s="132" t="s">
        <v>1521</v>
      </c>
      <c r="P100" s="132" t="s">
        <v>1527</v>
      </c>
      <c r="Q100" s="132" t="s">
        <v>1533</v>
      </c>
      <c r="R100" s="132" t="s">
        <v>1539</v>
      </c>
      <c r="S100" s="132" t="s">
        <v>1545</v>
      </c>
      <c r="T100" s="132" t="s">
        <v>1552</v>
      </c>
      <c r="U100" s="132" t="s">
        <v>1568</v>
      </c>
      <c r="V100" s="132" t="s">
        <v>1575</v>
      </c>
      <c r="W100" s="132" t="s">
        <v>1710</v>
      </c>
      <c r="X100" s="132" t="s">
        <v>1780</v>
      </c>
      <c r="Y100" s="132" t="s">
        <v>2175</v>
      </c>
      <c r="Z100" s="132" t="s">
        <v>2181</v>
      </c>
      <c r="AA100" s="132" t="s">
        <v>2187</v>
      </c>
      <c r="AB100" s="132" t="s">
        <v>2193</v>
      </c>
      <c r="AC100" s="132" t="s">
        <v>2224</v>
      </c>
      <c r="AD100" s="132" t="s">
        <v>2246</v>
      </c>
      <c r="AE100" s="132" t="s">
        <v>2253</v>
      </c>
      <c r="AF100" s="132" t="s">
        <v>2259</v>
      </c>
      <c r="AG100" s="132" t="s">
        <v>2275</v>
      </c>
      <c r="AH100" s="132" t="s">
        <v>2315</v>
      </c>
      <c r="AI100" s="132" t="s">
        <v>2322</v>
      </c>
      <c r="AJ100" s="132" t="s">
        <v>2330</v>
      </c>
      <c r="AK100" s="132" t="s">
        <v>2381</v>
      </c>
      <c r="AL100" s="132" t="s">
        <v>2574</v>
      </c>
      <c r="AM100" s="132" t="s">
        <v>2770</v>
      </c>
      <c r="AN100" s="132"/>
      <c r="AO100" s="132"/>
      <c r="AP100" s="132"/>
      <c r="AQ100" s="132"/>
      <c r="AR100" s="132"/>
      <c r="AS100" s="132"/>
      <c r="AT100" s="132"/>
      <c r="AU100" s="132"/>
      <c r="AV100" s="132"/>
      <c r="AW100" s="142"/>
    </row>
    <row r="101" spans="1:49" ht="60" customHeight="1" x14ac:dyDescent="0.35">
      <c r="A101" s="139" t="s">
        <v>4611</v>
      </c>
      <c r="B101" s="125" t="s">
        <v>4627</v>
      </c>
      <c r="C101" s="126" t="s">
        <v>4628</v>
      </c>
      <c r="D101" s="128" t="s">
        <v>4629</v>
      </c>
      <c r="E101" s="128" t="s">
        <v>4630</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4611</v>
      </c>
      <c r="B102" s="125" t="s">
        <v>4631</v>
      </c>
      <c r="C102" s="126" t="s">
        <v>4632</v>
      </c>
      <c r="D102" s="128" t="s">
        <v>4633</v>
      </c>
      <c r="E102" s="128" t="s">
        <v>4634</v>
      </c>
      <c r="F102" s="128" t="s">
        <v>4635</v>
      </c>
      <c r="G102" s="128" t="s">
        <v>4636</v>
      </c>
      <c r="H102" s="128" t="s">
        <v>4637</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4611</v>
      </c>
      <c r="B103" s="125" t="s">
        <v>4638</v>
      </c>
      <c r="C103" s="126" t="s">
        <v>4639</v>
      </c>
      <c r="D103" s="128" t="s">
        <v>4640</v>
      </c>
      <c r="E103" s="128" t="s">
        <v>4641</v>
      </c>
      <c r="F103" s="128" t="s">
        <v>4642</v>
      </c>
      <c r="G103" s="128" t="s">
        <v>4643</v>
      </c>
      <c r="H103" s="128" t="s">
        <v>4644</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4645</v>
      </c>
      <c r="B104" s="124"/>
      <c r="C104" s="123" t="s">
        <v>4646</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4645</v>
      </c>
      <c r="B105" s="125" t="s">
        <v>4647</v>
      </c>
      <c r="C105" s="126" t="s">
        <v>4648</v>
      </c>
      <c r="D105" s="128" t="s">
        <v>4649</v>
      </c>
      <c r="E105" s="128" t="s">
        <v>4650</v>
      </c>
      <c r="F105" s="128" t="s">
        <v>4651</v>
      </c>
      <c r="G105" s="128" t="s">
        <v>4652</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4645</v>
      </c>
      <c r="B106" s="125" t="s">
        <v>4653</v>
      </c>
      <c r="C106" s="126" t="s">
        <v>4654</v>
      </c>
      <c r="D106" s="128" t="s">
        <v>4655</v>
      </c>
      <c r="E106" s="128" t="s">
        <v>4656</v>
      </c>
      <c r="F106" s="128" t="s">
        <v>4657</v>
      </c>
      <c r="G106" s="128" t="s">
        <v>4658</v>
      </c>
      <c r="H106" s="128" t="s">
        <v>4659</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4645</v>
      </c>
      <c r="B107" s="125" t="s">
        <v>4660</v>
      </c>
      <c r="C107" s="126" t="s">
        <v>4661</v>
      </c>
      <c r="D107" s="128" t="s">
        <v>4662</v>
      </c>
      <c r="E107" s="128" t="s">
        <v>4663</v>
      </c>
      <c r="F107" s="128" t="s">
        <v>4664</v>
      </c>
      <c r="G107" s="128" t="s">
        <v>4665</v>
      </c>
      <c r="H107" s="128" t="s">
        <v>4666</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4667</v>
      </c>
      <c r="B108" s="124"/>
      <c r="C108" s="123" t="s">
        <v>4668</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4667</v>
      </c>
      <c r="B109" s="125" t="s">
        <v>4669</v>
      </c>
      <c r="C109" s="126" t="s">
        <v>4670</v>
      </c>
      <c r="D109" s="128" t="s">
        <v>4671</v>
      </c>
      <c r="E109" s="128" t="s">
        <v>4672</v>
      </c>
      <c r="F109" s="128" t="s">
        <v>4673</v>
      </c>
      <c r="G109" s="128" t="s">
        <v>4674</v>
      </c>
      <c r="H109" s="128" t="s">
        <v>4675</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4667</v>
      </c>
      <c r="B110" s="125" t="s">
        <v>4676</v>
      </c>
      <c r="C110" s="126" t="s">
        <v>4677</v>
      </c>
      <c r="D110" s="128" t="s">
        <v>4678</v>
      </c>
      <c r="E110" s="128" t="s">
        <v>4679</v>
      </c>
      <c r="F110" s="128" t="s">
        <v>4680</v>
      </c>
      <c r="G110" s="128" t="s">
        <v>4681</v>
      </c>
      <c r="H110" s="128" t="s">
        <v>4682</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4667</v>
      </c>
      <c r="B111" s="125" t="s">
        <v>4683</v>
      </c>
      <c r="C111" s="126" t="s">
        <v>4684</v>
      </c>
      <c r="D111" s="128" t="s">
        <v>4685</v>
      </c>
      <c r="E111" s="128" t="s">
        <v>4686</v>
      </c>
      <c r="F111" s="128" t="s">
        <v>4687</v>
      </c>
      <c r="G111" s="128" t="s">
        <v>4688</v>
      </c>
      <c r="H111" s="128" t="s">
        <v>4689</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4690</v>
      </c>
      <c r="B112" s="124"/>
      <c r="C112" s="123" t="s">
        <v>4691</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4690</v>
      </c>
      <c r="B113" s="125" t="s">
        <v>4692</v>
      </c>
      <c r="C113" s="126" t="s">
        <v>4693</v>
      </c>
      <c r="D113" s="128" t="s">
        <v>4694</v>
      </c>
      <c r="E113" s="128" t="s">
        <v>4695</v>
      </c>
      <c r="F113" s="128" t="s">
        <v>4696</v>
      </c>
      <c r="G113" s="128" t="s">
        <v>4697</v>
      </c>
      <c r="H113" s="128" t="s">
        <v>4698</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4690</v>
      </c>
      <c r="B114" s="125" t="s">
        <v>4699</v>
      </c>
      <c r="C114" s="126" t="s">
        <v>4700</v>
      </c>
      <c r="D114" s="128" t="s">
        <v>4701</v>
      </c>
      <c r="E114" s="128" t="s">
        <v>4702</v>
      </c>
      <c r="F114" s="128" t="s">
        <v>4703</v>
      </c>
      <c r="G114" s="128" t="s">
        <v>4697</v>
      </c>
      <c r="H114" s="128" t="s">
        <v>4704</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4690</v>
      </c>
      <c r="B115" s="133" t="s">
        <v>4705</v>
      </c>
      <c r="C115" s="134" t="s">
        <v>4706</v>
      </c>
      <c r="D115" s="135" t="s">
        <v>4707</v>
      </c>
      <c r="E115" s="135" t="s">
        <v>4708</v>
      </c>
      <c r="F115" s="135" t="s">
        <v>4709</v>
      </c>
      <c r="G115" s="135" t="s">
        <v>4710</v>
      </c>
      <c r="H115" s="135" t="s">
        <v>4711</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2834</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IFERROR(INDEX('Recommendations'!$I$2:$I$434, MATCH(J2,'Recommendations'!$B$2:$B$434,0))="Implemented", FALSE))</xm:f>
            <x14:dxf>
              <font>
                <color rgb="FF000000"/>
              </font>
              <fill>
                <patternFill>
                  <bgColor rgb="FF3C7D22"/>
                </patternFill>
              </fill>
            </x14:dxf>
          </x14:cfRule>
          <x14:cfRule type="expression" priority="2" id="{00000000-000E-0000-0600-000002000000}">
            <xm:f>AND(J2&lt;&gt;"", IFERROR(INDEX('Recommendations'!$I$2:$I$434, MATCH(J2,'Recommendations'!$B$2:$B$434,0))="Compensated", FALSE))</xm:f>
            <x14:dxf>
              <font>
                <color rgb="FF000000"/>
              </font>
              <fill>
                <patternFill>
                  <bgColor rgb="FFC6E0B4"/>
                </patternFill>
              </fill>
            </x14:dxf>
          </x14:cfRule>
          <x14:cfRule type="expression" priority="3" id="{00000000-000E-0000-0600-000003000000}">
            <xm:f>AND(J2&lt;&gt;"", IFERROR(INDEX('Recommendations'!$I$2:$I$434, MATCH(J2,'Recommendations'!$B$2:$B$434,0))="Testing", FALSE))</xm:f>
            <x14:dxf>
              <font>
                <color rgb="FF000000"/>
              </font>
              <fill>
                <patternFill>
                  <bgColor rgb="FFFFC000"/>
                </patternFill>
              </fill>
            </x14:dxf>
          </x14:cfRule>
          <x14:cfRule type="expression" priority="4" id="{00000000-000E-0000-0600-000004000000}">
            <xm:f>AND(J2&lt;&gt;"", IFERROR(INDEX('Recommendations'!$I$2:$I$434, MATCH(J2,'Recommendations'!$B$2:$B$434,0))="Failed", FALSE))</xm:f>
            <x14:dxf>
              <font>
                <color rgb="FF000000"/>
              </font>
              <fill>
                <patternFill>
                  <bgColor rgb="FFD82891"/>
                </patternFill>
              </fill>
            </x14:dxf>
          </x14:cfRule>
          <x14:cfRule type="expression" priority="5" id="{00000000-000E-0000-0600-000005000000}">
            <xm:f>AND(J2&lt;&gt;"", IFERROR(INDEX('Recommendations'!$I$2:$I$434, MATCH(J2,'Recommendations'!$B$2:$B$434,0))="Risk Accepted", FALSE))</xm:f>
            <x14:dxf>
              <font>
                <color rgb="FF000000"/>
              </font>
              <fill>
                <patternFill>
                  <bgColor rgb="FFD9D9D9"/>
                </patternFill>
              </fill>
            </x14:dxf>
          </x14:cfRule>
          <x14:cfRule type="expression" priority="6" id="{00000000-000E-0000-0600-000006000000}">
            <xm:f>AND(J2&lt;&gt;"", IFERROR(INDEX('Recommendations'!$I$2:$I$434, MATCH(J2,'Recommendations'!$B$2:$B$434,0))="N/A",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4712</v>
      </c>
      <c r="B1" s="184" t="s">
        <v>4713</v>
      </c>
      <c r="C1" s="184" t="s">
        <v>1</v>
      </c>
      <c r="D1" s="184" t="s">
        <v>4714</v>
      </c>
      <c r="E1" s="184" t="s">
        <v>4715</v>
      </c>
      <c r="F1" s="184" t="s">
        <v>4716</v>
      </c>
      <c r="G1" s="184" t="s">
        <v>3086</v>
      </c>
      <c r="H1" s="184" t="s">
        <v>3087</v>
      </c>
      <c r="I1" s="184" t="s">
        <v>3088</v>
      </c>
      <c r="J1" s="184" t="s">
        <v>3089</v>
      </c>
      <c r="K1" s="184" t="s">
        <v>3090</v>
      </c>
      <c r="L1" s="184" t="s">
        <v>3091</v>
      </c>
      <c r="M1" s="184" t="s">
        <v>3092</v>
      </c>
      <c r="N1" s="184" t="s">
        <v>3093</v>
      </c>
      <c r="O1" s="184" t="s">
        <v>3094</v>
      </c>
      <c r="P1" s="184" t="s">
        <v>3095</v>
      </c>
      <c r="Q1" s="184" t="s">
        <v>3096</v>
      </c>
      <c r="R1" s="184" t="s">
        <v>3097</v>
      </c>
      <c r="S1" s="184" t="s">
        <v>3098</v>
      </c>
      <c r="T1" s="184" t="s">
        <v>3099</v>
      </c>
      <c r="U1" s="184" t="s">
        <v>3100</v>
      </c>
      <c r="V1" s="184" t="s">
        <v>3101</v>
      </c>
      <c r="W1" s="184" t="s">
        <v>3102</v>
      </c>
      <c r="X1" s="184" t="s">
        <v>3103</v>
      </c>
      <c r="Y1" s="184" t="s">
        <v>3104</v>
      </c>
      <c r="Z1" s="184" t="s">
        <v>3105</v>
      </c>
      <c r="AA1" s="184" t="s">
        <v>3106</v>
      </c>
      <c r="AB1" s="184" t="s">
        <v>3107</v>
      </c>
      <c r="AC1" s="184" t="s">
        <v>3108</v>
      </c>
      <c r="AD1" s="184" t="s">
        <v>3109</v>
      </c>
      <c r="AE1" s="184" t="s">
        <v>3110</v>
      </c>
      <c r="AF1" s="184" t="s">
        <v>3111</v>
      </c>
      <c r="AG1" s="184" t="s">
        <v>3112</v>
      </c>
      <c r="AH1" s="184" t="s">
        <v>3113</v>
      </c>
      <c r="AI1" s="184" t="s">
        <v>3114</v>
      </c>
      <c r="AJ1" s="184" t="s">
        <v>3115</v>
      </c>
      <c r="AK1" s="184" t="s">
        <v>3116</v>
      </c>
      <c r="AL1" s="184" t="s">
        <v>3117</v>
      </c>
      <c r="AM1" s="184" t="s">
        <v>3118</v>
      </c>
      <c r="AN1" s="184" t="s">
        <v>3119</v>
      </c>
      <c r="AO1" s="184" t="s">
        <v>3120</v>
      </c>
      <c r="AP1" s="184" t="s">
        <v>3121</v>
      </c>
      <c r="AQ1" s="184" t="s">
        <v>3122</v>
      </c>
      <c r="AR1" s="184" t="s">
        <v>3123</v>
      </c>
      <c r="AS1" s="184" t="s">
        <v>3124</v>
      </c>
      <c r="AT1" s="184" t="s">
        <v>3125</v>
      </c>
      <c r="AU1" s="185" t="s">
        <v>3126</v>
      </c>
    </row>
    <row r="2" spans="1:47" ht="60" customHeight="1" outlineLevel="1" x14ac:dyDescent="0.35">
      <c r="A2" s="175" t="s">
        <v>4717</v>
      </c>
      <c r="B2" s="149" t="s">
        <v>25</v>
      </c>
      <c r="C2" s="147" t="s">
        <v>4718</v>
      </c>
      <c r="D2" s="153" t="s">
        <v>4719</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4717</v>
      </c>
      <c r="B3" s="150" t="s">
        <v>4720</v>
      </c>
      <c r="C3" s="148" t="s">
        <v>4721</v>
      </c>
      <c r="D3" s="154" t="s">
        <v>4722</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4717</v>
      </c>
      <c r="B4" s="151" t="s">
        <v>4720</v>
      </c>
      <c r="C4" s="152" t="s">
        <v>4723</v>
      </c>
      <c r="D4" s="155" t="s">
        <v>4724</v>
      </c>
      <c r="E4" s="158" t="s">
        <v>4725</v>
      </c>
      <c r="F4" s="161" t="s">
        <v>4726</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4717</v>
      </c>
      <c r="B5" s="151" t="s">
        <v>4720</v>
      </c>
      <c r="C5" s="152" t="s">
        <v>4727</v>
      </c>
      <c r="D5" s="155" t="s">
        <v>4728</v>
      </c>
      <c r="E5" s="158" t="s">
        <v>4729</v>
      </c>
      <c r="F5" s="161" t="s">
        <v>4730</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4717</v>
      </c>
      <c r="B6" s="151" t="s">
        <v>4720</v>
      </c>
      <c r="C6" s="152" t="s">
        <v>4731</v>
      </c>
      <c r="D6" s="155" t="s">
        <v>4732</v>
      </c>
      <c r="E6" s="158" t="s">
        <v>4733</v>
      </c>
      <c r="F6" s="161" t="s">
        <v>4730</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4717</v>
      </c>
      <c r="B7" s="151" t="s">
        <v>4720</v>
      </c>
      <c r="C7" s="152" t="s">
        <v>4734</v>
      </c>
      <c r="D7" s="155" t="s">
        <v>4735</v>
      </c>
      <c r="E7" s="158" t="s">
        <v>4736</v>
      </c>
      <c r="F7" s="161" t="s">
        <v>4730</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4717</v>
      </c>
      <c r="B8" s="151" t="s">
        <v>4720</v>
      </c>
      <c r="C8" s="152" t="s">
        <v>4737</v>
      </c>
      <c r="D8" s="155" t="s">
        <v>4738</v>
      </c>
      <c r="E8" s="158" t="s">
        <v>4739</v>
      </c>
      <c r="F8" s="161" t="s">
        <v>4740</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4717</v>
      </c>
      <c r="B9" s="150" t="s">
        <v>4741</v>
      </c>
      <c r="C9" s="148" t="s">
        <v>4742</v>
      </c>
      <c r="D9" s="154" t="s">
        <v>4743</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4717</v>
      </c>
      <c r="B10" s="151" t="s">
        <v>4741</v>
      </c>
      <c r="C10" s="152" t="s">
        <v>4744</v>
      </c>
      <c r="D10" s="155" t="s">
        <v>4745</v>
      </c>
      <c r="E10" s="158" t="s">
        <v>4746</v>
      </c>
      <c r="F10" s="161" t="s">
        <v>4726</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4717</v>
      </c>
      <c r="B11" s="151" t="s">
        <v>4741</v>
      </c>
      <c r="C11" s="152" t="s">
        <v>4747</v>
      </c>
      <c r="D11" s="155" t="s">
        <v>4748</v>
      </c>
      <c r="E11" s="158" t="s">
        <v>4749</v>
      </c>
      <c r="F11" s="161" t="s">
        <v>4726</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4717</v>
      </c>
      <c r="B12" s="151" t="s">
        <v>4741</v>
      </c>
      <c r="C12" s="152" t="s">
        <v>4750</v>
      </c>
      <c r="D12" s="155" t="s">
        <v>4751</v>
      </c>
      <c r="E12" s="158" t="s">
        <v>4752</v>
      </c>
      <c r="F12" s="161" t="s">
        <v>4726</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4717</v>
      </c>
      <c r="B13" s="150" t="s">
        <v>4753</v>
      </c>
      <c r="C13" s="148" t="s">
        <v>4754</v>
      </c>
      <c r="D13" s="154" t="s">
        <v>4755</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4717</v>
      </c>
      <c r="B14" s="151" t="s">
        <v>4753</v>
      </c>
      <c r="C14" s="152" t="s">
        <v>4756</v>
      </c>
      <c r="D14" s="155" t="s">
        <v>4757</v>
      </c>
      <c r="E14" s="158" t="s">
        <v>4758</v>
      </c>
      <c r="F14" s="161" t="s">
        <v>4726</v>
      </c>
      <c r="G14" s="164">
        <f>IF(COUNTIF(H14:AU14,"&lt;&gt;")=0,"",SUMPRODUCT(((Recommendations[ImplStatus]="Implemented")+(Recommendations[ImplStatus]="Compensated"))*ISNUMBER(MATCH(Recommendations[Id],H14:AU14,0)))/COUNTIF(H14:AU14,"&lt;&gt;"))</f>
        <v>0</v>
      </c>
      <c r="H14" s="167" t="s">
        <v>470</v>
      </c>
      <c r="I14" s="167" t="s">
        <v>477</v>
      </c>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4717</v>
      </c>
      <c r="B15" s="151" t="s">
        <v>4753</v>
      </c>
      <c r="C15" s="152" t="s">
        <v>4759</v>
      </c>
      <c r="D15" s="155" t="s">
        <v>4760</v>
      </c>
      <c r="E15" s="158" t="s">
        <v>4761</v>
      </c>
      <c r="F15" s="161" t="s">
        <v>4726</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4717</v>
      </c>
      <c r="B16" s="150" t="s">
        <v>4762</v>
      </c>
      <c r="C16" s="148" t="s">
        <v>4763</v>
      </c>
      <c r="D16" s="154" t="s">
        <v>4764</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4717</v>
      </c>
      <c r="B17" s="151" t="s">
        <v>4762</v>
      </c>
      <c r="C17" s="152" t="s">
        <v>4765</v>
      </c>
      <c r="D17" s="155" t="s">
        <v>4766</v>
      </c>
      <c r="E17" s="158" t="s">
        <v>4767</v>
      </c>
      <c r="F17" s="161" t="s">
        <v>4726</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4717</v>
      </c>
      <c r="B18" s="151" t="s">
        <v>4762</v>
      </c>
      <c r="C18" s="152" t="s">
        <v>4768</v>
      </c>
      <c r="D18" s="155" t="s">
        <v>4769</v>
      </c>
      <c r="E18" s="158" t="s">
        <v>4770</v>
      </c>
      <c r="F18" s="161" t="s">
        <v>4730</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4717</v>
      </c>
      <c r="B19" s="151" t="s">
        <v>4762</v>
      </c>
      <c r="C19" s="152" t="s">
        <v>4771</v>
      </c>
      <c r="D19" s="155" t="s">
        <v>4772</v>
      </c>
      <c r="E19" s="158" t="s">
        <v>4773</v>
      </c>
      <c r="F19" s="161" t="s">
        <v>4726</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4717</v>
      </c>
      <c r="B20" s="151" t="s">
        <v>4762</v>
      </c>
      <c r="C20" s="152" t="s">
        <v>4774</v>
      </c>
      <c r="D20" s="155" t="s">
        <v>4775</v>
      </c>
      <c r="E20" s="158" t="s">
        <v>4776</v>
      </c>
      <c r="F20" s="161" t="s">
        <v>4726</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4717</v>
      </c>
      <c r="B21" s="151" t="s">
        <v>4762</v>
      </c>
      <c r="C21" s="152" t="s">
        <v>4777</v>
      </c>
      <c r="D21" s="155" t="s">
        <v>4778</v>
      </c>
      <c r="E21" s="158" t="s">
        <v>4779</v>
      </c>
      <c r="F21" s="161" t="s">
        <v>4730</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4717</v>
      </c>
      <c r="B22" s="151" t="s">
        <v>4762</v>
      </c>
      <c r="C22" s="152" t="s">
        <v>4780</v>
      </c>
      <c r="D22" s="155" t="s">
        <v>4781</v>
      </c>
      <c r="E22" s="158" t="s">
        <v>4782</v>
      </c>
      <c r="F22" s="161" t="s">
        <v>4726</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4717</v>
      </c>
      <c r="B23" s="151" t="s">
        <v>4762</v>
      </c>
      <c r="C23" s="152" t="s">
        <v>4783</v>
      </c>
      <c r="D23" s="155" t="s">
        <v>4784</v>
      </c>
      <c r="E23" s="158" t="s">
        <v>4785</v>
      </c>
      <c r="F23" s="161" t="s">
        <v>4726</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4717</v>
      </c>
      <c r="B24" s="150" t="s">
        <v>4786</v>
      </c>
      <c r="C24" s="148" t="s">
        <v>4787</v>
      </c>
      <c r="D24" s="154" t="s">
        <v>4788</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4717</v>
      </c>
      <c r="B25" s="151" t="s">
        <v>4786</v>
      </c>
      <c r="C25" s="152" t="s">
        <v>4789</v>
      </c>
      <c r="D25" s="155" t="s">
        <v>4790</v>
      </c>
      <c r="E25" s="158" t="s">
        <v>4791</v>
      </c>
      <c r="F25" s="161" t="s">
        <v>4726</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4717</v>
      </c>
      <c r="B26" s="151" t="s">
        <v>4786</v>
      </c>
      <c r="C26" s="152" t="s">
        <v>4792</v>
      </c>
      <c r="D26" s="155" t="s">
        <v>4793</v>
      </c>
      <c r="E26" s="158" t="s">
        <v>4794</v>
      </c>
      <c r="F26" s="161" t="s">
        <v>4726</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4717</v>
      </c>
      <c r="B27" s="151" t="s">
        <v>4786</v>
      </c>
      <c r="C27" s="152" t="s">
        <v>4795</v>
      </c>
      <c r="D27" s="155" t="s">
        <v>4796</v>
      </c>
      <c r="E27" s="158" t="s">
        <v>4797</v>
      </c>
      <c r="F27" s="161" t="s">
        <v>4730</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4717</v>
      </c>
      <c r="B28" s="151" t="s">
        <v>4786</v>
      </c>
      <c r="C28" s="152" t="s">
        <v>4798</v>
      </c>
      <c r="D28" s="155" t="s">
        <v>4799</v>
      </c>
      <c r="E28" s="158" t="s">
        <v>4800</v>
      </c>
      <c r="F28" s="161" t="s">
        <v>4726</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4717</v>
      </c>
      <c r="B29" s="150" t="s">
        <v>4801</v>
      </c>
      <c r="C29" s="148" t="s">
        <v>4802</v>
      </c>
      <c r="D29" s="154" t="s">
        <v>4803</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4717</v>
      </c>
      <c r="B30" s="151" t="s">
        <v>4801</v>
      </c>
      <c r="C30" s="152" t="s">
        <v>4804</v>
      </c>
      <c r="D30" s="155" t="s">
        <v>4805</v>
      </c>
      <c r="E30" s="158" t="s">
        <v>4806</v>
      </c>
      <c r="F30" s="161" t="s">
        <v>4740</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4717</v>
      </c>
      <c r="B31" s="151" t="s">
        <v>4801</v>
      </c>
      <c r="C31" s="152" t="s">
        <v>4807</v>
      </c>
      <c r="D31" s="155" t="s">
        <v>4808</v>
      </c>
      <c r="E31" s="158" t="s">
        <v>4809</v>
      </c>
      <c r="F31" s="161" t="s">
        <v>4740</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4717</v>
      </c>
      <c r="B32" s="151" t="s">
        <v>4801</v>
      </c>
      <c r="C32" s="152" t="s">
        <v>4810</v>
      </c>
      <c r="D32" s="155" t="s">
        <v>4811</v>
      </c>
      <c r="E32" s="158" t="s">
        <v>4812</v>
      </c>
      <c r="F32" s="161" t="s">
        <v>4740</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4717</v>
      </c>
      <c r="B33" s="151" t="s">
        <v>4801</v>
      </c>
      <c r="C33" s="152" t="s">
        <v>4813</v>
      </c>
      <c r="D33" s="155" t="s">
        <v>4814</v>
      </c>
      <c r="E33" s="158" t="s">
        <v>4815</v>
      </c>
      <c r="F33" s="161" t="s">
        <v>4740</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4717</v>
      </c>
      <c r="B34" s="151" t="s">
        <v>4801</v>
      </c>
      <c r="C34" s="152" t="s">
        <v>4816</v>
      </c>
      <c r="D34" s="155" t="s">
        <v>4817</v>
      </c>
      <c r="E34" s="158" t="s">
        <v>4818</v>
      </c>
      <c r="F34" s="161" t="s">
        <v>4740</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4717</v>
      </c>
      <c r="B35" s="151" t="s">
        <v>4801</v>
      </c>
      <c r="C35" s="152" t="s">
        <v>4819</v>
      </c>
      <c r="D35" s="155" t="s">
        <v>4820</v>
      </c>
      <c r="E35" s="158" t="s">
        <v>4821</v>
      </c>
      <c r="F35" s="161" t="s">
        <v>4740</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4717</v>
      </c>
      <c r="B36" s="151" t="s">
        <v>4801</v>
      </c>
      <c r="C36" s="152" t="s">
        <v>4822</v>
      </c>
      <c r="D36" s="155" t="s">
        <v>4823</v>
      </c>
      <c r="E36" s="158" t="s">
        <v>4824</v>
      </c>
      <c r="F36" s="161" t="s">
        <v>4740</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4717</v>
      </c>
      <c r="B37" s="151" t="s">
        <v>4801</v>
      </c>
      <c r="C37" s="152" t="s">
        <v>4825</v>
      </c>
      <c r="D37" s="155" t="s">
        <v>4826</v>
      </c>
      <c r="E37" s="158" t="s">
        <v>4827</v>
      </c>
      <c r="F37" s="161" t="s">
        <v>4740</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4717</v>
      </c>
      <c r="B38" s="151" t="s">
        <v>4801</v>
      </c>
      <c r="C38" s="152" t="s">
        <v>4828</v>
      </c>
      <c r="D38" s="155" t="s">
        <v>4829</v>
      </c>
      <c r="E38" s="158" t="s">
        <v>4830</v>
      </c>
      <c r="F38" s="161" t="s">
        <v>4740</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4717</v>
      </c>
      <c r="B39" s="151" t="s">
        <v>4801</v>
      </c>
      <c r="C39" s="152" t="s">
        <v>4831</v>
      </c>
      <c r="D39" s="155" t="s">
        <v>4832</v>
      </c>
      <c r="E39" s="158" t="s">
        <v>4833</v>
      </c>
      <c r="F39" s="161" t="s">
        <v>4740</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4834</v>
      </c>
      <c r="B40" s="149" t="s">
        <v>25</v>
      </c>
      <c r="C40" s="147" t="s">
        <v>4835</v>
      </c>
      <c r="D40" s="153" t="s">
        <v>4836</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4834</v>
      </c>
      <c r="B41" s="150" t="s">
        <v>4837</v>
      </c>
      <c r="C41" s="148" t="s">
        <v>4838</v>
      </c>
      <c r="D41" s="154" t="s">
        <v>4839</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4834</v>
      </c>
      <c r="B42" s="151" t="s">
        <v>4837</v>
      </c>
      <c r="C42" s="152" t="s">
        <v>4840</v>
      </c>
      <c r="D42" s="155" t="s">
        <v>4841</v>
      </c>
      <c r="E42" s="158" t="s">
        <v>4842</v>
      </c>
      <c r="F42" s="161" t="s">
        <v>4726</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4834</v>
      </c>
      <c r="B43" s="151" t="s">
        <v>4837</v>
      </c>
      <c r="C43" s="152" t="s">
        <v>4843</v>
      </c>
      <c r="D43" s="155" t="s">
        <v>4844</v>
      </c>
      <c r="E43" s="158" t="s">
        <v>4845</v>
      </c>
      <c r="F43" s="161" t="s">
        <v>4726</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4834</v>
      </c>
      <c r="B44" s="151" t="s">
        <v>4837</v>
      </c>
      <c r="C44" s="152" t="s">
        <v>4846</v>
      </c>
      <c r="D44" s="155" t="s">
        <v>4847</v>
      </c>
      <c r="E44" s="158" t="s">
        <v>4848</v>
      </c>
      <c r="F44" s="161" t="s">
        <v>4730</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4834</v>
      </c>
      <c r="B45" s="151" t="s">
        <v>4837</v>
      </c>
      <c r="C45" s="152" t="s">
        <v>4849</v>
      </c>
      <c r="D45" s="155" t="s">
        <v>4850</v>
      </c>
      <c r="E45" s="158" t="s">
        <v>4851</v>
      </c>
      <c r="F45" s="161" t="s">
        <v>4740</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4834</v>
      </c>
      <c r="B46" s="151" t="s">
        <v>4837</v>
      </c>
      <c r="C46" s="152" t="s">
        <v>4852</v>
      </c>
      <c r="D46" s="155" t="s">
        <v>4853</v>
      </c>
      <c r="E46" s="158" t="s">
        <v>4854</v>
      </c>
      <c r="F46" s="161" t="s">
        <v>4726</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4834</v>
      </c>
      <c r="B47" s="151" t="s">
        <v>4837</v>
      </c>
      <c r="C47" s="152" t="s">
        <v>4855</v>
      </c>
      <c r="D47" s="155" t="s">
        <v>4856</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4834</v>
      </c>
      <c r="B48" s="151" t="s">
        <v>4837</v>
      </c>
      <c r="C48" s="152" t="s">
        <v>4857</v>
      </c>
      <c r="D48" s="155" t="s">
        <v>4858</v>
      </c>
      <c r="E48" s="158" t="s">
        <v>4859</v>
      </c>
      <c r="F48" s="161" t="s">
        <v>4726</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4834</v>
      </c>
      <c r="B49" s="151" t="s">
        <v>4837</v>
      </c>
      <c r="C49" s="152" t="s">
        <v>4860</v>
      </c>
      <c r="D49" s="155" t="s">
        <v>4861</v>
      </c>
      <c r="E49" s="158" t="s">
        <v>4862</v>
      </c>
      <c r="F49" s="161" t="s">
        <v>4730</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4834</v>
      </c>
      <c r="B50" s="150" t="s">
        <v>4863</v>
      </c>
      <c r="C50" s="148" t="s">
        <v>4864</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4834</v>
      </c>
      <c r="B51" s="151" t="s">
        <v>4863</v>
      </c>
      <c r="C51" s="152" t="s">
        <v>4865</v>
      </c>
      <c r="D51" s="155" t="s">
        <v>4866</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4834</v>
      </c>
      <c r="B52" s="151" t="s">
        <v>4863</v>
      </c>
      <c r="C52" s="152" t="s">
        <v>4867</v>
      </c>
      <c r="D52" s="155" t="s">
        <v>4868</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4834</v>
      </c>
      <c r="B53" s="151" t="s">
        <v>4863</v>
      </c>
      <c r="C53" s="152" t="s">
        <v>4869</v>
      </c>
      <c r="D53" s="155" t="s">
        <v>4870</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4834</v>
      </c>
      <c r="B54" s="151" t="s">
        <v>4863</v>
      </c>
      <c r="C54" s="152" t="s">
        <v>4871</v>
      </c>
      <c r="D54" s="155" t="s">
        <v>4872</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4834</v>
      </c>
      <c r="B55" s="151" t="s">
        <v>4863</v>
      </c>
      <c r="C55" s="152" t="s">
        <v>4873</v>
      </c>
      <c r="D55" s="155" t="s">
        <v>4874</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4834</v>
      </c>
      <c r="B56" s="150" t="s">
        <v>2993</v>
      </c>
      <c r="C56" s="148" t="s">
        <v>4875</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4834</v>
      </c>
      <c r="B57" s="151" t="s">
        <v>2993</v>
      </c>
      <c r="C57" s="152" t="s">
        <v>4876</v>
      </c>
      <c r="D57" s="155" t="s">
        <v>4877</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4834</v>
      </c>
      <c r="B58" s="151" t="s">
        <v>2993</v>
      </c>
      <c r="C58" s="152" t="s">
        <v>4878</v>
      </c>
      <c r="D58" s="155" t="s">
        <v>4879</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4834</v>
      </c>
      <c r="B59" s="151" t="s">
        <v>2993</v>
      </c>
      <c r="C59" s="152" t="s">
        <v>4880</v>
      </c>
      <c r="D59" s="155" t="s">
        <v>4881</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4834</v>
      </c>
      <c r="B60" s="151" t="s">
        <v>2993</v>
      </c>
      <c r="C60" s="152" t="s">
        <v>4882</v>
      </c>
      <c r="D60" s="155" t="s">
        <v>4883</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4834</v>
      </c>
      <c r="B61" s="150" t="s">
        <v>4884</v>
      </c>
      <c r="C61" s="148" t="s">
        <v>4885</v>
      </c>
      <c r="D61" s="154" t="s">
        <v>4886</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4834</v>
      </c>
      <c r="B62" s="151" t="s">
        <v>4884</v>
      </c>
      <c r="C62" s="152" t="s">
        <v>4887</v>
      </c>
      <c r="D62" s="155" t="s">
        <v>4888</v>
      </c>
      <c r="E62" s="158" t="s">
        <v>4889</v>
      </c>
      <c r="F62" s="161" t="s">
        <v>4726</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4834</v>
      </c>
      <c r="B63" s="151" t="s">
        <v>4884</v>
      </c>
      <c r="C63" s="152" t="s">
        <v>4890</v>
      </c>
      <c r="D63" s="155" t="s">
        <v>4891</v>
      </c>
      <c r="E63" s="158" t="s">
        <v>4892</v>
      </c>
      <c r="F63" s="161" t="s">
        <v>4730</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4834</v>
      </c>
      <c r="B64" s="151" t="s">
        <v>4884</v>
      </c>
      <c r="C64" s="152" t="s">
        <v>4893</v>
      </c>
      <c r="D64" s="155" t="s">
        <v>4894</v>
      </c>
      <c r="E64" s="158" t="s">
        <v>4895</v>
      </c>
      <c r="F64" s="161" t="s">
        <v>4726</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4834</v>
      </c>
      <c r="B65" s="151" t="s">
        <v>4884</v>
      </c>
      <c r="C65" s="152" t="s">
        <v>4896</v>
      </c>
      <c r="D65" s="155" t="s">
        <v>4897</v>
      </c>
      <c r="E65" s="158" t="s">
        <v>4898</v>
      </c>
      <c r="F65" s="161" t="s">
        <v>4726</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4834</v>
      </c>
      <c r="B66" s="150" t="s">
        <v>4492</v>
      </c>
      <c r="C66" s="148" t="s">
        <v>4899</v>
      </c>
      <c r="D66" s="154" t="s">
        <v>4900</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4834</v>
      </c>
      <c r="B67" s="151" t="s">
        <v>4492</v>
      </c>
      <c r="C67" s="152" t="s">
        <v>4901</v>
      </c>
      <c r="D67" s="155" t="s">
        <v>4902</v>
      </c>
      <c r="E67" s="158" t="s">
        <v>4903</v>
      </c>
      <c r="F67" s="161" t="s">
        <v>4726</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4834</v>
      </c>
      <c r="B68" s="151" t="s">
        <v>4492</v>
      </c>
      <c r="C68" s="152" t="s">
        <v>4904</v>
      </c>
      <c r="D68" s="155" t="s">
        <v>4905</v>
      </c>
      <c r="E68" s="158" t="s">
        <v>4906</v>
      </c>
      <c r="F68" s="161" t="s">
        <v>4726</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4834</v>
      </c>
      <c r="B69" s="151" t="s">
        <v>4492</v>
      </c>
      <c r="C69" s="152" t="s">
        <v>4907</v>
      </c>
      <c r="D69" s="155" t="s">
        <v>4908</v>
      </c>
      <c r="E69" s="158" t="s">
        <v>4909</v>
      </c>
      <c r="F69" s="161" t="s">
        <v>4730</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4834</v>
      </c>
      <c r="B70" s="151" t="s">
        <v>4492</v>
      </c>
      <c r="C70" s="152" t="s">
        <v>4910</v>
      </c>
      <c r="D70" s="155" t="s">
        <v>4911</v>
      </c>
      <c r="E70" s="158" t="s">
        <v>4912</v>
      </c>
      <c r="F70" s="161" t="s">
        <v>4726</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4834</v>
      </c>
      <c r="B71" s="151" t="s">
        <v>4492</v>
      </c>
      <c r="C71" s="152" t="s">
        <v>4913</v>
      </c>
      <c r="D71" s="155" t="s">
        <v>4914</v>
      </c>
      <c r="E71" s="158" t="s">
        <v>4915</v>
      </c>
      <c r="F71" s="161" t="s">
        <v>4726</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4834</v>
      </c>
      <c r="B72" s="151" t="s">
        <v>4492</v>
      </c>
      <c r="C72" s="152" t="s">
        <v>4916</v>
      </c>
      <c r="D72" s="155" t="s">
        <v>4917</v>
      </c>
      <c r="E72" s="158" t="s">
        <v>4918</v>
      </c>
      <c r="F72" s="161" t="s">
        <v>4726</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4834</v>
      </c>
      <c r="B73" s="151" t="s">
        <v>4492</v>
      </c>
      <c r="C73" s="152" t="s">
        <v>4919</v>
      </c>
      <c r="D73" s="155" t="s">
        <v>4920</v>
      </c>
      <c r="E73" s="158" t="s">
        <v>4921</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4834</v>
      </c>
      <c r="B74" s="151" t="s">
        <v>4492</v>
      </c>
      <c r="C74" s="152" t="s">
        <v>4922</v>
      </c>
      <c r="D74" s="155" t="s">
        <v>4923</v>
      </c>
      <c r="E74" s="158" t="s">
        <v>4924</v>
      </c>
      <c r="F74" s="161" t="s">
        <v>4730</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4834</v>
      </c>
      <c r="B75" s="151" t="s">
        <v>4492</v>
      </c>
      <c r="C75" s="152" t="s">
        <v>4925</v>
      </c>
      <c r="D75" s="155" t="s">
        <v>4926</v>
      </c>
      <c r="E75" s="158" t="s">
        <v>4927</v>
      </c>
      <c r="F75" s="161" t="s">
        <v>4740</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4834</v>
      </c>
      <c r="B76" s="151" t="s">
        <v>4492</v>
      </c>
      <c r="C76" s="152" t="s">
        <v>4928</v>
      </c>
      <c r="D76" s="155" t="s">
        <v>4929</v>
      </c>
      <c r="E76" s="158" t="s">
        <v>4930</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4834</v>
      </c>
      <c r="B77" s="150" t="s">
        <v>4762</v>
      </c>
      <c r="C77" s="148" t="s">
        <v>4931</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4834</v>
      </c>
      <c r="B78" s="151" t="s">
        <v>4762</v>
      </c>
      <c r="C78" s="152" t="s">
        <v>4932</v>
      </c>
      <c r="D78" s="155" t="s">
        <v>4933</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4834</v>
      </c>
      <c r="B79" s="151" t="s">
        <v>4762</v>
      </c>
      <c r="C79" s="152" t="s">
        <v>4934</v>
      </c>
      <c r="D79" s="155" t="s">
        <v>4935</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4834</v>
      </c>
      <c r="B80" s="151" t="s">
        <v>4762</v>
      </c>
      <c r="C80" s="152" t="s">
        <v>4936</v>
      </c>
      <c r="D80" s="155" t="s">
        <v>4937</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4834</v>
      </c>
      <c r="B81" s="150" t="s">
        <v>4690</v>
      </c>
      <c r="C81" s="148" t="s">
        <v>4938</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4834</v>
      </c>
      <c r="B82" s="151" t="s">
        <v>4690</v>
      </c>
      <c r="C82" s="152" t="s">
        <v>4939</v>
      </c>
      <c r="D82" s="155" t="s">
        <v>4940</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4834</v>
      </c>
      <c r="B83" s="151" t="s">
        <v>4690</v>
      </c>
      <c r="C83" s="152" t="s">
        <v>4941</v>
      </c>
      <c r="D83" s="155" t="s">
        <v>4942</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4834</v>
      </c>
      <c r="B84" s="151" t="s">
        <v>4690</v>
      </c>
      <c r="C84" s="152" t="s">
        <v>4943</v>
      </c>
      <c r="D84" s="155" t="s">
        <v>4944</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4834</v>
      </c>
      <c r="B85" s="151" t="s">
        <v>4690</v>
      </c>
      <c r="C85" s="152" t="s">
        <v>4945</v>
      </c>
      <c r="D85" s="155" t="s">
        <v>4946</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4834</v>
      </c>
      <c r="B86" s="151" t="s">
        <v>4690</v>
      </c>
      <c r="C86" s="152" t="s">
        <v>4947</v>
      </c>
      <c r="D86" s="155" t="s">
        <v>4948</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4949</v>
      </c>
      <c r="B87" s="149" t="s">
        <v>25</v>
      </c>
      <c r="C87" s="147" t="s">
        <v>4950</v>
      </c>
      <c r="D87" s="153" t="s">
        <v>4951</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4949</v>
      </c>
      <c r="B88" s="150" t="s">
        <v>4952</v>
      </c>
      <c r="C88" s="148" t="s">
        <v>4953</v>
      </c>
      <c r="D88" s="154" t="s">
        <v>4954</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4949</v>
      </c>
      <c r="B89" s="151" t="s">
        <v>4952</v>
      </c>
      <c r="C89" s="152" t="s">
        <v>4955</v>
      </c>
      <c r="D89" s="155" t="s">
        <v>4956</v>
      </c>
      <c r="E89" s="158" t="s">
        <v>4957</v>
      </c>
      <c r="F89" s="161" t="s">
        <v>4726</v>
      </c>
      <c r="G89" s="164">
        <f>IF(COUNTIF(H89:AU89,"&lt;&gt;")=0,"",SUMPRODUCT(((Recommendations[ImplStatus]="Implemented")+(Recommendations[ImplStatus]="Compensated"))*ISNUMBER(MATCH(Recommendations[Id],H89:AU89,0)))/COUNTIF(H89:AU89,"&lt;&gt;"))</f>
        <v>0</v>
      </c>
      <c r="H89" s="167" t="s">
        <v>18</v>
      </c>
      <c r="I89" s="167" t="s">
        <v>31</v>
      </c>
      <c r="J89" s="167" t="s">
        <v>37</v>
      </c>
      <c r="K89" s="167" t="s">
        <v>43</v>
      </c>
      <c r="L89" s="167" t="s">
        <v>49</v>
      </c>
      <c r="M89" s="167" t="s">
        <v>69</v>
      </c>
      <c r="N89" s="167" t="s">
        <v>75</v>
      </c>
      <c r="O89" s="167" t="s">
        <v>81</v>
      </c>
      <c r="P89" s="167" t="s">
        <v>88</v>
      </c>
      <c r="Q89" s="167" t="s">
        <v>343</v>
      </c>
      <c r="R89" s="167" t="s">
        <v>400</v>
      </c>
      <c r="S89" s="167" t="s">
        <v>428</v>
      </c>
      <c r="T89" s="167" t="s">
        <v>435</v>
      </c>
      <c r="U89" s="167" t="s">
        <v>490</v>
      </c>
      <c r="V89" s="167" t="s">
        <v>497</v>
      </c>
      <c r="W89" s="167" t="s">
        <v>652</v>
      </c>
      <c r="X89" s="167" t="s">
        <v>1718</v>
      </c>
      <c r="Y89" s="167" t="s">
        <v>1725</v>
      </c>
      <c r="Z89" s="167" t="s">
        <v>1739</v>
      </c>
      <c r="AA89" s="167" t="s">
        <v>1745</v>
      </c>
      <c r="AB89" s="167" t="s">
        <v>1752</v>
      </c>
      <c r="AC89" s="167" t="s">
        <v>1758</v>
      </c>
      <c r="AD89" s="167" t="s">
        <v>1765</v>
      </c>
      <c r="AE89" s="167" t="s">
        <v>1817</v>
      </c>
      <c r="AF89" s="167" t="s">
        <v>1830</v>
      </c>
      <c r="AG89" s="167" t="s">
        <v>2027</v>
      </c>
      <c r="AH89" s="167" t="s">
        <v>2468</v>
      </c>
      <c r="AI89" s="167"/>
      <c r="AJ89" s="167"/>
      <c r="AK89" s="167"/>
      <c r="AL89" s="167"/>
      <c r="AM89" s="167"/>
      <c r="AN89" s="167"/>
      <c r="AO89" s="167"/>
      <c r="AP89" s="167"/>
      <c r="AQ89" s="167"/>
      <c r="AR89" s="167"/>
      <c r="AS89" s="167"/>
      <c r="AT89" s="167"/>
      <c r="AU89" s="181"/>
    </row>
    <row r="90" spans="1:47" ht="60" customHeight="1" x14ac:dyDescent="0.35">
      <c r="A90" s="177" t="s">
        <v>4949</v>
      </c>
      <c r="B90" s="151" t="s">
        <v>4952</v>
      </c>
      <c r="C90" s="152" t="s">
        <v>4958</v>
      </c>
      <c r="D90" s="155" t="s">
        <v>4959</v>
      </c>
      <c r="E90" s="158" t="s">
        <v>4960</v>
      </c>
      <c r="F90" s="161" t="s">
        <v>4730</v>
      </c>
      <c r="G90" s="164">
        <f>IF(COUNTIF(H90:AU90,"&lt;&gt;")=0,"",SUMPRODUCT(((Recommendations[ImplStatus]="Implemented")+(Recommendations[ImplStatus]="Compensated"))*ISNUMBER(MATCH(Recommendations[Id],H90:AU90,0)))/COUNTIF(H90:AU90,"&lt;&gt;"))</f>
        <v>0</v>
      </c>
      <c r="H90" s="167" t="s">
        <v>1703</v>
      </c>
      <c r="I90" s="167" t="s">
        <v>1905</v>
      </c>
      <c r="J90" s="167" t="s">
        <v>1988</v>
      </c>
      <c r="K90" s="167" t="s">
        <v>2489</v>
      </c>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4949</v>
      </c>
      <c r="B91" s="151" t="s">
        <v>4952</v>
      </c>
      <c r="C91" s="152" t="s">
        <v>4961</v>
      </c>
      <c r="D91" s="155" t="s">
        <v>4962</v>
      </c>
      <c r="E91" s="158" t="s">
        <v>4963</v>
      </c>
      <c r="F91" s="161" t="s">
        <v>4726</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4949</v>
      </c>
      <c r="B92" s="151" t="s">
        <v>4952</v>
      </c>
      <c r="C92" s="152" t="s">
        <v>4964</v>
      </c>
      <c r="D92" s="155" t="s">
        <v>4965</v>
      </c>
      <c r="E92" s="158" t="s">
        <v>4966</v>
      </c>
      <c r="F92" s="161" t="s">
        <v>4726</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4949</v>
      </c>
      <c r="B93" s="151" t="s">
        <v>4952</v>
      </c>
      <c r="C93" s="152" t="s">
        <v>4967</v>
      </c>
      <c r="D93" s="155" t="s">
        <v>4968</v>
      </c>
      <c r="E93" s="158" t="s">
        <v>4969</v>
      </c>
      <c r="F93" s="161" t="s">
        <v>4726</v>
      </c>
      <c r="G93" s="164">
        <f>IF(COUNTIF(H93:AU93,"&lt;&gt;")=0,"",SUMPRODUCT(((Recommendations[ImplStatus]="Implemented")+(Recommendations[ImplStatus]="Compensated"))*ISNUMBER(MATCH(Recommendations[Id],H93:AU93,0)))/COUNTIF(H93:AU93,"&lt;&gt;"))</f>
        <v>0</v>
      </c>
      <c r="H93" s="167" t="s">
        <v>94</v>
      </c>
      <c r="I93" s="167" t="s">
        <v>100</v>
      </c>
      <c r="J93" s="167" t="s">
        <v>106</v>
      </c>
      <c r="K93" s="167" t="s">
        <v>111</v>
      </c>
      <c r="L93" s="167" t="s">
        <v>116</v>
      </c>
      <c r="M93" s="167" t="s">
        <v>122</v>
      </c>
      <c r="N93" s="167" t="s">
        <v>128</v>
      </c>
      <c r="O93" s="167" t="s">
        <v>134</v>
      </c>
      <c r="P93" s="167" t="s">
        <v>139</v>
      </c>
      <c r="Q93" s="167" t="s">
        <v>145</v>
      </c>
      <c r="R93" s="167" t="s">
        <v>150</v>
      </c>
      <c r="S93" s="167" t="s">
        <v>156</v>
      </c>
      <c r="T93" s="167" t="s">
        <v>162</v>
      </c>
      <c r="U93" s="167" t="s">
        <v>166</v>
      </c>
      <c r="V93" s="167" t="s">
        <v>170</v>
      </c>
      <c r="W93" s="167" t="s">
        <v>175</v>
      </c>
      <c r="X93" s="167" t="s">
        <v>179</v>
      </c>
      <c r="Y93" s="167" t="s">
        <v>184</v>
      </c>
      <c r="Z93" s="167" t="s">
        <v>188</v>
      </c>
      <c r="AA93" s="167" t="s">
        <v>193</v>
      </c>
      <c r="AB93" s="167" t="s">
        <v>199</v>
      </c>
      <c r="AC93" s="167" t="s">
        <v>203</v>
      </c>
      <c r="AD93" s="167" t="s">
        <v>208</v>
      </c>
      <c r="AE93" s="167" t="s">
        <v>213</v>
      </c>
      <c r="AF93" s="167" t="s">
        <v>218</v>
      </c>
      <c r="AG93" s="167" t="s">
        <v>223</v>
      </c>
      <c r="AH93" s="167" t="s">
        <v>228</v>
      </c>
      <c r="AI93" s="167" t="s">
        <v>232</v>
      </c>
      <c r="AJ93" s="167" t="s">
        <v>236</v>
      </c>
      <c r="AK93" s="167" t="s">
        <v>242</v>
      </c>
      <c r="AL93" s="167" t="s">
        <v>253</v>
      </c>
      <c r="AM93" s="167" t="s">
        <v>257</v>
      </c>
      <c r="AN93" s="167" t="s">
        <v>262</v>
      </c>
      <c r="AO93" s="167" t="s">
        <v>268</v>
      </c>
      <c r="AP93" s="167" t="s">
        <v>272</v>
      </c>
      <c r="AQ93" s="167" t="s">
        <v>279</v>
      </c>
      <c r="AR93" s="167" t="s">
        <v>283</v>
      </c>
      <c r="AS93" s="167" t="s">
        <v>286</v>
      </c>
      <c r="AT93" s="167" t="s">
        <v>290</v>
      </c>
      <c r="AU93" s="181" t="s">
        <v>294</v>
      </c>
    </row>
    <row r="94" spans="1:47" ht="60" customHeight="1" x14ac:dyDescent="0.35">
      <c r="A94" s="177" t="s">
        <v>4949</v>
      </c>
      <c r="B94" s="151" t="s">
        <v>4952</v>
      </c>
      <c r="C94" s="152" t="s">
        <v>4970</v>
      </c>
      <c r="D94" s="155" t="s">
        <v>4971</v>
      </c>
      <c r="E94" s="158" t="s">
        <v>4972</v>
      </c>
      <c r="F94" s="161" t="s">
        <v>4730</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4949</v>
      </c>
      <c r="B95" s="150" t="s">
        <v>4973</v>
      </c>
      <c r="C95" s="148" t="s">
        <v>4974</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4949</v>
      </c>
      <c r="B96" s="151" t="s">
        <v>4973</v>
      </c>
      <c r="C96" s="152" t="s">
        <v>4975</v>
      </c>
      <c r="D96" s="155" t="s">
        <v>4976</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4949</v>
      </c>
      <c r="B97" s="151" t="s">
        <v>4973</v>
      </c>
      <c r="C97" s="152" t="s">
        <v>4977</v>
      </c>
      <c r="D97" s="155" t="s">
        <v>4978</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4949</v>
      </c>
      <c r="B98" s="151" t="s">
        <v>4973</v>
      </c>
      <c r="C98" s="152" t="s">
        <v>4979</v>
      </c>
      <c r="D98" s="155" t="s">
        <v>4980</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4949</v>
      </c>
      <c r="B99" s="151" t="s">
        <v>4973</v>
      </c>
      <c r="C99" s="152" t="s">
        <v>4981</v>
      </c>
      <c r="D99" s="155" t="s">
        <v>4982</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4949</v>
      </c>
      <c r="B100" s="151" t="s">
        <v>4973</v>
      </c>
      <c r="C100" s="152" t="s">
        <v>4983</v>
      </c>
      <c r="D100" s="155" t="s">
        <v>4984</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4949</v>
      </c>
      <c r="B101" s="151" t="s">
        <v>4973</v>
      </c>
      <c r="C101" s="152" t="s">
        <v>4985</v>
      </c>
      <c r="D101" s="155" t="s">
        <v>4986</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4949</v>
      </c>
      <c r="B102" s="151" t="s">
        <v>4973</v>
      </c>
      <c r="C102" s="152" t="s">
        <v>4987</v>
      </c>
      <c r="D102" s="155" t="s">
        <v>4988</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4949</v>
      </c>
      <c r="B103" s="150" t="s">
        <v>4133</v>
      </c>
      <c r="C103" s="148" t="s">
        <v>4989</v>
      </c>
      <c r="D103" s="154" t="s">
        <v>4990</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4949</v>
      </c>
      <c r="B104" s="151" t="s">
        <v>4133</v>
      </c>
      <c r="C104" s="152" t="s">
        <v>4991</v>
      </c>
      <c r="D104" s="155" t="s">
        <v>4992</v>
      </c>
      <c r="E104" s="158" t="s">
        <v>4993</v>
      </c>
      <c r="F104" s="161" t="s">
        <v>4726</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4949</v>
      </c>
      <c r="B105" s="151" t="s">
        <v>4133</v>
      </c>
      <c r="C105" s="152" t="s">
        <v>4994</v>
      </c>
      <c r="D105" s="155" t="s">
        <v>4995</v>
      </c>
      <c r="E105" s="158" t="s">
        <v>4996</v>
      </c>
      <c r="F105" s="161" t="s">
        <v>4730</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4949</v>
      </c>
      <c r="B106" s="151" t="s">
        <v>4133</v>
      </c>
      <c r="C106" s="152" t="s">
        <v>4997</v>
      </c>
      <c r="D106" s="155" t="s">
        <v>4998</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4949</v>
      </c>
      <c r="B107" s="151" t="s">
        <v>4133</v>
      </c>
      <c r="C107" s="152" t="s">
        <v>4999</v>
      </c>
      <c r="D107" s="155" t="s">
        <v>5000</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4949</v>
      </c>
      <c r="B108" s="151" t="s">
        <v>4133</v>
      </c>
      <c r="C108" s="152" t="s">
        <v>5001</v>
      </c>
      <c r="D108" s="155" t="s">
        <v>5002</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4949</v>
      </c>
      <c r="B109" s="150" t="s">
        <v>5003</v>
      </c>
      <c r="C109" s="148" t="s">
        <v>5004</v>
      </c>
      <c r="D109" s="154" t="s">
        <v>5005</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4949</v>
      </c>
      <c r="B110" s="151" t="s">
        <v>5003</v>
      </c>
      <c r="C110" s="152" t="s">
        <v>5006</v>
      </c>
      <c r="D110" s="155" t="s">
        <v>5007</v>
      </c>
      <c r="E110" s="158" t="s">
        <v>5008</v>
      </c>
      <c r="F110" s="161" t="s">
        <v>4726</v>
      </c>
      <c r="G110" s="164">
        <f>IF(COUNTIF(H110:AU110,"&lt;&gt;")=0,"",SUMPRODUCT(((Recommendations[ImplStatus]="Implemented")+(Recommendations[ImplStatus]="Compensated"))*ISNUMBER(MATCH(Recommendations[Id],H110:AU110,0)))/COUNTIF(H110:AU110,"&lt;&gt;"))</f>
        <v>0</v>
      </c>
      <c r="H110" s="167" t="s">
        <v>1837</v>
      </c>
      <c r="I110" s="167" t="s">
        <v>1951</v>
      </c>
      <c r="J110" s="167" t="s">
        <v>2426</v>
      </c>
      <c r="K110" s="167" t="s">
        <v>2518</v>
      </c>
      <c r="L110" s="167" t="s">
        <v>2524</v>
      </c>
      <c r="M110" s="167" t="s">
        <v>2819</v>
      </c>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4949</v>
      </c>
      <c r="B111" s="151" t="s">
        <v>5003</v>
      </c>
      <c r="C111" s="152" t="s">
        <v>5009</v>
      </c>
      <c r="D111" s="155" t="s">
        <v>5010</v>
      </c>
      <c r="E111" s="158" t="s">
        <v>5011</v>
      </c>
      <c r="F111" s="161" t="s">
        <v>4726</v>
      </c>
      <c r="G111" s="164">
        <f>IF(COUNTIF(H111:AU111,"&lt;&gt;")=0,"",SUMPRODUCT(((Recommendations[ImplStatus]="Implemented")+(Recommendations[ImplStatus]="Compensated"))*ISNUMBER(MATCH(Recommendations[Id],H111:AU111,0)))/COUNTIF(H111:AU111,"&lt;&gt;"))</f>
        <v>0</v>
      </c>
      <c r="H111" s="167" t="s">
        <v>55</v>
      </c>
      <c r="I111" s="167" t="s">
        <v>62</v>
      </c>
      <c r="J111" s="167" t="s">
        <v>386</v>
      </c>
      <c r="K111" s="167" t="s">
        <v>393</v>
      </c>
      <c r="L111" s="167" t="s">
        <v>407</v>
      </c>
      <c r="M111" s="167" t="s">
        <v>414</v>
      </c>
      <c r="N111" s="167" t="s">
        <v>421</v>
      </c>
      <c r="O111" s="167" t="s">
        <v>441</v>
      </c>
      <c r="P111" s="167" t="s">
        <v>512</v>
      </c>
      <c r="Q111" s="167" t="s">
        <v>519</v>
      </c>
      <c r="R111" s="167" t="s">
        <v>534</v>
      </c>
      <c r="S111" s="167" t="s">
        <v>540</v>
      </c>
      <c r="T111" s="167" t="s">
        <v>574</v>
      </c>
      <c r="U111" s="167" t="s">
        <v>638</v>
      </c>
      <c r="V111" s="167" t="s">
        <v>645</v>
      </c>
      <c r="W111" s="167" t="s">
        <v>658</v>
      </c>
      <c r="X111" s="167" t="s">
        <v>665</v>
      </c>
      <c r="Y111" s="167" t="s">
        <v>677</v>
      </c>
      <c r="Z111" s="167" t="s">
        <v>684</v>
      </c>
      <c r="AA111" s="167" t="s">
        <v>691</v>
      </c>
      <c r="AB111" s="167" t="s">
        <v>698</v>
      </c>
      <c r="AC111" s="167" t="s">
        <v>718</v>
      </c>
      <c r="AD111" s="167" t="s">
        <v>1171</v>
      </c>
      <c r="AE111" s="167" t="s">
        <v>1311</v>
      </c>
      <c r="AF111" s="167" t="s">
        <v>1363</v>
      </c>
      <c r="AG111" s="167" t="s">
        <v>1423</v>
      </c>
      <c r="AH111" s="167" t="s">
        <v>1430</v>
      </c>
      <c r="AI111" s="167" t="s">
        <v>1435</v>
      </c>
      <c r="AJ111" s="167" t="s">
        <v>1441</v>
      </c>
      <c r="AK111" s="167" t="s">
        <v>1453</v>
      </c>
      <c r="AL111" s="167" t="s">
        <v>1499</v>
      </c>
      <c r="AM111" s="167" t="s">
        <v>1506</v>
      </c>
      <c r="AN111" s="167" t="s">
        <v>1732</v>
      </c>
      <c r="AO111" s="167" t="s">
        <v>1890</v>
      </c>
      <c r="AP111" s="167" t="s">
        <v>1897</v>
      </c>
      <c r="AQ111" s="167" t="s">
        <v>2404</v>
      </c>
      <c r="AR111" s="167" t="s">
        <v>2475</v>
      </c>
      <c r="AS111" s="167" t="s">
        <v>2482</v>
      </c>
      <c r="AT111" s="167" t="s">
        <v>2496</v>
      </c>
      <c r="AU111" s="181" t="s">
        <v>2538</v>
      </c>
    </row>
    <row r="112" spans="1:47" ht="60" customHeight="1" x14ac:dyDescent="0.35">
      <c r="A112" s="177" t="s">
        <v>4949</v>
      </c>
      <c r="B112" s="151" t="s">
        <v>5003</v>
      </c>
      <c r="C112" s="152" t="s">
        <v>5012</v>
      </c>
      <c r="D112" s="155" t="s">
        <v>5013</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4949</v>
      </c>
      <c r="B113" s="151" t="s">
        <v>5003</v>
      </c>
      <c r="C113" s="152" t="s">
        <v>5014</v>
      </c>
      <c r="D113" s="155" t="s">
        <v>5015</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4949</v>
      </c>
      <c r="B114" s="151" t="s">
        <v>5003</v>
      </c>
      <c r="C114" s="152" t="s">
        <v>5016</v>
      </c>
      <c r="D114" s="155" t="s">
        <v>5017</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4949</v>
      </c>
      <c r="B115" s="151" t="s">
        <v>5003</v>
      </c>
      <c r="C115" s="152" t="s">
        <v>5018</v>
      </c>
      <c r="D115" s="155" t="s">
        <v>5019</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4949</v>
      </c>
      <c r="B116" s="151" t="s">
        <v>5003</v>
      </c>
      <c r="C116" s="152" t="s">
        <v>5020</v>
      </c>
      <c r="D116" s="155" t="s">
        <v>5021</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4949</v>
      </c>
      <c r="B117" s="151" t="s">
        <v>5003</v>
      </c>
      <c r="C117" s="152" t="s">
        <v>5022</v>
      </c>
      <c r="D117" s="155" t="s">
        <v>5023</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4949</v>
      </c>
      <c r="B118" s="151" t="s">
        <v>5003</v>
      </c>
      <c r="C118" s="152" t="s">
        <v>5024</v>
      </c>
      <c r="D118" s="155" t="s">
        <v>5025</v>
      </c>
      <c r="E118" s="158" t="s">
        <v>5026</v>
      </c>
      <c r="F118" s="161" t="s">
        <v>4726</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4949</v>
      </c>
      <c r="B119" s="151" t="s">
        <v>5003</v>
      </c>
      <c r="C119" s="152" t="s">
        <v>5027</v>
      </c>
      <c r="D119" s="155" t="s">
        <v>5028</v>
      </c>
      <c r="E119" s="158" t="s">
        <v>5029</v>
      </c>
      <c r="F119" s="161" t="s">
        <v>4726</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4949</v>
      </c>
      <c r="B120" s="150" t="s">
        <v>5030</v>
      </c>
      <c r="C120" s="148" t="s">
        <v>5031</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4949</v>
      </c>
      <c r="B121" s="151" t="s">
        <v>5030</v>
      </c>
      <c r="C121" s="152" t="s">
        <v>5032</v>
      </c>
      <c r="D121" s="155" t="s">
        <v>5033</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4949</v>
      </c>
      <c r="B122" s="151" t="s">
        <v>5030</v>
      </c>
      <c r="C122" s="152" t="s">
        <v>5034</v>
      </c>
      <c r="D122" s="155" t="s">
        <v>5035</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4949</v>
      </c>
      <c r="B123" s="151" t="s">
        <v>5030</v>
      </c>
      <c r="C123" s="152" t="s">
        <v>5036</v>
      </c>
      <c r="D123" s="155" t="s">
        <v>5037</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4949</v>
      </c>
      <c r="B124" s="151" t="s">
        <v>5030</v>
      </c>
      <c r="C124" s="152" t="s">
        <v>5038</v>
      </c>
      <c r="D124" s="155" t="s">
        <v>5039</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4949</v>
      </c>
      <c r="B125" s="151" t="s">
        <v>5030</v>
      </c>
      <c r="C125" s="152" t="s">
        <v>5040</v>
      </c>
      <c r="D125" s="155" t="s">
        <v>5041</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4949</v>
      </c>
      <c r="B126" s="151" t="s">
        <v>5030</v>
      </c>
      <c r="C126" s="152" t="s">
        <v>5042</v>
      </c>
      <c r="D126" s="155" t="s">
        <v>5043</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4949</v>
      </c>
      <c r="B127" s="151" t="s">
        <v>5030</v>
      </c>
      <c r="C127" s="152" t="s">
        <v>5044</v>
      </c>
      <c r="D127" s="155" t="s">
        <v>5045</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4949</v>
      </c>
      <c r="B128" s="151" t="s">
        <v>5030</v>
      </c>
      <c r="C128" s="152" t="s">
        <v>5046</v>
      </c>
      <c r="D128" s="155" t="s">
        <v>5047</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4949</v>
      </c>
      <c r="B129" s="151" t="s">
        <v>5030</v>
      </c>
      <c r="C129" s="152" t="s">
        <v>5048</v>
      </c>
      <c r="D129" s="155" t="s">
        <v>5049</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4949</v>
      </c>
      <c r="B130" s="151" t="s">
        <v>5030</v>
      </c>
      <c r="C130" s="152" t="s">
        <v>5050</v>
      </c>
      <c r="D130" s="155" t="s">
        <v>5051</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4949</v>
      </c>
      <c r="B131" s="151" t="s">
        <v>5030</v>
      </c>
      <c r="C131" s="152" t="s">
        <v>5052</v>
      </c>
      <c r="D131" s="155" t="s">
        <v>5053</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4949</v>
      </c>
      <c r="B132" s="151" t="s">
        <v>5030</v>
      </c>
      <c r="C132" s="152" t="s">
        <v>5054</v>
      </c>
      <c r="D132" s="155" t="s">
        <v>5055</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4949</v>
      </c>
      <c r="B133" s="150" t="s">
        <v>5056</v>
      </c>
      <c r="C133" s="148" t="s">
        <v>5057</v>
      </c>
      <c r="D133" s="154" t="s">
        <v>5058</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4949</v>
      </c>
      <c r="B134" s="151" t="s">
        <v>5056</v>
      </c>
      <c r="C134" s="152" t="s">
        <v>5059</v>
      </c>
      <c r="D134" s="155" t="s">
        <v>5060</v>
      </c>
      <c r="E134" s="158" t="s">
        <v>5061</v>
      </c>
      <c r="F134" s="161" t="s">
        <v>4730</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4949</v>
      </c>
      <c r="B135" s="151" t="s">
        <v>5056</v>
      </c>
      <c r="C135" s="152" t="s">
        <v>5062</v>
      </c>
      <c r="D135" s="155" t="s">
        <v>5063</v>
      </c>
      <c r="E135" s="158" t="s">
        <v>5064</v>
      </c>
      <c r="F135" s="161" t="s">
        <v>4730</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4949</v>
      </c>
      <c r="B136" s="151" t="s">
        <v>5056</v>
      </c>
      <c r="C136" s="152" t="s">
        <v>5065</v>
      </c>
      <c r="D136" s="155" t="s">
        <v>5066</v>
      </c>
      <c r="E136" s="158" t="s">
        <v>5067</v>
      </c>
      <c r="F136" s="161" t="s">
        <v>4726</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4949</v>
      </c>
      <c r="B137" s="151" t="s">
        <v>5056</v>
      </c>
      <c r="C137" s="152" t="s">
        <v>5068</v>
      </c>
      <c r="D137" s="155" t="s">
        <v>5069</v>
      </c>
      <c r="E137" s="158" t="s">
        <v>5070</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4949</v>
      </c>
      <c r="B138" s="150" t="s">
        <v>4366</v>
      </c>
      <c r="C138" s="148" t="s">
        <v>5071</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4949</v>
      </c>
      <c r="B139" s="151" t="s">
        <v>4366</v>
      </c>
      <c r="C139" s="152" t="s">
        <v>5072</v>
      </c>
      <c r="D139" s="155" t="s">
        <v>5073</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4949</v>
      </c>
      <c r="B140" s="151" t="s">
        <v>4366</v>
      </c>
      <c r="C140" s="152" t="s">
        <v>5074</v>
      </c>
      <c r="D140" s="155" t="s">
        <v>5075</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4949</v>
      </c>
      <c r="B141" s="150" t="s">
        <v>5076</v>
      </c>
      <c r="C141" s="148" t="s">
        <v>5077</v>
      </c>
      <c r="D141" s="154" t="s">
        <v>5078</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4949</v>
      </c>
      <c r="B142" s="151" t="s">
        <v>5076</v>
      </c>
      <c r="C142" s="152" t="s">
        <v>5079</v>
      </c>
      <c r="D142" s="155" t="s">
        <v>5080</v>
      </c>
      <c r="E142" s="158" t="s">
        <v>5081</v>
      </c>
      <c r="F142" s="161" t="s">
        <v>4726</v>
      </c>
      <c r="G142" s="164">
        <f>IF(COUNTIF(H142:AU142,"&lt;&gt;")=0,"",SUMPRODUCT(((Recommendations[ImplStatus]="Implemented")+(Recommendations[ImplStatus]="Compensated"))*ISNUMBER(MATCH(Recommendations[Id],H142:AU142,0)))/COUNTIF(H142:AU142,"&lt;&gt;"))</f>
        <v>0</v>
      </c>
      <c r="H142" s="167" t="s">
        <v>733</v>
      </c>
      <c r="I142" s="167" t="s">
        <v>1583</v>
      </c>
      <c r="J142" s="167" t="s">
        <v>1590</v>
      </c>
      <c r="K142" s="167" t="s">
        <v>1597</v>
      </c>
      <c r="L142" s="167" t="s">
        <v>1604</v>
      </c>
      <c r="M142" s="167" t="s">
        <v>1937</v>
      </c>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4949</v>
      </c>
      <c r="B143" s="151" t="s">
        <v>5076</v>
      </c>
      <c r="C143" s="152" t="s">
        <v>5082</v>
      </c>
      <c r="D143" s="155" t="s">
        <v>5083</v>
      </c>
      <c r="E143" s="158" t="s">
        <v>5084</v>
      </c>
      <c r="F143" s="161" t="s">
        <v>4726</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4949</v>
      </c>
      <c r="B144" s="151" t="s">
        <v>5076</v>
      </c>
      <c r="C144" s="152" t="s">
        <v>5085</v>
      </c>
      <c r="D144" s="155" t="s">
        <v>5086</v>
      </c>
      <c r="E144" s="158" t="s">
        <v>5087</v>
      </c>
      <c r="F144" s="161" t="s">
        <v>4730</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4949</v>
      </c>
      <c r="B145" s="151" t="s">
        <v>5076</v>
      </c>
      <c r="C145" s="152" t="s">
        <v>5088</v>
      </c>
      <c r="D145" s="155" t="s">
        <v>5089</v>
      </c>
      <c r="E145" s="158" t="s">
        <v>5090</v>
      </c>
      <c r="F145" s="161" t="s">
        <v>4726</v>
      </c>
      <c r="G145" s="164">
        <f>IF(COUNTIF(H145:AU145,"&lt;&gt;")=0,"",SUMPRODUCT(((Recommendations[ImplStatus]="Implemented")+(Recommendations[ImplStatus]="Compensated"))*ISNUMBER(MATCH(Recommendations[Id],H145:AU145,0)))/COUNTIF(H145:AU145,"&lt;&gt;"))</f>
        <v>0</v>
      </c>
      <c r="H145" s="167" t="s">
        <v>380</v>
      </c>
      <c r="I145" s="167" t="s">
        <v>800</v>
      </c>
      <c r="J145" s="167" t="s">
        <v>807</v>
      </c>
      <c r="K145" s="167" t="s">
        <v>811</v>
      </c>
      <c r="L145" s="167" t="s">
        <v>817</v>
      </c>
      <c r="M145" s="167" t="s">
        <v>823</v>
      </c>
      <c r="N145" s="167" t="s">
        <v>859</v>
      </c>
      <c r="O145" s="167" t="s">
        <v>864</v>
      </c>
      <c r="P145" s="167" t="s">
        <v>868</v>
      </c>
      <c r="Q145" s="167" t="s">
        <v>891</v>
      </c>
      <c r="R145" s="167" t="s">
        <v>896</v>
      </c>
      <c r="S145" s="167" t="s">
        <v>901</v>
      </c>
      <c r="T145" s="167" t="s">
        <v>906</v>
      </c>
      <c r="U145" s="167" t="s">
        <v>913</v>
      </c>
      <c r="V145" s="167" t="s">
        <v>1136</v>
      </c>
      <c r="W145" s="167" t="s">
        <v>1144</v>
      </c>
      <c r="X145" s="167" t="s">
        <v>1158</v>
      </c>
      <c r="Y145" s="167" t="s">
        <v>1165</v>
      </c>
      <c r="Z145" s="167" t="s">
        <v>1178</v>
      </c>
      <c r="AA145" s="167" t="s">
        <v>1185</v>
      </c>
      <c r="AB145" s="167" t="s">
        <v>1198</v>
      </c>
      <c r="AC145" s="167" t="s">
        <v>1205</v>
      </c>
      <c r="AD145" s="167" t="s">
        <v>1211</v>
      </c>
      <c r="AE145" s="167" t="s">
        <v>1218</v>
      </c>
      <c r="AF145" s="167" t="s">
        <v>1225</v>
      </c>
      <c r="AG145" s="167" t="s">
        <v>1230</v>
      </c>
      <c r="AH145" s="167" t="s">
        <v>1237</v>
      </c>
      <c r="AI145" s="167" t="s">
        <v>1249</v>
      </c>
      <c r="AJ145" s="167" t="s">
        <v>1253</v>
      </c>
      <c r="AK145" s="167" t="s">
        <v>1261</v>
      </c>
      <c r="AL145" s="167" t="s">
        <v>1268</v>
      </c>
      <c r="AM145" s="167" t="s">
        <v>1274</v>
      </c>
      <c r="AN145" s="167" t="s">
        <v>1281</v>
      </c>
      <c r="AO145" s="167" t="s">
        <v>1288</v>
      </c>
      <c r="AP145" s="167" t="s">
        <v>1296</v>
      </c>
      <c r="AQ145" s="167" t="s">
        <v>1319</v>
      </c>
      <c r="AR145" s="167" t="s">
        <v>1326</v>
      </c>
      <c r="AS145" s="167" t="s">
        <v>1333</v>
      </c>
      <c r="AT145" s="167" t="s">
        <v>1341</v>
      </c>
      <c r="AU145" s="181" t="s">
        <v>1348</v>
      </c>
    </row>
    <row r="146" spans="1:47" ht="60" customHeight="1" x14ac:dyDescent="0.35">
      <c r="A146" s="177" t="s">
        <v>4949</v>
      </c>
      <c r="B146" s="151" t="s">
        <v>5076</v>
      </c>
      <c r="C146" s="152" t="s">
        <v>5091</v>
      </c>
      <c r="D146" s="155" t="s">
        <v>5092</v>
      </c>
      <c r="E146" s="158" t="s">
        <v>5093</v>
      </c>
      <c r="F146" s="161" t="s">
        <v>4726</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4949</v>
      </c>
      <c r="B147" s="151" t="s">
        <v>5076</v>
      </c>
      <c r="C147" s="152" t="s">
        <v>5094</v>
      </c>
      <c r="D147" s="155" t="s">
        <v>5095</v>
      </c>
      <c r="E147" s="158" t="s">
        <v>5096</v>
      </c>
      <c r="F147" s="161" t="s">
        <v>4726</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4949</v>
      </c>
      <c r="B148" s="150" t="s">
        <v>5097</v>
      </c>
      <c r="C148" s="148" t="s">
        <v>5098</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4949</v>
      </c>
      <c r="B149" s="151" t="s">
        <v>5097</v>
      </c>
      <c r="C149" s="152" t="s">
        <v>5099</v>
      </c>
      <c r="D149" s="155" t="s">
        <v>5100</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4949</v>
      </c>
      <c r="B150" s="151" t="s">
        <v>5097</v>
      </c>
      <c r="C150" s="152" t="s">
        <v>5101</v>
      </c>
      <c r="D150" s="155" t="s">
        <v>5102</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4949</v>
      </c>
      <c r="B151" s="151" t="s">
        <v>5097</v>
      </c>
      <c r="C151" s="152" t="s">
        <v>5103</v>
      </c>
      <c r="D151" s="155" t="s">
        <v>5104</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4949</v>
      </c>
      <c r="B152" s="151" t="s">
        <v>5097</v>
      </c>
      <c r="C152" s="152" t="s">
        <v>5105</v>
      </c>
      <c r="D152" s="155" t="s">
        <v>5106</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4949</v>
      </c>
      <c r="B153" s="151" t="s">
        <v>5097</v>
      </c>
      <c r="C153" s="152" t="s">
        <v>5107</v>
      </c>
      <c r="D153" s="155" t="s">
        <v>5108</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5109</v>
      </c>
      <c r="B154" s="149" t="s">
        <v>25</v>
      </c>
      <c r="C154" s="147" t="s">
        <v>5110</v>
      </c>
      <c r="D154" s="153" t="s">
        <v>5111</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5109</v>
      </c>
      <c r="B155" s="150" t="s">
        <v>5112</v>
      </c>
      <c r="C155" s="148" t="s">
        <v>5113</v>
      </c>
      <c r="D155" s="154" t="s">
        <v>5114</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5109</v>
      </c>
      <c r="B156" s="151" t="s">
        <v>5112</v>
      </c>
      <c r="C156" s="152" t="s">
        <v>5115</v>
      </c>
      <c r="D156" s="155" t="s">
        <v>5116</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5109</v>
      </c>
      <c r="B157" s="151" t="s">
        <v>5112</v>
      </c>
      <c r="C157" s="152" t="s">
        <v>5117</v>
      </c>
      <c r="D157" s="155" t="s">
        <v>5118</v>
      </c>
      <c r="E157" s="158" t="s">
        <v>5119</v>
      </c>
      <c r="F157" s="161" t="s">
        <v>4726</v>
      </c>
      <c r="G157" s="164">
        <f>IF(COUNTIF(H157:AU157,"&lt;&gt;")=0,"",SUMPRODUCT(((Recommendations[ImplStatus]="Implemented")+(Recommendations[ImplStatus]="Compensated"))*ISNUMBER(MATCH(Recommendations[Id],H157:AU157,0)))/COUNTIF(H157:AU157,"&lt;&gt;"))</f>
        <v>0</v>
      </c>
      <c r="H157" s="167" t="s">
        <v>938</v>
      </c>
      <c r="I157" s="167" t="s">
        <v>945</v>
      </c>
      <c r="J157" s="167" t="s">
        <v>950</v>
      </c>
      <c r="K157" s="167" t="s">
        <v>1010</v>
      </c>
      <c r="L157" s="167" t="s">
        <v>1020</v>
      </c>
      <c r="M157" s="167" t="s">
        <v>1025</v>
      </c>
      <c r="N157" s="167" t="s">
        <v>1031</v>
      </c>
      <c r="O157" s="167" t="s">
        <v>1036</v>
      </c>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5109</v>
      </c>
      <c r="B158" s="151" t="s">
        <v>5112</v>
      </c>
      <c r="C158" s="152" t="s">
        <v>5120</v>
      </c>
      <c r="D158" s="155" t="s">
        <v>5121</v>
      </c>
      <c r="E158" s="158" t="s">
        <v>5122</v>
      </c>
      <c r="F158" s="161" t="s">
        <v>4726</v>
      </c>
      <c r="G158" s="164">
        <f>IF(COUNTIF(H158:AU158,"&lt;&gt;")=0,"",SUMPRODUCT(((Recommendations[ImplStatus]="Implemented")+(Recommendations[ImplStatus]="Compensated"))*ISNUMBER(MATCH(Recommendations[Id],H158:AU158,0)))/COUNTIF(H158:AU158,"&lt;&gt;"))</f>
        <v>0</v>
      </c>
      <c r="H158" s="167" t="s">
        <v>248</v>
      </c>
      <c r="I158" s="167" t="s">
        <v>283</v>
      </c>
      <c r="J158" s="167" t="s">
        <v>286</v>
      </c>
      <c r="K158" s="167" t="s">
        <v>354</v>
      </c>
      <c r="L158" s="167" t="s">
        <v>360</v>
      </c>
      <c r="M158" s="167" t="s">
        <v>704</v>
      </c>
      <c r="N158" s="167" t="s">
        <v>711</v>
      </c>
      <c r="O158" s="167" t="s">
        <v>830</v>
      </c>
      <c r="P158" s="167" t="s">
        <v>837</v>
      </c>
      <c r="Q158" s="167" t="s">
        <v>844</v>
      </c>
      <c r="R158" s="167" t="s">
        <v>851</v>
      </c>
      <c r="S158" s="167" t="s">
        <v>873</v>
      </c>
      <c r="T158" s="167" t="s">
        <v>878</v>
      </c>
      <c r="U158" s="167" t="s">
        <v>882</v>
      </c>
      <c r="V158" s="167" t="s">
        <v>886</v>
      </c>
      <c r="W158" s="167" t="s">
        <v>920</v>
      </c>
      <c r="X158" s="167" t="s">
        <v>925</v>
      </c>
      <c r="Y158" s="167" t="s">
        <v>929</v>
      </c>
      <c r="Z158" s="167" t="s">
        <v>933</v>
      </c>
      <c r="AA158" s="167" t="s">
        <v>956</v>
      </c>
      <c r="AB158" s="167" t="s">
        <v>962</v>
      </c>
      <c r="AC158" s="167" t="s">
        <v>967</v>
      </c>
      <c r="AD158" s="167" t="s">
        <v>972</v>
      </c>
      <c r="AE158" s="167" t="s">
        <v>977</v>
      </c>
      <c r="AF158" s="167" t="s">
        <v>982</v>
      </c>
      <c r="AG158" s="167" t="s">
        <v>988</v>
      </c>
      <c r="AH158" s="167" t="s">
        <v>993</v>
      </c>
      <c r="AI158" s="167" t="s">
        <v>999</v>
      </c>
      <c r="AJ158" s="167" t="s">
        <v>1004</v>
      </c>
      <c r="AK158" s="167" t="s">
        <v>1015</v>
      </c>
      <c r="AL158" s="167" t="s">
        <v>1042</v>
      </c>
      <c r="AM158" s="167" t="s">
        <v>1047</v>
      </c>
      <c r="AN158" s="167" t="s">
        <v>1052</v>
      </c>
      <c r="AO158" s="167" t="s">
        <v>1057</v>
      </c>
      <c r="AP158" s="167" t="s">
        <v>1063</v>
      </c>
      <c r="AQ158" s="167" t="s">
        <v>1068</v>
      </c>
      <c r="AR158" s="167" t="s">
        <v>1073</v>
      </c>
      <c r="AS158" s="167" t="s">
        <v>1078</v>
      </c>
      <c r="AT158" s="167" t="s">
        <v>1083</v>
      </c>
      <c r="AU158" s="181" t="s">
        <v>1089</v>
      </c>
    </row>
    <row r="159" spans="1:47" ht="60" customHeight="1" x14ac:dyDescent="0.35">
      <c r="A159" s="177" t="s">
        <v>5109</v>
      </c>
      <c r="B159" s="151" t="s">
        <v>5112</v>
      </c>
      <c r="C159" s="152" t="s">
        <v>5123</v>
      </c>
      <c r="D159" s="155" t="s">
        <v>5124</v>
      </c>
      <c r="E159" s="158" t="s">
        <v>5125</v>
      </c>
      <c r="F159" s="161" t="s">
        <v>4726</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5109</v>
      </c>
      <c r="B160" s="151" t="s">
        <v>5112</v>
      </c>
      <c r="C160" s="152" t="s">
        <v>5126</v>
      </c>
      <c r="D160" s="155" t="s">
        <v>5127</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5109</v>
      </c>
      <c r="B161" s="151" t="s">
        <v>5112</v>
      </c>
      <c r="C161" s="152" t="s">
        <v>5128</v>
      </c>
      <c r="D161" s="155" t="s">
        <v>5129</v>
      </c>
      <c r="E161" s="158" t="s">
        <v>5130</v>
      </c>
      <c r="F161" s="161" t="s">
        <v>4726</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5109</v>
      </c>
      <c r="B162" s="151" t="s">
        <v>5112</v>
      </c>
      <c r="C162" s="152" t="s">
        <v>5131</v>
      </c>
      <c r="D162" s="155" t="s">
        <v>5132</v>
      </c>
      <c r="E162" s="158" t="s">
        <v>5133</v>
      </c>
      <c r="F162" s="161" t="s">
        <v>4726</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5109</v>
      </c>
      <c r="B163" s="151" t="s">
        <v>5112</v>
      </c>
      <c r="C163" s="152" t="s">
        <v>5134</v>
      </c>
      <c r="D163" s="155" t="s">
        <v>5135</v>
      </c>
      <c r="E163" s="158" t="s">
        <v>5136</v>
      </c>
      <c r="F163" s="161" t="s">
        <v>4726</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5109</v>
      </c>
      <c r="B164" s="150" t="s">
        <v>4530</v>
      </c>
      <c r="C164" s="148" t="s">
        <v>5137</v>
      </c>
      <c r="D164" s="154" t="s">
        <v>5138</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5109</v>
      </c>
      <c r="B165" s="151" t="s">
        <v>4530</v>
      </c>
      <c r="C165" s="152" t="s">
        <v>5139</v>
      </c>
      <c r="D165" s="155" t="s">
        <v>5140</v>
      </c>
      <c r="E165" s="158" t="s">
        <v>5141</v>
      </c>
      <c r="F165" s="161" t="s">
        <v>4726</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5109</v>
      </c>
      <c r="B166" s="151" t="s">
        <v>4530</v>
      </c>
      <c r="C166" s="152" t="s">
        <v>5142</v>
      </c>
      <c r="D166" s="155" t="s">
        <v>5143</v>
      </c>
      <c r="E166" s="158" t="s">
        <v>5144</v>
      </c>
      <c r="F166" s="161" t="s">
        <v>4726</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5109</v>
      </c>
      <c r="B167" s="151" t="s">
        <v>4530</v>
      </c>
      <c r="C167" s="152" t="s">
        <v>5145</v>
      </c>
      <c r="D167" s="155" t="s">
        <v>5146</v>
      </c>
      <c r="E167" s="158" t="s">
        <v>5147</v>
      </c>
      <c r="F167" s="161" t="s">
        <v>4726</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5109</v>
      </c>
      <c r="B168" s="151" t="s">
        <v>4530</v>
      </c>
      <c r="C168" s="152" t="s">
        <v>5148</v>
      </c>
      <c r="D168" s="155" t="s">
        <v>5149</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5109</v>
      </c>
      <c r="B169" s="151" t="s">
        <v>4530</v>
      </c>
      <c r="C169" s="152" t="s">
        <v>5150</v>
      </c>
      <c r="D169" s="155" t="s">
        <v>5151</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5109</v>
      </c>
      <c r="B170" s="151" t="s">
        <v>4530</v>
      </c>
      <c r="C170" s="152" t="s">
        <v>5152</v>
      </c>
      <c r="D170" s="155" t="s">
        <v>5153</v>
      </c>
      <c r="E170" s="158" t="s">
        <v>5154</v>
      </c>
      <c r="F170" s="161" t="s">
        <v>4740</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5109</v>
      </c>
      <c r="B171" s="151" t="s">
        <v>4530</v>
      </c>
      <c r="C171" s="152" t="s">
        <v>5155</v>
      </c>
      <c r="D171" s="155" t="s">
        <v>5156</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5109</v>
      </c>
      <c r="B172" s="151" t="s">
        <v>4530</v>
      </c>
      <c r="C172" s="152" t="s">
        <v>5157</v>
      </c>
      <c r="D172" s="155" t="s">
        <v>5158</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5109</v>
      </c>
      <c r="B173" s="151" t="s">
        <v>4530</v>
      </c>
      <c r="C173" s="152" t="s">
        <v>5159</v>
      </c>
      <c r="D173" s="155" t="s">
        <v>5160</v>
      </c>
      <c r="E173" s="158" t="s">
        <v>5161</v>
      </c>
      <c r="F173" s="161" t="s">
        <v>4726</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5109</v>
      </c>
      <c r="B174" s="150" t="s">
        <v>5162</v>
      </c>
      <c r="C174" s="148" t="s">
        <v>5163</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5109</v>
      </c>
      <c r="B175" s="151" t="s">
        <v>5162</v>
      </c>
      <c r="C175" s="152" t="s">
        <v>5164</v>
      </c>
      <c r="D175" s="155" t="s">
        <v>5165</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5109</v>
      </c>
      <c r="B176" s="151" t="s">
        <v>5162</v>
      </c>
      <c r="C176" s="152" t="s">
        <v>5166</v>
      </c>
      <c r="D176" s="155" t="s">
        <v>5167</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5109</v>
      </c>
      <c r="B177" s="151" t="s">
        <v>5162</v>
      </c>
      <c r="C177" s="152" t="s">
        <v>5168</v>
      </c>
      <c r="D177" s="155" t="s">
        <v>5169</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5109</v>
      </c>
      <c r="B178" s="151" t="s">
        <v>5162</v>
      </c>
      <c r="C178" s="152" t="s">
        <v>5170</v>
      </c>
      <c r="D178" s="155" t="s">
        <v>5171</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5109</v>
      </c>
      <c r="B179" s="151" t="s">
        <v>5162</v>
      </c>
      <c r="C179" s="152" t="s">
        <v>5172</v>
      </c>
      <c r="D179" s="155" t="s">
        <v>5173</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5174</v>
      </c>
      <c r="B180" s="149" t="s">
        <v>25</v>
      </c>
      <c r="C180" s="147" t="s">
        <v>5175</v>
      </c>
      <c r="D180" s="153" t="s">
        <v>5176</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5174</v>
      </c>
      <c r="B181" s="150" t="s">
        <v>5177</v>
      </c>
      <c r="C181" s="148" t="s">
        <v>5178</v>
      </c>
      <c r="D181" s="154" t="s">
        <v>5179</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5174</v>
      </c>
      <c r="B182" s="151" t="s">
        <v>5177</v>
      </c>
      <c r="C182" s="152" t="s">
        <v>5180</v>
      </c>
      <c r="D182" s="155" t="s">
        <v>5181</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5174</v>
      </c>
      <c r="B183" s="151" t="s">
        <v>5177</v>
      </c>
      <c r="C183" s="152" t="s">
        <v>5182</v>
      </c>
      <c r="D183" s="155" t="s">
        <v>5183</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5174</v>
      </c>
      <c r="B184" s="151" t="s">
        <v>5177</v>
      </c>
      <c r="C184" s="152" t="s">
        <v>5184</v>
      </c>
      <c r="D184" s="155" t="s">
        <v>5185</v>
      </c>
      <c r="E184" s="158" t="s">
        <v>5186</v>
      </c>
      <c r="F184" s="161" t="s">
        <v>4726</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5174</v>
      </c>
      <c r="B185" s="151" t="s">
        <v>5177</v>
      </c>
      <c r="C185" s="152" t="s">
        <v>5187</v>
      </c>
      <c r="D185" s="155" t="s">
        <v>5188</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5174</v>
      </c>
      <c r="B186" s="151" t="s">
        <v>5177</v>
      </c>
      <c r="C186" s="152" t="s">
        <v>5189</v>
      </c>
      <c r="D186" s="155" t="s">
        <v>5190</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5174</v>
      </c>
      <c r="B187" s="151" t="s">
        <v>5177</v>
      </c>
      <c r="C187" s="152" t="s">
        <v>5191</v>
      </c>
      <c r="D187" s="155" t="s">
        <v>5192</v>
      </c>
      <c r="E187" s="158" t="s">
        <v>5193</v>
      </c>
      <c r="F187" s="161" t="s">
        <v>4726</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5174</v>
      </c>
      <c r="B188" s="151" t="s">
        <v>5177</v>
      </c>
      <c r="C188" s="152" t="s">
        <v>5194</v>
      </c>
      <c r="D188" s="155" t="s">
        <v>5195</v>
      </c>
      <c r="E188" s="158" t="s">
        <v>5196</v>
      </c>
      <c r="F188" s="161" t="s">
        <v>4726</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5174</v>
      </c>
      <c r="B189" s="151" t="s">
        <v>5177</v>
      </c>
      <c r="C189" s="152" t="s">
        <v>5197</v>
      </c>
      <c r="D189" s="155" t="s">
        <v>5198</v>
      </c>
      <c r="E189" s="158" t="s">
        <v>5199</v>
      </c>
      <c r="F189" s="161" t="s">
        <v>4726</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5174</v>
      </c>
      <c r="B190" s="150" t="s">
        <v>5200</v>
      </c>
      <c r="C190" s="148" t="s">
        <v>5201</v>
      </c>
      <c r="D190" s="154" t="s">
        <v>5202</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5174</v>
      </c>
      <c r="B191" s="151" t="s">
        <v>5200</v>
      </c>
      <c r="C191" s="152" t="s">
        <v>5203</v>
      </c>
      <c r="D191" s="155" t="s">
        <v>5204</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5174</v>
      </c>
      <c r="B192" s="151" t="s">
        <v>5200</v>
      </c>
      <c r="C192" s="152" t="s">
        <v>5205</v>
      </c>
      <c r="D192" s="155" t="s">
        <v>5206</v>
      </c>
      <c r="E192" s="158" t="s">
        <v>5207</v>
      </c>
      <c r="F192" s="161" t="s">
        <v>4730</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5174</v>
      </c>
      <c r="B193" s="151" t="s">
        <v>5200</v>
      </c>
      <c r="C193" s="152" t="s">
        <v>5208</v>
      </c>
      <c r="D193" s="155" t="s">
        <v>5209</v>
      </c>
      <c r="E193" s="158" t="s">
        <v>5210</v>
      </c>
      <c r="F193" s="161" t="s">
        <v>4730</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5174</v>
      </c>
      <c r="B194" s="151" t="s">
        <v>5200</v>
      </c>
      <c r="C194" s="152" t="s">
        <v>5211</v>
      </c>
      <c r="D194" s="155" t="s">
        <v>5212</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5174</v>
      </c>
      <c r="B195" s="151" t="s">
        <v>5200</v>
      </c>
      <c r="C195" s="152" t="s">
        <v>5213</v>
      </c>
      <c r="D195" s="155" t="s">
        <v>5214</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5174</v>
      </c>
      <c r="B196" s="150" t="s">
        <v>5215</v>
      </c>
      <c r="C196" s="148" t="s">
        <v>5216</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5174</v>
      </c>
      <c r="B197" s="151" t="s">
        <v>5215</v>
      </c>
      <c r="C197" s="152" t="s">
        <v>5217</v>
      </c>
      <c r="D197" s="155" t="s">
        <v>5218</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5174</v>
      </c>
      <c r="B198" s="151" t="s">
        <v>5215</v>
      </c>
      <c r="C198" s="152" t="s">
        <v>5219</v>
      </c>
      <c r="D198" s="155" t="s">
        <v>5220</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5174</v>
      </c>
      <c r="B199" s="150" t="s">
        <v>5221</v>
      </c>
      <c r="C199" s="148" t="s">
        <v>5222</v>
      </c>
      <c r="D199" s="154" t="s">
        <v>5223</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5174</v>
      </c>
      <c r="B200" s="151" t="s">
        <v>5221</v>
      </c>
      <c r="C200" s="152" t="s">
        <v>5224</v>
      </c>
      <c r="D200" s="155" t="s">
        <v>5225</v>
      </c>
      <c r="E200" s="158" t="s">
        <v>5226</v>
      </c>
      <c r="F200" s="161" t="s">
        <v>4740</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5174</v>
      </c>
      <c r="B201" s="151" t="s">
        <v>5221</v>
      </c>
      <c r="C201" s="152" t="s">
        <v>5227</v>
      </c>
      <c r="D201" s="155" t="s">
        <v>5228</v>
      </c>
      <c r="E201" s="158" t="s">
        <v>5229</v>
      </c>
      <c r="F201" s="161" t="s">
        <v>4726</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5174</v>
      </c>
      <c r="B202" s="151" t="s">
        <v>5221</v>
      </c>
      <c r="C202" s="152" t="s">
        <v>5230</v>
      </c>
      <c r="D202" s="155" t="s">
        <v>5231</v>
      </c>
      <c r="E202" s="158" t="s">
        <v>5232</v>
      </c>
      <c r="F202" s="161" t="s">
        <v>4726</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5174</v>
      </c>
      <c r="B203" s="151" t="s">
        <v>5221</v>
      </c>
      <c r="C203" s="152" t="s">
        <v>5233</v>
      </c>
      <c r="D203" s="155" t="s">
        <v>5234</v>
      </c>
      <c r="E203" s="158" t="s">
        <v>5235</v>
      </c>
      <c r="F203" s="161" t="s">
        <v>4726</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5174</v>
      </c>
      <c r="B204" s="151" t="s">
        <v>5221</v>
      </c>
      <c r="C204" s="152" t="s">
        <v>5236</v>
      </c>
      <c r="D204" s="155" t="s">
        <v>5237</v>
      </c>
      <c r="E204" s="158" t="s">
        <v>5238</v>
      </c>
      <c r="F204" s="161" t="s">
        <v>4726</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5174</v>
      </c>
      <c r="B205" s="150" t="s">
        <v>5239</v>
      </c>
      <c r="C205" s="148" t="s">
        <v>5240</v>
      </c>
      <c r="D205" s="154" t="s">
        <v>5241</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5174</v>
      </c>
      <c r="B206" s="151" t="s">
        <v>5239</v>
      </c>
      <c r="C206" s="152" t="s">
        <v>5242</v>
      </c>
      <c r="D206" s="155" t="s">
        <v>5243</v>
      </c>
      <c r="E206" s="158" t="s">
        <v>5244</v>
      </c>
      <c r="F206" s="161" t="s">
        <v>4730</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5174</v>
      </c>
      <c r="B207" s="151" t="s">
        <v>5239</v>
      </c>
      <c r="C207" s="152" t="s">
        <v>5245</v>
      </c>
      <c r="D207" s="155" t="s">
        <v>5246</v>
      </c>
      <c r="E207" s="158" t="s">
        <v>5247</v>
      </c>
      <c r="F207" s="161" t="s">
        <v>4730</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5174</v>
      </c>
      <c r="B208" s="151" t="s">
        <v>5239</v>
      </c>
      <c r="C208" s="152" t="s">
        <v>5248</v>
      </c>
      <c r="D208" s="155" t="s">
        <v>5249</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5174</v>
      </c>
      <c r="B209" s="150" t="s">
        <v>5250</v>
      </c>
      <c r="C209" s="148" t="s">
        <v>5251</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5174</v>
      </c>
      <c r="B210" s="151" t="s">
        <v>5250</v>
      </c>
      <c r="C210" s="152" t="s">
        <v>5252</v>
      </c>
      <c r="D210" s="155" t="s">
        <v>5253</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5254</v>
      </c>
      <c r="B211" s="149" t="s">
        <v>25</v>
      </c>
      <c r="C211" s="147" t="s">
        <v>5255</v>
      </c>
      <c r="D211" s="153" t="s">
        <v>5256</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5254</v>
      </c>
      <c r="B212" s="150" t="s">
        <v>5257</v>
      </c>
      <c r="C212" s="148" t="s">
        <v>5258</v>
      </c>
      <c r="D212" s="154" t="s">
        <v>5259</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5254</v>
      </c>
      <c r="B213" s="151" t="s">
        <v>5257</v>
      </c>
      <c r="C213" s="152" t="s">
        <v>5260</v>
      </c>
      <c r="D213" s="155" t="s">
        <v>5261</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5254</v>
      </c>
      <c r="B214" s="151" t="s">
        <v>5257</v>
      </c>
      <c r="C214" s="152" t="s">
        <v>5262</v>
      </c>
      <c r="D214" s="155" t="s">
        <v>5263</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5254</v>
      </c>
      <c r="B215" s="151" t="s">
        <v>5257</v>
      </c>
      <c r="C215" s="152" t="s">
        <v>5264</v>
      </c>
      <c r="D215" s="155" t="s">
        <v>5265</v>
      </c>
      <c r="E215" s="158" t="s">
        <v>5266</v>
      </c>
      <c r="F215" s="161" t="s">
        <v>4730</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5254</v>
      </c>
      <c r="B216" s="151" t="s">
        <v>5257</v>
      </c>
      <c r="C216" s="152" t="s">
        <v>5267</v>
      </c>
      <c r="D216" s="155" t="s">
        <v>5268</v>
      </c>
      <c r="E216" s="158" t="s">
        <v>5269</v>
      </c>
      <c r="F216" s="161" t="s">
        <v>4726</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5254</v>
      </c>
      <c r="B217" s="150" t="s">
        <v>5215</v>
      </c>
      <c r="C217" s="148" t="s">
        <v>5270</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5254</v>
      </c>
      <c r="B218" s="151" t="s">
        <v>5215</v>
      </c>
      <c r="C218" s="152" t="s">
        <v>5271</v>
      </c>
      <c r="D218" s="155" t="s">
        <v>5272</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5254</v>
      </c>
      <c r="B219" s="151" t="s">
        <v>5215</v>
      </c>
      <c r="C219" s="152" t="s">
        <v>5273</v>
      </c>
      <c r="D219" s="155" t="s">
        <v>5274</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5254</v>
      </c>
      <c r="B220" s="150" t="s">
        <v>5275</v>
      </c>
      <c r="C220" s="148" t="s">
        <v>5276</v>
      </c>
      <c r="D220" s="154" t="s">
        <v>5277</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5254</v>
      </c>
      <c r="B221" s="151" t="s">
        <v>5275</v>
      </c>
      <c r="C221" s="152" t="s">
        <v>5278</v>
      </c>
      <c r="D221" s="155" t="s">
        <v>5279</v>
      </c>
      <c r="E221" s="158" t="s">
        <v>5280</v>
      </c>
      <c r="F221" s="161" t="s">
        <v>4726</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5254</v>
      </c>
      <c r="B222" s="151" t="s">
        <v>5275</v>
      </c>
      <c r="C222" s="152" t="s">
        <v>5281</v>
      </c>
      <c r="D222" s="155" t="s">
        <v>5282</v>
      </c>
      <c r="E222" s="158" t="s">
        <v>5283</v>
      </c>
      <c r="F222" s="161" t="s">
        <v>4726</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5254</v>
      </c>
      <c r="B223" s="151" t="s">
        <v>5275</v>
      </c>
      <c r="C223" s="152" t="s">
        <v>5284</v>
      </c>
      <c r="D223" s="155" t="s">
        <v>5285</v>
      </c>
      <c r="E223" s="158" t="s">
        <v>5286</v>
      </c>
      <c r="F223" s="161" t="s">
        <v>4726</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5254</v>
      </c>
      <c r="B224" s="151" t="s">
        <v>5275</v>
      </c>
      <c r="C224" s="152" t="s">
        <v>5287</v>
      </c>
      <c r="D224" s="155" t="s">
        <v>5288</v>
      </c>
      <c r="E224" s="158" t="s">
        <v>5289</v>
      </c>
      <c r="F224" s="161" t="s">
        <v>4726</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5254</v>
      </c>
      <c r="B225" s="151" t="s">
        <v>5275</v>
      </c>
      <c r="C225" s="152" t="s">
        <v>5290</v>
      </c>
      <c r="D225" s="155" t="s">
        <v>5291</v>
      </c>
      <c r="E225" s="158" t="s">
        <v>5292</v>
      </c>
      <c r="F225" s="161" t="s">
        <v>4726</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5254</v>
      </c>
      <c r="B226" s="168" t="s">
        <v>5275</v>
      </c>
      <c r="C226" s="169" t="s">
        <v>5293</v>
      </c>
      <c r="D226" s="170" t="s">
        <v>5294</v>
      </c>
      <c r="E226" s="171" t="s">
        <v>5295</v>
      </c>
      <c r="F226" s="172" t="s">
        <v>4726</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2834</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IFERROR(INDEX('Recommendations'!$I$2:$I$434, MATCH(H2,'Recommendations'!$B$2:$B$434,0))="Implemented", FALSE))</xm:f>
            <x14:dxf>
              <font>
                <color rgb="FF000000"/>
              </font>
              <fill>
                <patternFill>
                  <bgColor rgb="FF3C7D22"/>
                </patternFill>
              </fill>
            </x14:dxf>
          </x14:cfRule>
          <x14:cfRule type="expression" priority="2" id="{00000000-000E-0000-0700-000002000000}">
            <xm:f>AND(H2&lt;&gt;"", IFERROR(INDEX('Recommendations'!$I$2:$I$434, MATCH(H2,'Recommendations'!$B$2:$B$434,0))="Compensated", FALSE))</xm:f>
            <x14:dxf>
              <font>
                <color rgb="FF000000"/>
              </font>
              <fill>
                <patternFill>
                  <bgColor rgb="FFC6E0B4"/>
                </patternFill>
              </fill>
            </x14:dxf>
          </x14:cfRule>
          <x14:cfRule type="expression" priority="3" id="{00000000-000E-0000-0700-000003000000}">
            <xm:f>AND(H2&lt;&gt;"", IFERROR(INDEX('Recommendations'!$I$2:$I$434, MATCH(H2,'Recommendations'!$B$2:$B$434,0))="Testing", FALSE))</xm:f>
            <x14:dxf>
              <font>
                <color rgb="FF000000"/>
              </font>
              <fill>
                <patternFill>
                  <bgColor rgb="FFFFC000"/>
                </patternFill>
              </fill>
            </x14:dxf>
          </x14:cfRule>
          <x14:cfRule type="expression" priority="4" id="{00000000-000E-0000-0700-000004000000}">
            <xm:f>AND(H2&lt;&gt;"", IFERROR(INDEX('Recommendations'!$I$2:$I$434, MATCH(H2,'Recommendations'!$B$2:$B$434,0))="Failed", FALSE))</xm:f>
            <x14:dxf>
              <font>
                <color rgb="FF000000"/>
              </font>
              <fill>
                <patternFill>
                  <bgColor rgb="FFD82891"/>
                </patternFill>
              </fill>
            </x14:dxf>
          </x14:cfRule>
          <x14:cfRule type="expression" priority="5" id="{00000000-000E-0000-0700-000005000000}">
            <xm:f>AND(H2&lt;&gt;"", IFERROR(INDEX('Recommendations'!$I$2:$I$434, MATCH(H2,'Recommendations'!$B$2:$B$434,0))="Risk Accepted", FALSE))</xm:f>
            <x14:dxf>
              <font>
                <color rgb="FF000000"/>
              </font>
              <fill>
                <patternFill>
                  <bgColor rgb="FFD9D9D9"/>
                </patternFill>
              </fill>
            </x14:dxf>
          </x14:cfRule>
          <x14:cfRule type="expression" priority="6" id="{00000000-000E-0000-0700-000006000000}">
            <xm:f>AND(H2&lt;&gt;"", IFERROR(INDEX('Recommendations'!$I$2:$I$434, MATCH(H2,'Recommendations'!$B$2:$B$434,0))="N/A",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4713</v>
      </c>
      <c r="B1" s="207" t="s">
        <v>5296</v>
      </c>
      <c r="C1" s="207" t="s">
        <v>5297</v>
      </c>
      <c r="D1" s="207" t="s">
        <v>5298</v>
      </c>
      <c r="E1" s="207" t="s">
        <v>4022</v>
      </c>
      <c r="F1" s="207" t="s">
        <v>3086</v>
      </c>
      <c r="G1" s="207" t="s">
        <v>3087</v>
      </c>
      <c r="H1" s="207" t="s">
        <v>3088</v>
      </c>
      <c r="I1" s="207" t="s">
        <v>3089</v>
      </c>
      <c r="J1" s="207" t="s">
        <v>3090</v>
      </c>
      <c r="K1" s="207" t="s">
        <v>3091</v>
      </c>
      <c r="L1" s="207" t="s">
        <v>3092</v>
      </c>
      <c r="M1" s="207" t="s">
        <v>3093</v>
      </c>
      <c r="N1" s="207" t="s">
        <v>3094</v>
      </c>
      <c r="O1" s="207" t="s">
        <v>3095</v>
      </c>
      <c r="P1" s="207" t="s">
        <v>3096</v>
      </c>
      <c r="Q1" s="207" t="s">
        <v>3097</v>
      </c>
      <c r="R1" s="207" t="s">
        <v>3098</v>
      </c>
      <c r="S1" s="207" t="s">
        <v>3099</v>
      </c>
      <c r="T1" s="207" t="s">
        <v>3100</v>
      </c>
      <c r="U1" s="207" t="s">
        <v>3101</v>
      </c>
      <c r="V1" s="207" t="s">
        <v>3102</v>
      </c>
      <c r="W1" s="207" t="s">
        <v>3103</v>
      </c>
      <c r="X1" s="207" t="s">
        <v>3104</v>
      </c>
      <c r="Y1" s="207" t="s">
        <v>3105</v>
      </c>
      <c r="Z1" s="207" t="s">
        <v>3106</v>
      </c>
      <c r="AA1" s="207" t="s">
        <v>3107</v>
      </c>
      <c r="AB1" s="207" t="s">
        <v>3108</v>
      </c>
      <c r="AC1" s="207" t="s">
        <v>3109</v>
      </c>
      <c r="AD1" s="207" t="s">
        <v>3110</v>
      </c>
      <c r="AE1" s="207" t="s">
        <v>3111</v>
      </c>
      <c r="AF1" s="207" t="s">
        <v>3112</v>
      </c>
      <c r="AG1" s="207" t="s">
        <v>3113</v>
      </c>
      <c r="AH1" s="207" t="s">
        <v>3114</v>
      </c>
      <c r="AI1" s="207" t="s">
        <v>3115</v>
      </c>
      <c r="AJ1" s="207" t="s">
        <v>3116</v>
      </c>
      <c r="AK1" s="207" t="s">
        <v>3117</v>
      </c>
      <c r="AL1" s="207" t="s">
        <v>3118</v>
      </c>
      <c r="AM1" s="207" t="s">
        <v>3119</v>
      </c>
      <c r="AN1" s="207" t="s">
        <v>3120</v>
      </c>
      <c r="AO1" s="207" t="s">
        <v>3121</v>
      </c>
      <c r="AP1" s="207" t="s">
        <v>3122</v>
      </c>
      <c r="AQ1" s="207" t="s">
        <v>3123</v>
      </c>
      <c r="AR1" s="207" t="s">
        <v>3124</v>
      </c>
      <c r="AS1" s="207" t="s">
        <v>3125</v>
      </c>
      <c r="AT1" s="208" t="s">
        <v>3126</v>
      </c>
    </row>
    <row r="2" spans="1:46" ht="60" customHeight="1" outlineLevel="1" x14ac:dyDescent="0.35">
      <c r="A2" s="200" t="s">
        <v>2927</v>
      </c>
      <c r="B2" s="186" t="s">
        <v>5299</v>
      </c>
      <c r="C2" s="186"/>
      <c r="D2" s="189" t="s">
        <v>5300</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2927</v>
      </c>
      <c r="B3" s="187" t="s">
        <v>5299</v>
      </c>
      <c r="C3" s="188" t="s">
        <v>5301</v>
      </c>
      <c r="D3" s="190" t="s">
        <v>5302</v>
      </c>
      <c r="E3" s="190" t="s">
        <v>5303</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2927</v>
      </c>
      <c r="B4" s="187" t="s">
        <v>5299</v>
      </c>
      <c r="C4" s="188" t="s">
        <v>5304</v>
      </c>
      <c r="D4" s="190" t="s">
        <v>5305</v>
      </c>
      <c r="E4" s="190" t="s">
        <v>5306</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2927</v>
      </c>
      <c r="B5" s="187" t="s">
        <v>5299</v>
      </c>
      <c r="C5" s="188" t="s">
        <v>5307</v>
      </c>
      <c r="D5" s="190" t="s">
        <v>5308</v>
      </c>
      <c r="E5" s="190" t="s">
        <v>5309</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2927</v>
      </c>
      <c r="B6" s="187" t="s">
        <v>5299</v>
      </c>
      <c r="C6" s="188" t="s">
        <v>5310</v>
      </c>
      <c r="D6" s="190" t="s">
        <v>5311</v>
      </c>
      <c r="E6" s="190" t="s">
        <v>5312</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2927</v>
      </c>
      <c r="B7" s="187" t="s">
        <v>5299</v>
      </c>
      <c r="C7" s="188" t="s">
        <v>5313</v>
      </c>
      <c r="D7" s="190" t="s">
        <v>5314</v>
      </c>
      <c r="E7" s="190" t="s">
        <v>5315</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2927</v>
      </c>
      <c r="B8" s="187" t="s">
        <v>5299</v>
      </c>
      <c r="C8" s="188" t="s">
        <v>5316</v>
      </c>
      <c r="D8" s="190" t="s">
        <v>5317</v>
      </c>
      <c r="E8" s="190" t="s">
        <v>5318</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2927</v>
      </c>
      <c r="B9" s="187" t="s">
        <v>5299</v>
      </c>
      <c r="C9" s="188" t="s">
        <v>5319</v>
      </c>
      <c r="D9" s="190" t="s">
        <v>5320</v>
      </c>
      <c r="E9" s="190" t="s">
        <v>5321</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2927</v>
      </c>
      <c r="B10" s="187" t="s">
        <v>5299</v>
      </c>
      <c r="C10" s="188" t="s">
        <v>5322</v>
      </c>
      <c r="D10" s="190" t="s">
        <v>5323</v>
      </c>
      <c r="E10" s="190" t="s">
        <v>5324</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2927</v>
      </c>
      <c r="B11" s="187" t="s">
        <v>5299</v>
      </c>
      <c r="C11" s="188" t="s">
        <v>5325</v>
      </c>
      <c r="D11" s="190" t="s">
        <v>5326</v>
      </c>
      <c r="E11" s="190" t="s">
        <v>5327</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2927</v>
      </c>
      <c r="B12" s="187" t="s">
        <v>5299</v>
      </c>
      <c r="C12" s="188" t="s">
        <v>5328</v>
      </c>
      <c r="D12" s="190" t="s">
        <v>5329</v>
      </c>
      <c r="E12" s="190" t="s">
        <v>5330</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2927</v>
      </c>
      <c r="B13" s="187" t="s">
        <v>5299</v>
      </c>
      <c r="C13" s="188" t="s">
        <v>5331</v>
      </c>
      <c r="D13" s="190" t="s">
        <v>5332</v>
      </c>
      <c r="E13" s="190" t="s">
        <v>5333</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2927</v>
      </c>
      <c r="B14" s="187" t="s">
        <v>5299</v>
      </c>
      <c r="C14" s="188" t="s">
        <v>5334</v>
      </c>
      <c r="D14" s="190" t="s">
        <v>5335</v>
      </c>
      <c r="E14" s="190" t="s">
        <v>5336</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2927</v>
      </c>
      <c r="B15" s="187" t="s">
        <v>5299</v>
      </c>
      <c r="C15" s="188" t="s">
        <v>5337</v>
      </c>
      <c r="D15" s="190" t="s">
        <v>5338</v>
      </c>
      <c r="E15" s="190" t="s">
        <v>5339</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2927</v>
      </c>
      <c r="B16" s="187" t="s">
        <v>5299</v>
      </c>
      <c r="C16" s="188" t="s">
        <v>5340</v>
      </c>
      <c r="D16" s="190" t="s">
        <v>5341</v>
      </c>
      <c r="E16" s="190" t="s">
        <v>5342</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2927</v>
      </c>
      <c r="B17" s="187" t="s">
        <v>5299</v>
      </c>
      <c r="C17" s="188" t="s">
        <v>5343</v>
      </c>
      <c r="D17" s="190" t="s">
        <v>5344</v>
      </c>
      <c r="E17" s="190" t="s">
        <v>5345</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2927</v>
      </c>
      <c r="B18" s="187" t="s">
        <v>5299</v>
      </c>
      <c r="C18" s="188" t="s">
        <v>5346</v>
      </c>
      <c r="D18" s="190" t="s">
        <v>5347</v>
      </c>
      <c r="E18" s="190" t="s">
        <v>5348</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2927</v>
      </c>
      <c r="B19" s="186" t="s">
        <v>5349</v>
      </c>
      <c r="C19" s="186"/>
      <c r="D19" s="189" t="s">
        <v>5350</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2927</v>
      </c>
      <c r="B20" s="187" t="s">
        <v>5349</v>
      </c>
      <c r="C20" s="188" t="s">
        <v>5351</v>
      </c>
      <c r="D20" s="190" t="s">
        <v>5352</v>
      </c>
      <c r="E20" s="190" t="s">
        <v>5353</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2927</v>
      </c>
      <c r="B21" s="187" t="s">
        <v>5349</v>
      </c>
      <c r="C21" s="188" t="s">
        <v>5354</v>
      </c>
      <c r="D21" s="190" t="s">
        <v>5355</v>
      </c>
      <c r="E21" s="190" t="s">
        <v>5356</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2927</v>
      </c>
      <c r="B22" s="187" t="s">
        <v>5349</v>
      </c>
      <c r="C22" s="188" t="s">
        <v>5357</v>
      </c>
      <c r="D22" s="190" t="s">
        <v>5358</v>
      </c>
      <c r="E22" s="190" t="s">
        <v>5359</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2927</v>
      </c>
      <c r="B23" s="187" t="s">
        <v>5349</v>
      </c>
      <c r="C23" s="188" t="s">
        <v>5360</v>
      </c>
      <c r="D23" s="190" t="s">
        <v>5361</v>
      </c>
      <c r="E23" s="190" t="s">
        <v>5362</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2927</v>
      </c>
      <c r="B24" s="187" t="s">
        <v>5349</v>
      </c>
      <c r="C24" s="188" t="s">
        <v>5363</v>
      </c>
      <c r="D24" s="190" t="s">
        <v>5364</v>
      </c>
      <c r="E24" s="190" t="s">
        <v>5365</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2927</v>
      </c>
      <c r="B25" s="187" t="s">
        <v>5349</v>
      </c>
      <c r="C25" s="188" t="s">
        <v>5366</v>
      </c>
      <c r="D25" s="190" t="s">
        <v>5367</v>
      </c>
      <c r="E25" s="190" t="s">
        <v>5368</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2927</v>
      </c>
      <c r="B26" s="187" t="s">
        <v>5349</v>
      </c>
      <c r="C26" s="188" t="s">
        <v>5369</v>
      </c>
      <c r="D26" s="190" t="s">
        <v>5370</v>
      </c>
      <c r="E26" s="190" t="s">
        <v>5371</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2927</v>
      </c>
      <c r="B27" s="187" t="s">
        <v>5349</v>
      </c>
      <c r="C27" s="188" t="s">
        <v>5372</v>
      </c>
      <c r="D27" s="190" t="s">
        <v>5373</v>
      </c>
      <c r="E27" s="190" t="s">
        <v>5374</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2927</v>
      </c>
      <c r="B28" s="187" t="s">
        <v>5349</v>
      </c>
      <c r="C28" s="188" t="s">
        <v>5375</v>
      </c>
      <c r="D28" s="190" t="s">
        <v>5376</v>
      </c>
      <c r="E28" s="190" t="s">
        <v>5377</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2927</v>
      </c>
      <c r="B29" s="187" t="s">
        <v>5349</v>
      </c>
      <c r="C29" s="188" t="s">
        <v>5378</v>
      </c>
      <c r="D29" s="190" t="s">
        <v>5379</v>
      </c>
      <c r="E29" s="190" t="s">
        <v>5380</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2927</v>
      </c>
      <c r="B30" s="187" t="s">
        <v>5349</v>
      </c>
      <c r="C30" s="188" t="s">
        <v>5381</v>
      </c>
      <c r="D30" s="190" t="s">
        <v>5382</v>
      </c>
      <c r="E30" s="190" t="s">
        <v>5383</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2927</v>
      </c>
      <c r="B31" s="187" t="s">
        <v>5349</v>
      </c>
      <c r="C31" s="188" t="s">
        <v>5384</v>
      </c>
      <c r="D31" s="190" t="s">
        <v>5385</v>
      </c>
      <c r="E31" s="190" t="s">
        <v>5386</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5387</v>
      </c>
      <c r="B32" s="186"/>
      <c r="C32" s="186"/>
      <c r="D32" s="189" t="s">
        <v>5388</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5387</v>
      </c>
      <c r="B33" s="187"/>
      <c r="C33" s="188" t="s">
        <v>5389</v>
      </c>
      <c r="D33" s="190" t="s">
        <v>5390</v>
      </c>
      <c r="E33" s="190" t="s">
        <v>5391</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5387</v>
      </c>
      <c r="B34" s="187"/>
      <c r="C34" s="188" t="s">
        <v>5392</v>
      </c>
      <c r="D34" s="190" t="s">
        <v>5393</v>
      </c>
      <c r="E34" s="190" t="s">
        <v>5394</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5387</v>
      </c>
      <c r="B35" s="187"/>
      <c r="C35" s="188" t="s">
        <v>5395</v>
      </c>
      <c r="D35" s="190" t="s">
        <v>5396</v>
      </c>
      <c r="E35" s="190" t="s">
        <v>5397</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5387</v>
      </c>
      <c r="B36" s="186" t="s">
        <v>5398</v>
      </c>
      <c r="C36" s="186"/>
      <c r="D36" s="189" t="s">
        <v>5399</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5387</v>
      </c>
      <c r="B37" s="187" t="s">
        <v>5398</v>
      </c>
      <c r="C37" s="188" t="s">
        <v>5400</v>
      </c>
      <c r="D37" s="190" t="s">
        <v>5401</v>
      </c>
      <c r="E37" s="190" t="s">
        <v>5402</v>
      </c>
      <c r="F37" s="192">
        <f>IF(COUNTIF(G37:AT37,"&lt;&gt;")=0,"",SUMPRODUCT(((Recommendations[ImplStatus]="Implemented")+(Recommendations[ImplStatus]="Compensated"))*ISNUMBER(MATCH(Recommendations[Id],G37:AT37,0)))/COUNTIF(G37:AT37,"&lt;&gt;"))</f>
        <v>0</v>
      </c>
      <c r="G37" s="194" t="s">
        <v>811</v>
      </c>
      <c r="H37" s="194" t="s">
        <v>859</v>
      </c>
      <c r="I37" s="194" t="s">
        <v>891</v>
      </c>
      <c r="J37" s="194" t="s">
        <v>1341</v>
      </c>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5387</v>
      </c>
      <c r="B38" s="187" t="s">
        <v>5398</v>
      </c>
      <c r="C38" s="188" t="s">
        <v>5403</v>
      </c>
      <c r="D38" s="190" t="s">
        <v>5404</v>
      </c>
      <c r="E38" s="190" t="s">
        <v>5405</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5387</v>
      </c>
      <c r="B39" s="187" t="s">
        <v>5398</v>
      </c>
      <c r="C39" s="188" t="s">
        <v>5406</v>
      </c>
      <c r="D39" s="190" t="s">
        <v>5407</v>
      </c>
      <c r="E39" s="190" t="s">
        <v>5408</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5387</v>
      </c>
      <c r="B40" s="187" t="s">
        <v>5398</v>
      </c>
      <c r="C40" s="188" t="s">
        <v>5409</v>
      </c>
      <c r="D40" s="190" t="s">
        <v>5410</v>
      </c>
      <c r="E40" s="190" t="s">
        <v>5411</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5387</v>
      </c>
      <c r="B41" s="187" t="s">
        <v>5398</v>
      </c>
      <c r="C41" s="188" t="s">
        <v>5412</v>
      </c>
      <c r="D41" s="190" t="s">
        <v>5413</v>
      </c>
      <c r="E41" s="190" t="s">
        <v>5414</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5387</v>
      </c>
      <c r="B42" s="187" t="s">
        <v>5398</v>
      </c>
      <c r="C42" s="188" t="s">
        <v>5415</v>
      </c>
      <c r="D42" s="190" t="s">
        <v>5416</v>
      </c>
      <c r="E42" s="190" t="s">
        <v>5417</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5387</v>
      </c>
      <c r="B43" s="187" t="s">
        <v>5398</v>
      </c>
      <c r="C43" s="188" t="s">
        <v>5418</v>
      </c>
      <c r="D43" s="190" t="s">
        <v>5419</v>
      </c>
      <c r="E43" s="190" t="s">
        <v>5420</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5387</v>
      </c>
      <c r="B44" s="187" t="s">
        <v>5398</v>
      </c>
      <c r="C44" s="188" t="s">
        <v>5421</v>
      </c>
      <c r="D44" s="190" t="s">
        <v>5422</v>
      </c>
      <c r="E44" s="190" t="s">
        <v>5423</v>
      </c>
      <c r="F44" s="192">
        <f>IF(COUNTIF(G44:AT44,"&lt;&gt;")=0,"",SUMPRODUCT(((Recommendations[ImplStatus]="Implemented")+(Recommendations[ImplStatus]="Compensated"))*ISNUMBER(MATCH(Recommendations[Id],G44:AT44,0)))/COUNTIF(G44:AT44,"&lt;&gt;"))</f>
        <v>0</v>
      </c>
      <c r="G44" s="194" t="s">
        <v>906</v>
      </c>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5387</v>
      </c>
      <c r="B45" s="187" t="s">
        <v>5398</v>
      </c>
      <c r="C45" s="188" t="s">
        <v>5424</v>
      </c>
      <c r="D45" s="190" t="s">
        <v>5425</v>
      </c>
      <c r="E45" s="190" t="s">
        <v>5426</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5387</v>
      </c>
      <c r="B46" s="187" t="s">
        <v>5398</v>
      </c>
      <c r="C46" s="188" t="s">
        <v>5427</v>
      </c>
      <c r="D46" s="190" t="s">
        <v>5428</v>
      </c>
      <c r="E46" s="190" t="s">
        <v>5429</v>
      </c>
      <c r="F46" s="192">
        <f>IF(COUNTIF(G46:AT46,"&lt;&gt;")=0,"",SUMPRODUCT(((Recommendations[ImplStatus]="Implemented")+(Recommendations[ImplStatus]="Compensated"))*ISNUMBER(MATCH(Recommendations[Id],G46:AT46,0)))/COUNTIF(G46:AT46,"&lt;&gt;"))</f>
        <v>0</v>
      </c>
      <c r="G46" s="194" t="s">
        <v>817</v>
      </c>
      <c r="H46" s="194" t="s">
        <v>864</v>
      </c>
      <c r="I46" s="194" t="s">
        <v>896</v>
      </c>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5387</v>
      </c>
      <c r="B47" s="187" t="s">
        <v>5398</v>
      </c>
      <c r="C47" s="188" t="s">
        <v>5430</v>
      </c>
      <c r="D47" s="190" t="s">
        <v>5431</v>
      </c>
      <c r="E47" s="190" t="s">
        <v>5432</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5387</v>
      </c>
      <c r="B48" s="187" t="s">
        <v>5398</v>
      </c>
      <c r="C48" s="188" t="s">
        <v>5433</v>
      </c>
      <c r="D48" s="190" t="s">
        <v>5434</v>
      </c>
      <c r="E48" s="190" t="s">
        <v>5435</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5387</v>
      </c>
      <c r="B49" s="187" t="s">
        <v>5398</v>
      </c>
      <c r="C49" s="188" t="s">
        <v>5436</v>
      </c>
      <c r="D49" s="190" t="s">
        <v>5437</v>
      </c>
      <c r="E49" s="190" t="s">
        <v>5438</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5387</v>
      </c>
      <c r="B50" s="187" t="s">
        <v>5398</v>
      </c>
      <c r="C50" s="188" t="s">
        <v>5439</v>
      </c>
      <c r="D50" s="190" t="s">
        <v>5440</v>
      </c>
      <c r="E50" s="190" t="s">
        <v>5441</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5387</v>
      </c>
      <c r="B51" s="186" t="s">
        <v>5442</v>
      </c>
      <c r="C51" s="186"/>
      <c r="D51" s="189" t="s">
        <v>5443</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5387</v>
      </c>
      <c r="B52" s="187" t="s">
        <v>5442</v>
      </c>
      <c r="C52" s="188" t="s">
        <v>5444</v>
      </c>
      <c r="D52" s="190" t="s">
        <v>5445</v>
      </c>
      <c r="E52" s="190" t="s">
        <v>5446</v>
      </c>
      <c r="F52" s="192">
        <f>IF(COUNTIF(G52:AT52,"&lt;&gt;")=0,"",SUMPRODUCT(((Recommendations[ImplStatus]="Implemented")+(Recommendations[ImplStatus]="Compensated"))*ISNUMBER(MATCH(Recommendations[Id],G52:AT52,0)))/COUNTIF(G52:AT52,"&lt;&gt;"))</f>
        <v>0</v>
      </c>
      <c r="G52" s="194" t="s">
        <v>366</v>
      </c>
      <c r="H52" s="194" t="s">
        <v>800</v>
      </c>
      <c r="I52" s="194" t="s">
        <v>807</v>
      </c>
      <c r="J52" s="194" t="s">
        <v>1158</v>
      </c>
      <c r="K52" s="194" t="s">
        <v>1165</v>
      </c>
      <c r="L52" s="194" t="s">
        <v>1409</v>
      </c>
      <c r="M52" s="194" t="s">
        <v>2582</v>
      </c>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5387</v>
      </c>
      <c r="B53" s="187" t="s">
        <v>5442</v>
      </c>
      <c r="C53" s="188" t="s">
        <v>5447</v>
      </c>
      <c r="D53" s="190" t="s">
        <v>5448</v>
      </c>
      <c r="E53" s="190" t="s">
        <v>5449</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5387</v>
      </c>
      <c r="B54" s="187" t="s">
        <v>5442</v>
      </c>
      <c r="C54" s="188" t="s">
        <v>5450</v>
      </c>
      <c r="D54" s="190" t="s">
        <v>5451</v>
      </c>
      <c r="E54" s="190" t="s">
        <v>5452</v>
      </c>
      <c r="F54" s="192">
        <f>IF(COUNTIF(G54:AT54,"&lt;&gt;")=0,"",SUMPRODUCT(((Recommendations[ImplStatus]="Implemented")+(Recommendations[ImplStatus]="Compensated"))*ISNUMBER(MATCH(Recommendations[Id],G54:AT54,0)))/COUNTIF(G54:AT54,"&lt;&gt;"))</f>
        <v>0</v>
      </c>
      <c r="G54" s="194" t="s">
        <v>337</v>
      </c>
      <c r="H54" s="194" t="s">
        <v>1304</v>
      </c>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5387</v>
      </c>
      <c r="B55" s="187" t="s">
        <v>5442</v>
      </c>
      <c r="C55" s="188" t="s">
        <v>5453</v>
      </c>
      <c r="D55" s="190" t="s">
        <v>5454</v>
      </c>
      <c r="E55" s="190" t="s">
        <v>5455</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5387</v>
      </c>
      <c r="B56" s="187" t="s">
        <v>5442</v>
      </c>
      <c r="C56" s="188" t="s">
        <v>5456</v>
      </c>
      <c r="D56" s="190" t="s">
        <v>5457</v>
      </c>
      <c r="E56" s="190" t="s">
        <v>5458</v>
      </c>
      <c r="F56" s="192">
        <f>IF(COUNTIF(G56:AT56,"&lt;&gt;")=0,"",SUMPRODUCT(((Recommendations[ImplStatus]="Implemented")+(Recommendations[ImplStatus]="Compensated"))*ISNUMBER(MATCH(Recommendations[Id],G56:AT56,0)))/COUNTIF(G56:AT56,"&lt;&gt;"))</f>
        <v>0</v>
      </c>
      <c r="G56" s="194" t="s">
        <v>2489</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5387</v>
      </c>
      <c r="B57" s="187" t="s">
        <v>5442</v>
      </c>
      <c r="C57" s="188" t="s">
        <v>5459</v>
      </c>
      <c r="D57" s="190" t="s">
        <v>5460</v>
      </c>
      <c r="E57" s="190" t="s">
        <v>5461</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5387</v>
      </c>
      <c r="B58" s="187" t="s">
        <v>5442</v>
      </c>
      <c r="C58" s="188" t="s">
        <v>5462</v>
      </c>
      <c r="D58" s="190" t="s">
        <v>5463</v>
      </c>
      <c r="E58" s="190" t="s">
        <v>5464</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5387</v>
      </c>
      <c r="B59" s="187" t="s">
        <v>5442</v>
      </c>
      <c r="C59" s="188" t="s">
        <v>5465</v>
      </c>
      <c r="D59" s="190" t="s">
        <v>5466</v>
      </c>
      <c r="E59" s="190" t="s">
        <v>5467</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5387</v>
      </c>
      <c r="B60" s="187" t="s">
        <v>5468</v>
      </c>
      <c r="C60" s="188" t="s">
        <v>5469</v>
      </c>
      <c r="D60" s="190" t="s">
        <v>5470</v>
      </c>
      <c r="E60" s="190" t="s">
        <v>5471</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5387</v>
      </c>
      <c r="B61" s="187" t="s">
        <v>5468</v>
      </c>
      <c r="C61" s="188" t="s">
        <v>5472</v>
      </c>
      <c r="D61" s="190" t="s">
        <v>5473</v>
      </c>
      <c r="E61" s="190" t="s">
        <v>5474</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5387</v>
      </c>
      <c r="B62" s="186" t="s">
        <v>5475</v>
      </c>
      <c r="C62" s="186"/>
      <c r="D62" s="189" t="s">
        <v>5476</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5387</v>
      </c>
      <c r="B63" s="187" t="s">
        <v>5475</v>
      </c>
      <c r="C63" s="188" t="s">
        <v>5477</v>
      </c>
      <c r="D63" s="190" t="s">
        <v>5478</v>
      </c>
      <c r="E63" s="190" t="s">
        <v>5479</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5387</v>
      </c>
      <c r="B64" s="187" t="s">
        <v>5475</v>
      </c>
      <c r="C64" s="188" t="s">
        <v>5480</v>
      </c>
      <c r="D64" s="190" t="s">
        <v>5481</v>
      </c>
      <c r="E64" s="190" t="s">
        <v>5482</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5387</v>
      </c>
      <c r="B65" s="187" t="s">
        <v>5475</v>
      </c>
      <c r="C65" s="188" t="s">
        <v>5483</v>
      </c>
      <c r="D65" s="190" t="s">
        <v>5484</v>
      </c>
      <c r="E65" s="190" t="s">
        <v>5485</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5387</v>
      </c>
      <c r="B66" s="187" t="s">
        <v>5475</v>
      </c>
      <c r="C66" s="188" t="s">
        <v>5486</v>
      </c>
      <c r="D66" s="190" t="s">
        <v>5487</v>
      </c>
      <c r="E66" s="190" t="s">
        <v>5488</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5387</v>
      </c>
      <c r="B67" s="187" t="s">
        <v>5475</v>
      </c>
      <c r="C67" s="188" t="s">
        <v>5489</v>
      </c>
      <c r="D67" s="190" t="s">
        <v>5490</v>
      </c>
      <c r="E67" s="190" t="s">
        <v>5491</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5387</v>
      </c>
      <c r="B68" s="187" t="s">
        <v>5475</v>
      </c>
      <c r="C68" s="188" t="s">
        <v>5492</v>
      </c>
      <c r="D68" s="190" t="s">
        <v>5493</v>
      </c>
      <c r="E68" s="190" t="s">
        <v>5494</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5387</v>
      </c>
      <c r="B69" s="187" t="s">
        <v>5475</v>
      </c>
      <c r="C69" s="188" t="s">
        <v>5495</v>
      </c>
      <c r="D69" s="190" t="s">
        <v>5496</v>
      </c>
      <c r="E69" s="190" t="s">
        <v>5497</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5387</v>
      </c>
      <c r="B70" s="187" t="s">
        <v>5475</v>
      </c>
      <c r="C70" s="188" t="s">
        <v>5498</v>
      </c>
      <c r="D70" s="190" t="s">
        <v>5499</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5387</v>
      </c>
      <c r="B71" s="187" t="s">
        <v>5475</v>
      </c>
      <c r="C71" s="188" t="s">
        <v>5500</v>
      </c>
      <c r="D71" s="190" t="s">
        <v>5501</v>
      </c>
      <c r="E71" s="190" t="s">
        <v>5502</v>
      </c>
      <c r="F71" s="192">
        <f>IF(COUNTIF(G71:AT71,"&lt;&gt;")=0,"",SUMPRODUCT(((Recommendations[ImplStatus]="Implemented")+(Recommendations[ImplStatus]="Compensated"))*ISNUMBER(MATCH(Recommendations[Id],G71:AT71,0)))/COUNTIF(G71:AT71,"&lt;&gt;"))</f>
        <v>0</v>
      </c>
      <c r="G71" s="194" t="s">
        <v>2699</v>
      </c>
      <c r="H71" s="194" t="s">
        <v>2707</v>
      </c>
      <c r="I71" s="194" t="s">
        <v>2714</v>
      </c>
      <c r="J71" s="194" t="s">
        <v>2721</v>
      </c>
      <c r="K71" s="194" t="s">
        <v>2736</v>
      </c>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5387</v>
      </c>
      <c r="B72" s="187" t="s">
        <v>5475</v>
      </c>
      <c r="C72" s="188" t="s">
        <v>5503</v>
      </c>
      <c r="D72" s="190" t="s">
        <v>5504</v>
      </c>
      <c r="E72" s="190" t="s">
        <v>5505</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5387</v>
      </c>
      <c r="B73" s="187" t="s">
        <v>5475</v>
      </c>
      <c r="C73" s="188" t="s">
        <v>5506</v>
      </c>
      <c r="D73" s="190" t="s">
        <v>5507</v>
      </c>
      <c r="E73" s="190" t="s">
        <v>5508</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5387</v>
      </c>
      <c r="B74" s="187" t="s">
        <v>5475</v>
      </c>
      <c r="C74" s="188" t="s">
        <v>5509</v>
      </c>
      <c r="D74" s="190" t="s">
        <v>5510</v>
      </c>
      <c r="E74" s="190" t="s">
        <v>5511</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5387</v>
      </c>
      <c r="B75" s="187" t="s">
        <v>5475</v>
      </c>
      <c r="C75" s="188" t="s">
        <v>5512</v>
      </c>
      <c r="D75" s="190" t="s">
        <v>5513</v>
      </c>
      <c r="E75" s="190" t="s">
        <v>5514</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5387</v>
      </c>
      <c r="B76" s="187" t="s">
        <v>5475</v>
      </c>
      <c r="C76" s="188" t="s">
        <v>5515</v>
      </c>
      <c r="D76" s="190" t="s">
        <v>5516</v>
      </c>
      <c r="E76" s="190" t="s">
        <v>5517</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5387</v>
      </c>
      <c r="B77" s="187" t="s">
        <v>5475</v>
      </c>
      <c r="C77" s="188" t="s">
        <v>5518</v>
      </c>
      <c r="D77" s="190" t="s">
        <v>5519</v>
      </c>
      <c r="E77" s="190" t="s">
        <v>5520</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5387</v>
      </c>
      <c r="B78" s="187" t="s">
        <v>5475</v>
      </c>
      <c r="C78" s="188" t="s">
        <v>5521</v>
      </c>
      <c r="D78" s="190" t="s">
        <v>5522</v>
      </c>
      <c r="E78" s="190" t="s">
        <v>5523</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5387</v>
      </c>
      <c r="B79" s="186" t="s">
        <v>5475</v>
      </c>
      <c r="C79" s="186"/>
      <c r="D79" s="189" t="s">
        <v>5524</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5525</v>
      </c>
      <c r="B80" s="187"/>
      <c r="C80" s="188" t="s">
        <v>5526</v>
      </c>
      <c r="D80" s="190" t="s">
        <v>5527</v>
      </c>
      <c r="E80" s="190" t="s">
        <v>5528</v>
      </c>
      <c r="F80" s="192">
        <f>IF(COUNTIF(G80:AT80,"&lt;&gt;")=0,"",SUMPRODUCT(((Recommendations[ImplStatus]="Implemented")+(Recommendations[ImplStatus]="Compensated"))*ISNUMBER(MATCH(Recommendations[Id],G80:AT80,0)))/COUNTIF(G80:AT80,"&lt;&gt;"))</f>
        <v>0</v>
      </c>
      <c r="G80" s="194" t="s">
        <v>449</v>
      </c>
      <c r="H80" s="194" t="s">
        <v>1788</v>
      </c>
      <c r="I80" s="194" t="s">
        <v>1796</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5525</v>
      </c>
      <c r="B81" s="187"/>
      <c r="C81" s="188" t="s">
        <v>5529</v>
      </c>
      <c r="D81" s="190" t="s">
        <v>5530</v>
      </c>
      <c r="E81" s="190" t="s">
        <v>5531</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5525</v>
      </c>
      <c r="B82" s="187"/>
      <c r="C82" s="188" t="s">
        <v>5532</v>
      </c>
      <c r="D82" s="190" t="s">
        <v>5533</v>
      </c>
      <c r="E82" s="190" t="s">
        <v>5534</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5525</v>
      </c>
      <c r="B83" s="187"/>
      <c r="C83" s="188" t="s">
        <v>5535</v>
      </c>
      <c r="D83" s="190" t="s">
        <v>5536</v>
      </c>
      <c r="E83" s="190" t="s">
        <v>5537</v>
      </c>
      <c r="F83" s="192">
        <f>IF(COUNTIF(G83:AT83,"&lt;&gt;")=0,"",SUMPRODUCT(((Recommendations[ImplStatus]="Implemented")+(Recommendations[ImplStatus]="Compensated"))*ISNUMBER(MATCH(Recommendations[Id],G83:AT83,0)))/COUNTIF(G83:AT83,"&lt;&gt;"))</f>
        <v>0</v>
      </c>
      <c r="G83" s="194" t="s">
        <v>128</v>
      </c>
      <c r="H83" s="194" t="s">
        <v>134</v>
      </c>
      <c r="I83" s="194" t="s">
        <v>218</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5525</v>
      </c>
      <c r="B84" s="186"/>
      <c r="C84" s="186"/>
      <c r="D84" s="189" t="s">
        <v>5538</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5539</v>
      </c>
      <c r="B85" s="187"/>
      <c r="C85" s="188" t="s">
        <v>5540</v>
      </c>
      <c r="D85" s="190" t="s">
        <v>5541</v>
      </c>
      <c r="E85" s="190" t="s">
        <v>5542</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5539</v>
      </c>
      <c r="B86" s="187"/>
      <c r="C86" s="188" t="s">
        <v>5543</v>
      </c>
      <c r="D86" s="190" t="s">
        <v>5544</v>
      </c>
      <c r="E86" s="190" t="s">
        <v>5545</v>
      </c>
      <c r="F86" s="192">
        <f>IF(COUNTIF(G86:AT86,"&lt;&gt;")=0,"",SUMPRODUCT(((Recommendations[ImplStatus]="Implemented")+(Recommendations[ImplStatus]="Compensated"))*ISNUMBER(MATCH(Recommendations[Id],G86:AT86,0)))/COUNTIF(G86:AT86,"&lt;&gt;"))</f>
        <v>0</v>
      </c>
      <c r="G86" s="194" t="s">
        <v>746</v>
      </c>
      <c r="H86" s="194" t="s">
        <v>753</v>
      </c>
      <c r="I86" s="194" t="s">
        <v>760</v>
      </c>
      <c r="J86" s="194" t="s">
        <v>780</v>
      </c>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5539</v>
      </c>
      <c r="B87" s="187"/>
      <c r="C87" s="188" t="s">
        <v>5546</v>
      </c>
      <c r="D87" s="190" t="s">
        <v>5547</v>
      </c>
      <c r="E87" s="190" t="s">
        <v>5548</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5539</v>
      </c>
      <c r="B88" s="187"/>
      <c r="C88" s="188" t="s">
        <v>5549</v>
      </c>
      <c r="D88" s="190" t="s">
        <v>5550</v>
      </c>
      <c r="E88" s="190" t="s">
        <v>5551</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5539</v>
      </c>
      <c r="B89" s="187"/>
      <c r="C89" s="188" t="s">
        <v>5552</v>
      </c>
      <c r="D89" s="190" t="s">
        <v>5553</v>
      </c>
      <c r="E89" s="190" t="s">
        <v>5554</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5539</v>
      </c>
      <c r="B90" s="186" t="s">
        <v>5555</v>
      </c>
      <c r="C90" s="186"/>
      <c r="D90" s="189" t="s">
        <v>5556</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5539</v>
      </c>
      <c r="B91" s="187" t="s">
        <v>5555</v>
      </c>
      <c r="C91" s="188" t="s">
        <v>5557</v>
      </c>
      <c r="D91" s="190" t="s">
        <v>5558</v>
      </c>
      <c r="E91" s="190" t="s">
        <v>5559</v>
      </c>
      <c r="F91" s="192">
        <f>IF(COUNTIF(G91:AT91,"&lt;&gt;")=0,"",SUMPRODUCT(((Recommendations[ImplStatus]="Implemented")+(Recommendations[ImplStatus]="Compensated"))*ISNUMBER(MATCH(Recommendations[Id],G91:AT91,0)))/COUNTIF(G91:AT91,"&lt;&gt;"))</f>
        <v>0</v>
      </c>
      <c r="G91" s="194" t="s">
        <v>18</v>
      </c>
      <c r="H91" s="194" t="s">
        <v>31</v>
      </c>
      <c r="I91" s="194" t="s">
        <v>37</v>
      </c>
      <c r="J91" s="194" t="s">
        <v>43</v>
      </c>
      <c r="K91" s="194" t="s">
        <v>49</v>
      </c>
      <c r="L91" s="194" t="s">
        <v>69</v>
      </c>
      <c r="M91" s="194" t="s">
        <v>75</v>
      </c>
      <c r="N91" s="194" t="s">
        <v>88</v>
      </c>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5539</v>
      </c>
      <c r="B92" s="187" t="s">
        <v>5555</v>
      </c>
      <c r="C92" s="188" t="s">
        <v>5560</v>
      </c>
      <c r="D92" s="190" t="s">
        <v>5561</v>
      </c>
      <c r="E92" s="190" t="s">
        <v>5562</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5555</v>
      </c>
      <c r="C93" s="188" t="s">
        <v>5563</v>
      </c>
      <c r="D93" s="190" t="s">
        <v>5564</v>
      </c>
      <c r="E93" s="190" t="s">
        <v>5565</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5555</v>
      </c>
      <c r="C94" s="188" t="s">
        <v>5566</v>
      </c>
      <c r="D94" s="190" t="s">
        <v>5567</v>
      </c>
      <c r="E94" s="190" t="s">
        <v>5568</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5555</v>
      </c>
      <c r="C95" s="188" t="s">
        <v>5569</v>
      </c>
      <c r="D95" s="190" t="s">
        <v>5570</v>
      </c>
      <c r="E95" s="190" t="s">
        <v>5571</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5555</v>
      </c>
      <c r="C96" s="188" t="s">
        <v>5572</v>
      </c>
      <c r="D96" s="190" t="s">
        <v>5573</v>
      </c>
      <c r="E96" s="190" t="s">
        <v>5574</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5555</v>
      </c>
      <c r="C97" s="188" t="s">
        <v>5575</v>
      </c>
      <c r="D97" s="190" t="s">
        <v>5576</v>
      </c>
      <c r="E97" s="190" t="s">
        <v>5577</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5555</v>
      </c>
      <c r="C98" s="188" t="s">
        <v>5578</v>
      </c>
      <c r="D98" s="190" t="s">
        <v>5579</v>
      </c>
      <c r="E98" s="190" t="s">
        <v>5580</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5581</v>
      </c>
      <c r="C99" s="186"/>
      <c r="D99" s="189" t="s">
        <v>5582</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5581</v>
      </c>
      <c r="C100" s="188" t="s">
        <v>5583</v>
      </c>
      <c r="D100" s="190" t="s">
        <v>5584</v>
      </c>
      <c r="E100" s="190" t="s">
        <v>5585</v>
      </c>
      <c r="F100" s="192">
        <f>IF(COUNTIF(G100:AT100,"&lt;&gt;")=0,"",SUMPRODUCT(((Recommendations[ImplStatus]="Implemented")+(Recommendations[ImplStatus]="Compensated"))*ISNUMBER(MATCH(Recommendations[Id],G100:AT100,0)))/COUNTIF(G100:AT100,"&lt;&gt;"))</f>
        <v>0</v>
      </c>
      <c r="G100" s="194" t="s">
        <v>2259</v>
      </c>
      <c r="H100" s="194" t="s">
        <v>2295</v>
      </c>
      <c r="I100" s="194" t="s">
        <v>2381</v>
      </c>
      <c r="J100" s="194" t="s">
        <v>2574</v>
      </c>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5581</v>
      </c>
      <c r="C101" s="188" t="s">
        <v>5586</v>
      </c>
      <c r="D101" s="190" t="s">
        <v>5587</v>
      </c>
      <c r="E101" s="190" t="s">
        <v>5588</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5581</v>
      </c>
      <c r="C102" s="188" t="s">
        <v>5589</v>
      </c>
      <c r="D102" s="190" t="s">
        <v>5590</v>
      </c>
      <c r="E102" s="190" t="s">
        <v>5591</v>
      </c>
      <c r="F102" s="192">
        <f>IF(COUNTIF(G102:AT102,"&lt;&gt;")=0,"",SUMPRODUCT(((Recommendations[ImplStatus]="Implemented")+(Recommendations[ImplStatus]="Compensated"))*ISNUMBER(MATCH(Recommendations[Id],G102:AT102,0)))/COUNTIF(G102:AT102,"&lt;&gt;"))</f>
        <v>0</v>
      </c>
      <c r="G102" s="194" t="s">
        <v>2289</v>
      </c>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5581</v>
      </c>
      <c r="C103" s="188" t="s">
        <v>5592</v>
      </c>
      <c r="D103" s="190" t="s">
        <v>5593</v>
      </c>
      <c r="E103" s="190" t="s">
        <v>5594</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5581</v>
      </c>
      <c r="C104" s="196" t="s">
        <v>5595</v>
      </c>
      <c r="D104" s="197" t="s">
        <v>5596</v>
      </c>
      <c r="E104" s="197" t="s">
        <v>5597</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2834</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IFERROR(INDEX('Recommendations'!$I$2:$I$434, MATCH(G2,'Recommendations'!$B$2:$B$434,0))="Implemented", FALSE))</xm:f>
            <x14:dxf>
              <font>
                <color rgb="FF000000"/>
              </font>
              <fill>
                <patternFill>
                  <bgColor rgb="FF3C7D22"/>
                </patternFill>
              </fill>
            </x14:dxf>
          </x14:cfRule>
          <x14:cfRule type="expression" priority="2" id="{00000000-000E-0000-0800-000002000000}">
            <xm:f>AND(G2&lt;&gt;"", IFERROR(INDEX('Recommendations'!$I$2:$I$434, MATCH(G2,'Recommendations'!$B$2:$B$434,0))="Compensated", FALSE))</xm:f>
            <x14:dxf>
              <font>
                <color rgb="FF000000"/>
              </font>
              <fill>
                <patternFill>
                  <bgColor rgb="FFC6E0B4"/>
                </patternFill>
              </fill>
            </x14:dxf>
          </x14:cfRule>
          <x14:cfRule type="expression" priority="3" id="{00000000-000E-0000-0800-000003000000}">
            <xm:f>AND(G2&lt;&gt;"", IFERROR(INDEX('Recommendations'!$I$2:$I$434, MATCH(G2,'Recommendations'!$B$2:$B$434,0))="Testing", FALSE))</xm:f>
            <x14:dxf>
              <font>
                <color rgb="FF000000"/>
              </font>
              <fill>
                <patternFill>
                  <bgColor rgb="FFFFC000"/>
                </patternFill>
              </fill>
            </x14:dxf>
          </x14:cfRule>
          <x14:cfRule type="expression" priority="4" id="{00000000-000E-0000-0800-000004000000}">
            <xm:f>AND(G2&lt;&gt;"", IFERROR(INDEX('Recommendations'!$I$2:$I$434, MATCH(G2,'Recommendations'!$B$2:$B$434,0))="Failed", FALSE))</xm:f>
            <x14:dxf>
              <font>
                <color rgb="FF000000"/>
              </font>
              <fill>
                <patternFill>
                  <bgColor rgb="FFD82891"/>
                </patternFill>
              </fill>
            </x14:dxf>
          </x14:cfRule>
          <x14:cfRule type="expression" priority="5" id="{00000000-000E-0000-0800-000005000000}">
            <xm:f>AND(G2&lt;&gt;"", IFERROR(INDEX('Recommendations'!$I$2:$I$434, MATCH(G2,'Recommendations'!$B$2:$B$434,0))="Risk Accepted", FALSE))</xm:f>
            <x14:dxf>
              <font>
                <color rgb="FF000000"/>
              </font>
              <fill>
                <patternFill>
                  <bgColor rgb="FFD9D9D9"/>
                </patternFill>
              </fill>
            </x14:dxf>
          </x14:cfRule>
          <x14:cfRule type="expression" priority="6" id="{00000000-000E-0000-0800-000006000000}">
            <xm:f>AND(G2&lt;&gt;"", IFERROR(INDEX('Recommendations'!$I$2:$I$434, MATCH(G2,'Recommendations'!$B$2:$B$434,0))="N/A",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Windows Server 2022 Benchmark (Domain Controller) - SHGIR</dc:title>
  <dc:subject>Generated on: 2026-06-08 22:27:00</dc:subject>
  <dc:creator>Anicet Fopa Tchoffo</dc:creator>
  <cp:keywords>Baseline;Hardening;CIS;Benchmark</cp:keywords>
  <dc:description>Baseline Developed By: Center for Internet Security (CIS)</dc:description>
  <cp:lastModifiedBy>Anicet Fopa Tchoffo</cp:lastModifiedBy>
  <dcterms:modified xsi:type="dcterms:W3CDTF">2026-06-08T21:27:13Z</dcterms:modified>
  <cp:category>CIS</cp:category>
  <cp:contentStatus>Draft</cp:contentStatus>
</cp:coreProperties>
</file>