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5" documentId="11_FCE6F9AB344BD447D319C15EAD607E1B046F0037" xr6:coauthVersionLast="47" xr6:coauthVersionMax="47" xr10:uidLastSave="{0D6459FC-EFF1-4DB5-8888-E1E06C39FAE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172" i="5" l="1"/>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P4" i="1"/>
  <c r="P3" i="1"/>
  <c r="P2" i="1"/>
  <c r="F125" i="3" s="1"/>
  <c r="R200" i="3"/>
  <c r="R199" i="3"/>
  <c r="R198" i="3"/>
  <c r="R197" i="3"/>
  <c r="R196" i="3"/>
  <c r="R195" i="3"/>
  <c r="R194" i="3"/>
  <c r="R193" i="3"/>
  <c r="R192" i="3"/>
  <c r="R191" i="3"/>
  <c r="R190" i="3"/>
  <c r="R189" i="3"/>
  <c r="R188" i="3"/>
  <c r="R187" i="3"/>
  <c r="R186" i="3"/>
  <c r="R185" i="3"/>
  <c r="R184" i="3"/>
  <c r="R183" i="3"/>
  <c r="R182" i="3"/>
  <c r="R181" i="3"/>
  <c r="O125" i="3"/>
  <c r="N125" i="3"/>
  <c r="M125" i="3"/>
  <c r="L125" i="3"/>
  <c r="K125" i="3"/>
  <c r="E125" i="3"/>
  <c r="O124" i="3"/>
  <c r="N124" i="3"/>
  <c r="M124" i="3"/>
  <c r="L124" i="3"/>
  <c r="K124" i="3"/>
  <c r="F124" i="3"/>
  <c r="E124" i="3"/>
  <c r="G124" i="3" s="1"/>
  <c r="O123" i="3"/>
  <c r="N123" i="3"/>
  <c r="M123" i="3"/>
  <c r="L123" i="3"/>
  <c r="K123" i="3"/>
  <c r="F123" i="3"/>
  <c r="E123" i="3"/>
  <c r="G123" i="3" s="1"/>
  <c r="O122" i="3"/>
  <c r="N122" i="3"/>
  <c r="M122" i="3"/>
  <c r="L122" i="3"/>
  <c r="K122" i="3"/>
  <c r="F122" i="3"/>
  <c r="E122" i="3"/>
  <c r="G122" i="3" s="1"/>
  <c r="O121" i="3"/>
  <c r="N121" i="3"/>
  <c r="M121" i="3"/>
  <c r="L121" i="3"/>
  <c r="K121" i="3"/>
  <c r="F121" i="3"/>
  <c r="E121" i="3"/>
  <c r="G121" i="3" s="1"/>
  <c r="O120" i="3"/>
  <c r="N120" i="3"/>
  <c r="M120" i="3"/>
  <c r="L120" i="3"/>
  <c r="K120" i="3"/>
  <c r="F120" i="3"/>
  <c r="E120" i="3"/>
  <c r="G120" i="3" s="1"/>
  <c r="E106" i="3"/>
  <c r="D106" i="3"/>
  <c r="C106" i="3"/>
  <c r="F106" i="3" s="1"/>
  <c r="E105" i="3"/>
  <c r="D105" i="3"/>
  <c r="C105" i="3"/>
  <c r="F105" i="3" s="1"/>
  <c r="E104" i="3"/>
  <c r="D104" i="3"/>
  <c r="C104" i="3"/>
  <c r="F104" i="3" s="1"/>
  <c r="E103" i="3"/>
  <c r="D103" i="3"/>
  <c r="C103" i="3"/>
  <c r="F103" i="3" s="1"/>
  <c r="C91" i="3"/>
  <c r="E86" i="3"/>
  <c r="D86" i="3"/>
  <c r="C86" i="3"/>
  <c r="F86" i="3" s="1"/>
  <c r="F85" i="3"/>
  <c r="E93" i="3" s="1"/>
  <c r="E85" i="3"/>
  <c r="D85" i="3"/>
  <c r="C85" i="3"/>
  <c r="E84" i="3"/>
  <c r="D84" i="3"/>
  <c r="C84" i="3"/>
  <c r="W136" i="3" s="1"/>
  <c r="F83" i="3"/>
  <c r="V167" i="3" s="1"/>
  <c r="E83" i="3"/>
  <c r="D83" i="3"/>
  <c r="C83" i="3"/>
  <c r="U136" i="3" s="1"/>
  <c r="F82" i="3"/>
  <c r="T167" i="3" s="1"/>
  <c r="E82" i="3"/>
  <c r="D82" i="3"/>
  <c r="C82" i="3"/>
  <c r="S136" i="3" s="1"/>
  <c r="E68" i="3"/>
  <c r="D68" i="3"/>
  <c r="C68" i="3"/>
  <c r="F68" i="3" s="1"/>
  <c r="E67" i="3"/>
  <c r="D67" i="3"/>
  <c r="C67" i="3"/>
  <c r="F67" i="3" s="1"/>
  <c r="E49" i="3"/>
  <c r="D49" i="3"/>
  <c r="C49" i="3"/>
  <c r="F49" i="3" s="1"/>
  <c r="F48" i="3"/>
  <c r="E57" i="3" s="1"/>
  <c r="E48" i="3"/>
  <c r="D48" i="3"/>
  <c r="C48" i="3"/>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C8" i="3"/>
  <c r="D8" i="3" s="1"/>
  <c r="C7" i="3"/>
  <c r="D7" i="3" s="1"/>
  <c r="E113" i="3" l="1"/>
  <c r="D113" i="3"/>
  <c r="C113" i="3"/>
  <c r="E58" i="3"/>
  <c r="D58" i="3"/>
  <c r="C58" i="3"/>
  <c r="C72" i="3"/>
  <c r="E72" i="3"/>
  <c r="D72" i="3"/>
  <c r="C55" i="3"/>
  <c r="E55" i="3"/>
  <c r="D55" i="3"/>
  <c r="C111" i="3"/>
  <c r="E111" i="3"/>
  <c r="D111" i="3"/>
  <c r="E34" i="3"/>
  <c r="D34" i="3"/>
  <c r="C34" i="3"/>
  <c r="E73" i="3"/>
  <c r="D73" i="3"/>
  <c r="C73" i="3"/>
  <c r="E54" i="3"/>
  <c r="D54" i="3"/>
  <c r="C54" i="3"/>
  <c r="E110" i="3"/>
  <c r="D110" i="3"/>
  <c r="C110" i="3"/>
  <c r="D35" i="3"/>
  <c r="C35" i="3"/>
  <c r="E35" i="3"/>
  <c r="E53" i="3"/>
  <c r="D53" i="3"/>
  <c r="C53" i="3"/>
  <c r="E56" i="3"/>
  <c r="D56" i="3"/>
  <c r="C56" i="3"/>
  <c r="R167" i="3"/>
  <c r="R162" i="3"/>
  <c r="R157" i="3"/>
  <c r="R152" i="3"/>
  <c r="R147" i="3"/>
  <c r="R142" i="3"/>
  <c r="E20" i="3"/>
  <c r="R166" i="3"/>
  <c r="R161" i="3"/>
  <c r="R156" i="3"/>
  <c r="R151" i="3"/>
  <c r="R146" i="3"/>
  <c r="R141" i="3"/>
  <c r="R165" i="3"/>
  <c r="R160" i="3"/>
  <c r="R155" i="3"/>
  <c r="R150" i="3"/>
  <c r="R145" i="3"/>
  <c r="R140" i="3"/>
  <c r="C20" i="3"/>
  <c r="R164" i="3"/>
  <c r="R159" i="3"/>
  <c r="R154" i="3"/>
  <c r="R149" i="3"/>
  <c r="R144" i="3"/>
  <c r="R139" i="3"/>
  <c r="R168" i="3"/>
  <c r="R163" i="3"/>
  <c r="R158" i="3"/>
  <c r="R153" i="3"/>
  <c r="R148" i="3"/>
  <c r="R143" i="3"/>
  <c r="R138" i="3"/>
  <c r="D20" i="3"/>
  <c r="E94" i="3"/>
  <c r="D94" i="3"/>
  <c r="C94" i="3"/>
  <c r="E112" i="3"/>
  <c r="D112" i="3"/>
  <c r="C112" i="3"/>
  <c r="G125" i="3"/>
  <c r="T138" i="3"/>
  <c r="T143" i="3"/>
  <c r="T148" i="3"/>
  <c r="T153" i="3"/>
  <c r="T158" i="3"/>
  <c r="T163" i="3"/>
  <c r="T168" i="3"/>
  <c r="V138" i="3"/>
  <c r="V143" i="3"/>
  <c r="V148" i="3"/>
  <c r="V153" i="3"/>
  <c r="V158" i="3"/>
  <c r="V163" i="3"/>
  <c r="V168" i="3"/>
  <c r="C57" i="3"/>
  <c r="C90" i="3"/>
  <c r="T139" i="3"/>
  <c r="T144" i="3"/>
  <c r="T149" i="3"/>
  <c r="T154" i="3"/>
  <c r="T159" i="3"/>
  <c r="T164" i="3"/>
  <c r="D57" i="3"/>
  <c r="D90" i="3"/>
  <c r="V139" i="3"/>
  <c r="V144" i="3"/>
  <c r="V149" i="3"/>
  <c r="V154" i="3"/>
  <c r="V159" i="3"/>
  <c r="V164" i="3"/>
  <c r="E90" i="3"/>
  <c r="D91" i="3"/>
  <c r="T140" i="3"/>
  <c r="T145" i="3"/>
  <c r="T150" i="3"/>
  <c r="T155" i="3"/>
  <c r="T160" i="3"/>
  <c r="T165" i="3"/>
  <c r="E91" i="3"/>
  <c r="V140" i="3"/>
  <c r="V145" i="3"/>
  <c r="V150" i="3"/>
  <c r="V155" i="3"/>
  <c r="V160" i="3"/>
  <c r="V165" i="3"/>
  <c r="T141" i="3"/>
  <c r="T146" i="3"/>
  <c r="T151" i="3"/>
  <c r="T156" i="3"/>
  <c r="T161" i="3"/>
  <c r="T166" i="3"/>
  <c r="C93" i="3"/>
  <c r="V141" i="3"/>
  <c r="V146" i="3"/>
  <c r="V151" i="3"/>
  <c r="V156" i="3"/>
  <c r="V161" i="3"/>
  <c r="V166" i="3"/>
  <c r="D93" i="3"/>
  <c r="F84" i="3"/>
  <c r="Q136" i="3"/>
  <c r="T142" i="3"/>
  <c r="T147" i="3"/>
  <c r="T152" i="3"/>
  <c r="T157" i="3"/>
  <c r="T162" i="3"/>
  <c r="V142" i="3"/>
  <c r="V147" i="3"/>
  <c r="V152" i="3"/>
  <c r="V157" i="3"/>
  <c r="V162" i="3"/>
  <c r="X167" i="3" l="1"/>
  <c r="X162" i="3"/>
  <c r="X157" i="3"/>
  <c r="X152" i="3"/>
  <c r="X147" i="3"/>
  <c r="X142" i="3"/>
  <c r="X166" i="3"/>
  <c r="X161" i="3"/>
  <c r="X156" i="3"/>
  <c r="X151" i="3"/>
  <c r="X146" i="3"/>
  <c r="X141" i="3"/>
  <c r="E92" i="3"/>
  <c r="X165" i="3"/>
  <c r="X160" i="3"/>
  <c r="X155" i="3"/>
  <c r="X150" i="3"/>
  <c r="X145" i="3"/>
  <c r="X140" i="3"/>
  <c r="C92" i="3"/>
  <c r="X164" i="3"/>
  <c r="X159" i="3"/>
  <c r="X154" i="3"/>
  <c r="X149" i="3"/>
  <c r="X144" i="3"/>
  <c r="X139" i="3"/>
  <c r="X168" i="3"/>
  <c r="X163" i="3"/>
  <c r="X158" i="3"/>
  <c r="X153" i="3"/>
  <c r="X148" i="3"/>
  <c r="X143" i="3"/>
  <c r="X138" i="3"/>
  <c r="D9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0" authorId="0" shapeId="0" xr:uid="{00000000-0006-0000-0400-000001000000}">
      <text>
        <r>
          <rPr>
            <sz val="11"/>
            <rFont val="Calibri"/>
          </rPr>
          <t xml:space="preserve">Ensure </t>
        </r>
        <r>
          <rPr>
            <sz val="11"/>
            <color rgb="FF000000"/>
            <rFont val="Calibri"/>
          </rPr>
          <t>'</t>
        </r>
        <r>
          <rPr>
            <b/>
            <sz val="11"/>
            <color rgb="FF000000"/>
            <rFont val="Calibri"/>
          </rPr>
          <t>Retain deleted items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text>
    </comment>
    <comment ref="K20" authorId="0" shapeId="0" xr:uid="{00000000-0006-0000-0400-000003000000}">
      <text>
        <r>
          <rPr>
            <sz val="11"/>
            <rFont val="Calibri"/>
          </rPr>
          <t xml:space="preserve">Ensure </t>
        </r>
        <r>
          <rPr>
            <sz val="11"/>
            <color rgb="FF000000"/>
            <rFont val="Calibri"/>
          </rPr>
          <t>'</t>
        </r>
        <r>
          <rPr>
            <b/>
            <sz val="11"/>
            <color rgb="FF000000"/>
            <rFont val="Calibri"/>
          </rPr>
          <t>Keep deleted mailboxes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text>
    </comment>
    <comment ref="L20" authorId="0" shapeId="0" xr:uid="{00000000-0006-0000-0400-000002000000}">
      <text>
        <r>
          <rPr>
            <sz val="11"/>
            <rFont val="Calibri"/>
          </rPr>
          <t xml:space="preserve">Ensure </t>
        </r>
        <r>
          <rPr>
            <sz val="11"/>
            <color rgb="FF000000"/>
            <rFont val="Calibri"/>
          </rPr>
          <t>'</t>
        </r>
        <r>
          <rPr>
            <b/>
            <sz val="11"/>
            <color rgb="FF000000"/>
            <rFont val="Calibri"/>
          </rPr>
          <t>Do not permanently delete items until the database has been backed up</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26" authorId="0" shapeId="0" xr:uid="{00000000-0006-0000-0400-000004000000}">
      <text>
        <r>
          <rPr>
            <sz val="11"/>
            <rFont val="Calibri"/>
          </rPr>
          <t>Ensure ‘Internet-facing receive connectors’ is set to ‘Tls, BasicAuth, BasicAuthRequireTLS’</t>
        </r>
      </text>
    </comment>
    <comment ref="K26" authorId="0" shapeId="0" xr:uid="{00000000-0006-0000-0400-000008000000}">
      <text>
        <r>
          <rPr>
            <sz val="11"/>
            <rFont val="Calibri"/>
          </rPr>
          <t xml:space="preserve">Ensure </t>
        </r>
        <r>
          <rPr>
            <sz val="11"/>
            <color rgb="FF000000"/>
            <rFont val="Calibri"/>
          </rPr>
          <t>'</t>
        </r>
        <r>
          <rPr>
            <b/>
            <sz val="11"/>
            <color rgb="FF000000"/>
            <rFont val="Calibri"/>
          </rPr>
          <t>External send connector authentication: IgnoreStartTLS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L26" authorId="0" shapeId="0" xr:uid="{00000000-0006-0000-0400-000009000000}">
      <text>
        <r>
          <rPr>
            <sz val="11"/>
            <rFont val="Calibri"/>
          </rPr>
          <t xml:space="preserve">Ensure </t>
        </r>
        <r>
          <rPr>
            <sz val="11"/>
            <color rgb="FF000000"/>
            <rFont val="Calibri"/>
          </rPr>
          <t>'</t>
        </r>
        <r>
          <rPr>
            <b/>
            <sz val="11"/>
            <color rgb="FF000000"/>
            <rFont val="Calibri"/>
          </rPr>
          <t>External send connector authentication: Domain security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M26" authorId="0" shapeId="0" xr:uid="{00000000-0006-0000-0400-000005000000}">
      <text>
        <r>
          <rPr>
            <sz val="11"/>
            <rFont val="Calibri"/>
          </rPr>
          <t xml:space="preserve">Ensure </t>
        </r>
        <r>
          <rPr>
            <sz val="11"/>
            <color rgb="FF000000"/>
            <rFont val="Calibri"/>
          </rPr>
          <t>'</t>
        </r>
        <r>
          <rPr>
            <b/>
            <sz val="11"/>
            <color rgb="FF000000"/>
            <rFont val="Calibri"/>
          </rPr>
          <t>Enable S/MIME for OWA</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N26" authorId="0" shapeId="0" xr:uid="{00000000-0006-0000-0400-000006000000}">
      <text>
        <r>
          <rPr>
            <sz val="11"/>
            <rFont val="Calibri"/>
          </rPr>
          <t xml:space="preserve">Ensure </t>
        </r>
        <r>
          <rPr>
            <sz val="11"/>
            <color rgb="FF000000"/>
            <rFont val="Calibri"/>
          </rPr>
          <t>'</t>
        </r>
        <r>
          <rPr>
            <b/>
            <sz val="11"/>
            <color rgb="FF000000"/>
            <rFont val="Calibri"/>
          </rPr>
          <t>Require client MAPI encryption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26" authorId="0" shapeId="0" xr:uid="{00000000-0006-0000-0400-000007000000}">
      <text>
        <r>
          <rPr>
            <sz val="11"/>
            <rFont val="Calibri"/>
          </rPr>
          <t xml:space="preserve">Ensure </t>
        </r>
        <r>
          <rPr>
            <sz val="11"/>
            <color rgb="FF000000"/>
            <rFont val="Calibri"/>
          </rPr>
          <t>'</t>
        </r>
        <r>
          <rPr>
            <sz val="11"/>
            <color rgb="FF000000"/>
            <rFont val="Calibri"/>
          </rPr>
          <t>Receive connector’ is set to ‘TLS’</t>
        </r>
      </text>
    </comment>
    <comment ref="J34" authorId="0" shapeId="0" xr:uid="{00000000-0006-0000-0400-00000A000000}">
      <text>
        <r>
          <rPr>
            <sz val="11"/>
            <rFont val="Calibri"/>
          </rPr>
          <t xml:space="preserve">Ensure </t>
        </r>
        <r>
          <rPr>
            <sz val="11"/>
            <color rgb="FF000000"/>
            <rFont val="Calibri"/>
          </rPr>
          <t>'</t>
        </r>
        <r>
          <rPr>
            <b/>
            <sz val="11"/>
            <color rgb="FF000000"/>
            <rFont val="Calibri"/>
          </rPr>
          <t>Time without user input before password must be re-entered</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text>
    </comment>
    <comment ref="J39" authorId="0" shapeId="0" xr:uid="{00000000-0006-0000-0400-00000B000000}">
      <text>
        <r>
          <rPr>
            <sz val="11"/>
            <rFont val="Calibri"/>
          </rPr>
          <t xml:space="preserve">Ensure </t>
        </r>
        <r>
          <rPr>
            <sz val="11"/>
            <color rgb="FF000000"/>
            <rFont val="Calibri"/>
          </rPr>
          <t>'</t>
        </r>
        <r>
          <rPr>
            <b/>
            <sz val="11"/>
            <color rgb="FF000000"/>
            <rFont val="Calibri"/>
          </rPr>
          <t>Enable non-delivery reports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39" authorId="0" shapeId="0" xr:uid="{00000000-0006-0000-0400-00000C000000}">
      <text>
        <r>
          <rPr>
            <sz val="11"/>
            <rFont val="Calibri"/>
          </rPr>
          <t xml:space="preserve">Ensure </t>
        </r>
        <r>
          <rPr>
            <sz val="11"/>
            <color rgb="FF000000"/>
            <rFont val="Calibri"/>
          </rPr>
          <t>'</t>
        </r>
        <r>
          <rPr>
            <b/>
            <sz val="11"/>
            <color rgb="FF000000"/>
            <rFont val="Calibri"/>
          </rPr>
          <t>POP3</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text>
    </comment>
    <comment ref="L39" authorId="0" shapeId="0" xr:uid="{00000000-0006-0000-0400-00000D000000}">
      <text>
        <r>
          <rPr>
            <sz val="11"/>
            <rFont val="Calibri"/>
          </rPr>
          <t xml:space="preserve">Ensure </t>
        </r>
        <r>
          <rPr>
            <sz val="11"/>
            <color rgb="FF000000"/>
            <rFont val="Calibri"/>
          </rPr>
          <t>'</t>
        </r>
        <r>
          <rPr>
            <b/>
            <sz val="11"/>
            <color rgb="FF000000"/>
            <rFont val="Calibri"/>
          </rPr>
          <t>IMAP4</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text>
    </comment>
    <comment ref="M39" authorId="0" shapeId="0" xr:uid="{00000000-0006-0000-0400-00000E000000}">
      <text>
        <r>
          <rPr>
            <sz val="11"/>
            <rFont val="Calibri"/>
          </rPr>
          <t>Ensure ‘Send Exchange Customer Experience reports’ is set to ‘False’</t>
        </r>
      </text>
    </comment>
    <comment ref="J41" authorId="0" shapeId="0" xr:uid="{00000000-0006-0000-0400-00000F000000}">
      <text>
        <r>
          <rPr>
            <sz val="11"/>
            <rFont val="Calibri"/>
          </rPr>
          <t xml:space="preserve">Ensure </t>
        </r>
        <r>
          <rPr>
            <sz val="11"/>
            <color rgb="FF000000"/>
            <rFont val="Calibri"/>
          </rPr>
          <t>'</t>
        </r>
        <r>
          <rPr>
            <b/>
            <sz val="11"/>
            <color rgb="FF000000"/>
            <rFont val="Calibri"/>
          </rPr>
          <t>Number of attempts allowed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text>
    </comment>
    <comment ref="J46" authorId="0" shapeId="0" xr:uid="{00000000-0006-0000-0400-000010000000}">
      <text>
        <r>
          <rPr>
            <sz val="11"/>
            <rFont val="Calibri"/>
          </rPr>
          <t xml:space="preserve">Ensure </t>
        </r>
        <r>
          <rPr>
            <sz val="11"/>
            <color rgb="FF000000"/>
            <rFont val="Calibri"/>
          </rPr>
          <t>'</t>
        </r>
        <r>
          <rPr>
            <b/>
            <sz val="11"/>
            <color rgb="FF000000"/>
            <rFont val="Calibri"/>
          </rPr>
          <t>Allow simple passwords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46" authorId="0" shapeId="0" xr:uid="{00000000-0006-0000-0400-000011000000}">
      <text>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greater</t>
        </r>
      </text>
    </comment>
    <comment ref="L46" authorId="0" shapeId="0" xr:uid="{00000000-0006-0000-0400-000012000000}">
      <text>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more</t>
        </r>
      </text>
    </comment>
    <comment ref="M46" authorId="0" shapeId="0" xr:uid="{00000000-0006-0000-0400-000013000000}">
      <text>
        <r>
          <rPr>
            <sz val="11"/>
            <rFont val="Calibri"/>
          </rPr>
          <t xml:space="preserve">Ensure </t>
        </r>
        <r>
          <rPr>
            <sz val="11"/>
            <color rgb="FF000000"/>
            <rFont val="Calibri"/>
          </rPr>
          <t>'</t>
        </r>
        <r>
          <rPr>
            <b/>
            <sz val="11"/>
            <color rgb="FF000000"/>
            <rFont val="Calibri"/>
          </rPr>
          <t>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text>
    </comment>
    <comment ref="N46" authorId="0" shapeId="0" xr:uid="{00000000-0006-0000-0400-000014000000}">
      <text>
        <r>
          <rPr>
            <sz val="11"/>
            <rFont val="Calibri"/>
          </rPr>
          <t xml:space="preserve">Ensure </t>
        </r>
        <r>
          <rPr>
            <sz val="11"/>
            <color rgb="FF000000"/>
            <rFont val="Calibri"/>
          </rPr>
          <t>'</t>
        </r>
        <r>
          <rPr>
            <b/>
            <sz val="11"/>
            <color rgb="FF000000"/>
            <rFont val="Calibri"/>
          </rPr>
          <t>Require alphanumeric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O46" authorId="0" shapeId="0" xr:uid="{00000000-0006-0000-0400-000015000000}">
      <text>
        <r>
          <rPr>
            <sz val="11"/>
            <rFont val="Calibri"/>
          </rPr>
          <t xml:space="preserve">Ensure </t>
        </r>
        <r>
          <rPr>
            <sz val="11"/>
            <color rgb="FF000000"/>
            <rFont val="Calibri"/>
          </rPr>
          <t>'</t>
        </r>
        <r>
          <rPr>
            <b/>
            <sz val="11"/>
            <color rgb="FF000000"/>
            <rFont val="Calibri"/>
          </rPr>
          <t>Require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0" authorId="0" shapeId="0" xr:uid="{00000000-0006-0000-0400-000016000000}">
      <text>
        <r>
          <rPr>
            <sz val="11"/>
            <rFont val="Calibri"/>
          </rPr>
          <t xml:space="preserve">Ensure </t>
        </r>
        <r>
          <rPr>
            <sz val="11"/>
            <color rgb="FF000000"/>
            <rFont val="Calibri"/>
          </rPr>
          <t>'</t>
        </r>
        <r>
          <rPr>
            <b/>
            <sz val="11"/>
            <color rgb="FF000000"/>
            <rFont val="Calibri"/>
          </rPr>
          <t>Turn on connectivity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K70" authorId="0" shapeId="0" xr:uid="{00000000-0006-0000-0400-000017000000}">
      <text>
        <r>
          <rPr>
            <sz val="11"/>
            <rFont val="Calibri"/>
          </rPr>
          <t xml:space="preserve">Ensure </t>
        </r>
        <r>
          <rPr>
            <sz val="11"/>
            <color rgb="FF000000"/>
            <rFont val="Calibri"/>
          </rPr>
          <t>'</t>
        </r>
        <r>
          <rPr>
            <b/>
            <sz val="11"/>
            <color rgb="FF000000"/>
            <rFont val="Calibri"/>
          </rPr>
          <t>Message tracking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 ref="J73" authorId="0" shapeId="0" xr:uid="{00000000-0006-0000-0400-000018000000}">
      <text>
        <r>
          <rPr>
            <sz val="11"/>
            <rFont val="Calibri"/>
          </rPr>
          <t xml:space="preserve">Ensure </t>
        </r>
        <r>
          <rPr>
            <sz val="11"/>
            <color rgb="FF000000"/>
            <rFont val="Calibri"/>
          </rPr>
          <t>'</t>
        </r>
        <r>
          <rPr>
            <b/>
            <sz val="11"/>
            <color rgb="FF000000"/>
            <rFont val="Calibri"/>
          </rPr>
          <t>Receive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text>
    </comment>
    <comment ref="K73" authorId="0" shapeId="0" xr:uid="{00000000-0006-0000-0400-000019000000}">
      <text>
        <r>
          <rPr>
            <sz val="11"/>
            <rFont val="Calibri"/>
          </rPr>
          <t xml:space="preserve">Ensure </t>
        </r>
        <r>
          <rPr>
            <sz val="11"/>
            <color rgb="FF000000"/>
            <rFont val="Calibri"/>
          </rPr>
          <t>'</t>
        </r>
        <r>
          <rPr>
            <b/>
            <sz val="11"/>
            <color rgb="FF000000"/>
            <rFont val="Calibri"/>
          </rPr>
          <t>Turn on administrator audit logging</t>
        </r>
        <r>
          <rPr>
            <sz val="11"/>
            <color rgb="FF000000"/>
            <rFont val="Calibri"/>
          </rPr>
          <t>'</t>
        </r>
        <r>
          <rPr>
            <sz val="11"/>
            <color rgb="FF000000"/>
            <rFont val="Calibri"/>
          </rPr>
          <t xml:space="preserve"> is set to </t>
        </r>
        <r>
          <rPr>
            <sz val="11"/>
            <color rgb="FF000000"/>
            <rFont val="Calibri"/>
          </rPr>
          <t>'</t>
        </r>
        <r>
          <rPr>
            <b/>
            <sz val="11"/>
            <color rgb="FF000000"/>
            <rFont val="Calibri"/>
          </rPr>
          <t>&lt;values&gt;</t>
        </r>
        <r>
          <rPr>
            <sz val="11"/>
            <color rgb="FF000000"/>
            <rFont val="Calibri"/>
          </rPr>
          <t>'</t>
        </r>
      </text>
    </comment>
    <comment ref="L73" authorId="0" shapeId="0" xr:uid="{00000000-0006-0000-0400-00001A000000}">
      <text>
        <r>
          <rPr>
            <sz val="11"/>
            <rFont val="Calibri"/>
          </rPr>
          <t xml:space="preserve">Ensure </t>
        </r>
        <r>
          <rPr>
            <sz val="11"/>
            <color rgb="FF000000"/>
            <rFont val="Calibri"/>
          </rPr>
          <t>'</t>
        </r>
        <r>
          <rPr>
            <b/>
            <sz val="11"/>
            <color rgb="FF000000"/>
            <rFont val="Calibri"/>
          </rPr>
          <t>Send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text>
    </comment>
    <comment ref="J87" authorId="0" shapeId="0" xr:uid="{00000000-0006-0000-0400-00001B000000}">
      <text>
        <r>
          <rPr>
            <sz val="11"/>
            <rFont val="Calibri"/>
          </rPr>
          <t xml:space="preserve">Ensure </t>
        </r>
        <r>
          <rPr>
            <sz val="11"/>
            <color rgb="FF000000"/>
            <rFont val="Calibri"/>
          </rPr>
          <t>'</t>
        </r>
        <r>
          <rPr>
            <b/>
            <sz val="11"/>
            <color rgb="FF000000"/>
            <rFont val="Calibri"/>
          </rPr>
          <t>Attachment Filtering Agent</t>
        </r>
        <r>
          <rPr>
            <sz val="11"/>
            <color rgb="FF000000"/>
            <rFont val="Calibri"/>
          </rPr>
          <t>'</t>
        </r>
        <r>
          <rPr>
            <sz val="11"/>
            <color rgb="FF000000"/>
            <rFont val="Calibri"/>
          </rPr>
          <t xml:space="preserve"> is configured</t>
        </r>
      </text>
    </comment>
    <comment ref="J117" authorId="0" shapeId="0" xr:uid="{00000000-0006-0000-0400-00001C000000}">
      <text>
        <r>
          <rPr>
            <sz val="11"/>
            <rFont val="Calibri"/>
          </rPr>
          <t xml:space="preserve">Ensure </t>
        </r>
        <r>
          <rPr>
            <sz val="11"/>
            <color rgb="FF000000"/>
            <rFont val="Calibri"/>
          </rPr>
          <t>'</t>
        </r>
        <r>
          <rPr>
            <b/>
            <sz val="11"/>
            <color rgb="FF000000"/>
            <rFont val="Calibri"/>
          </rPr>
          <t>Allow unmanaged devices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text>
    </comment>
    <comment ref="K117" authorId="0" shapeId="0" xr:uid="{00000000-0006-0000-0400-00001D000000}">
      <text>
        <r>
          <rPr>
            <sz val="11"/>
            <rFont val="Calibri"/>
          </rPr>
          <t xml:space="preserve">Ensure </t>
        </r>
        <r>
          <rPr>
            <sz val="11"/>
            <color rgb="FF000000"/>
            <rFont val="Calibri"/>
          </rPr>
          <t>'</t>
        </r>
        <r>
          <rPr>
            <b/>
            <sz val="11"/>
            <color rgb="FF000000"/>
            <rFont val="Calibri"/>
          </rPr>
          <t>Require encryption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text>
    </comment>
  </commentList>
</comments>
</file>

<file path=xl/sharedStrings.xml><?xml version="1.0" encoding="utf-8"?>
<sst xmlns="http://schemas.openxmlformats.org/spreadsheetml/2006/main" count="2657" uniqueCount="1283">
  <si>
    <t>Section</t>
  </si>
  <si>
    <t>Id</t>
  </si>
  <si>
    <t>Title</t>
  </si>
  <si>
    <t>Assessment</t>
  </si>
  <si>
    <t>Profile</t>
  </si>
  <si>
    <t>MoSCoW</t>
  </si>
  <si>
    <t>OpsImpact</t>
  </si>
  <si>
    <t>Phase</t>
  </si>
  <si>
    <t>ImplStatus</t>
  </si>
  <si>
    <t>Notes</t>
  </si>
  <si>
    <t>Remediation</t>
  </si>
  <si>
    <t>Description</t>
  </si>
  <si>
    <t>Impact</t>
  </si>
  <si>
    <t>Audit</t>
  </si>
  <si>
    <t>Default</t>
  </si>
  <si>
    <t>Status</t>
  </si>
  <si>
    <t>LogID</t>
  </si>
  <si>
    <t>Edge Transport Server</t>
  </si>
  <si>
    <t>1.1</t>
  </si>
  <si>
    <r>
      <rPr>
        <sz val="11"/>
        <rFont val="Calibri"/>
      </rPr>
      <t xml:space="preserve">Ensure </t>
    </r>
    <r>
      <rPr>
        <sz val="11"/>
        <color rgb="FF000000"/>
        <rFont val="Calibri"/>
      </rPr>
      <t>'</t>
    </r>
    <r>
      <rPr>
        <b/>
        <sz val="11"/>
        <color rgb="FF000000"/>
        <rFont val="Calibri"/>
      </rPr>
      <t>Enable sender ID agent</t>
    </r>
    <r>
      <rPr>
        <sz val="11"/>
        <color rgb="FF000000"/>
        <rFont val="Calibri"/>
      </rPr>
      <t>'</t>
    </r>
    <r>
      <rPr>
        <sz val="11"/>
        <color rgb="FF000000"/>
        <rFont val="Calibri"/>
      </rPr>
      <t xml:space="preserve"> is configured</t>
    </r>
  </si>
  <si>
    <t>Automated</t>
  </si>
  <si>
    <t>Level 1</t>
  </si>
  <si>
    <t>Unassigned</t>
  </si>
  <si>
    <t>Unassessed</t>
  </si>
  <si>
    <t>Pending</t>
  </si>
  <si>
    <t/>
  </si>
  <si>
    <r>
      <rPr>
        <sz val="11"/>
        <color rgb="FF000000"/>
        <rFont val="Calibri"/>
      </rPr>
      <t>To implement the recommended state, execute the below cmdlet:</t>
    </r>
    <r>
      <rPr>
        <sz val="11"/>
        <color rgb="FF000000"/>
        <rFont val="Calibri"/>
      </rPr>
      <t xml:space="preserve">
</t>
    </r>
    <r>
      <rPr>
        <sz val="11"/>
        <color rgb="FF006096"/>
        <rFont val="Roboto Condensed"/>
      </rPr>
      <t>Set-SenderIDConfig -Enabled $true -SpoofedDomainAction Reject</t>
    </r>
    <r>
      <rPr>
        <sz val="11"/>
        <color rgb="FF006096"/>
        <rFont val="Roboto Condensed"/>
      </rPr>
      <t xml:space="preserve">
</t>
    </r>
  </si>
  <si>
    <r>
      <rPr>
        <sz val="11"/>
        <color rgb="FF000000"/>
        <rFont val="Calibri"/>
      </rPr>
      <t>The Sender ID agent is an antispam agent enabled on Exchange servers that perform the Edge Transport server role. Sender ID tries to verify that every e-mail message originates from the Internet domain from which it claims to have been sent. Sender ID checks the address of the server that sends the message against a registered list of servers that the domain owner has authorized to send e-mail.</t>
    </r>
  </si>
  <si>
    <r>
      <rPr>
        <sz val="11"/>
        <color rgb="FF000000"/>
        <rFont val="Calibri"/>
      </rPr>
      <t>Some legitimate messages may be blocked.</t>
    </r>
  </si>
  <si>
    <r>
      <rPr>
        <sz val="11"/>
        <color rgb="FF000000"/>
        <rFont val="Calibri"/>
      </rPr>
      <t>Execute the below cmdlet:</t>
    </r>
    <r>
      <rPr>
        <sz val="11"/>
        <color rgb="FF000000"/>
        <rFont val="Calibri"/>
      </rPr>
      <t xml:space="preserve">
</t>
    </r>
    <r>
      <rPr>
        <sz val="11"/>
        <color rgb="FF006096"/>
        <rFont val="Roboto Condensed"/>
      </rPr>
      <t>Get-SenderIdConfig | fl Name,Enabled,SpoofedDomainAction</t>
    </r>
    <r>
      <rPr>
        <sz val="11"/>
        <color rgb="FF006096"/>
        <rFont val="Roboto Condensed"/>
      </rPr>
      <t xml:space="preserve">
</t>
    </r>
    <r>
      <rPr>
        <sz val="11"/>
        <color rgb="FF000000"/>
        <rFont val="Calibri"/>
      </rPr>
      <t xml:space="preserve">
</t>
    </r>
    <r>
      <rPr>
        <sz val="11"/>
        <color rgb="FF000000"/>
        <rFont val="Calibri"/>
      </rPr>
      <t xml:space="preserve">- Ensure </t>
    </r>
    <r>
      <rPr>
        <b/>
        <sz val="11"/>
        <color rgb="FF000000"/>
        <rFont val="Calibri"/>
      </rPr>
      <t>Enabled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Ensure </t>
    </r>
    <r>
      <rPr>
        <b/>
        <sz val="11"/>
        <color rgb="FF000000"/>
        <rFont val="Calibri"/>
      </rPr>
      <t>SpoofedDomainAction</t>
    </r>
    <r>
      <rPr>
        <sz val="11"/>
        <color rgb="FF000000"/>
        <rFont val="Calibri"/>
      </rPr>
      <t xml:space="preserve"> is set to </t>
    </r>
    <r>
      <rPr>
        <b/>
        <sz val="11"/>
        <color rgb="FF000000"/>
        <rFont val="Calibri"/>
      </rPr>
      <t>Reject</t>
    </r>
  </si>
  <si>
    <r>
      <rPr>
        <sz val="11"/>
        <color rgb="FF000000"/>
        <rFont val="Calibri"/>
      </rPr>
      <t xml:space="preserve">Enabled: </t>
    </r>
    <r>
      <rPr>
        <b/>
        <sz val="11"/>
        <color rgb="FF000000"/>
        <rFont val="Calibri"/>
      </rPr>
      <t>True</t>
    </r>
    <r>
      <rPr>
        <sz val="11"/>
        <color rgb="FF000000"/>
        <rFont val="Calibri"/>
      </rPr>
      <t xml:space="preserve">
</t>
    </r>
    <r>
      <rPr>
        <sz val="11"/>
        <color rgb="FF000000"/>
        <rFont val="Calibri"/>
      </rPr>
      <t xml:space="preserve">SpoofedDomainAction: </t>
    </r>
    <r>
      <rPr>
        <b/>
        <sz val="11"/>
        <color rgb="FF000000"/>
        <rFont val="Calibri"/>
      </rPr>
      <t>StampStatus</t>
    </r>
  </si>
  <si>
    <t>1.2</t>
  </si>
  <si>
    <r>
      <rPr>
        <sz val="11"/>
        <rFont val="Calibri"/>
      </rPr>
      <t xml:space="preserve">Ensure </t>
    </r>
    <r>
      <rPr>
        <sz val="11"/>
        <color rgb="FF000000"/>
        <rFont val="Calibri"/>
      </rPr>
      <t>'</t>
    </r>
    <r>
      <rPr>
        <b/>
        <sz val="11"/>
        <color rgb="FF000000"/>
        <rFont val="Calibri"/>
      </rPr>
      <t>Configure sender filtering</t>
    </r>
    <r>
      <rPr>
        <sz val="11"/>
        <color rgb="FF000000"/>
        <rFont val="Calibri"/>
      </rPr>
      <t>'</t>
    </r>
    <r>
      <rPr>
        <sz val="11"/>
        <color rgb="FF000000"/>
        <rFont val="Calibri"/>
      </rPr>
      <t xml:space="preserve"> is set to </t>
    </r>
    <r>
      <rPr>
        <sz val="11"/>
        <color rgb="FF000000"/>
        <rFont val="Calibri"/>
      </rPr>
      <t>'</t>
    </r>
    <r>
      <rPr>
        <b/>
        <sz val="11"/>
        <color rgb="FF000000"/>
        <rFont val="Calibri"/>
      </rPr>
      <t>Enabled</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</si>
  <si>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Set-SenderFilterConfig -Enabled $true</t>
    </r>
    <r>
      <rPr>
        <sz val="11"/>
        <color rgb="FF006096"/>
        <rFont val="Roboto Condensed"/>
      </rPr>
      <t xml:space="preserve">
</t>
    </r>
  </si>
  <si>
    <r>
      <rPr>
        <sz val="11"/>
        <color rgb="FF000000"/>
        <rFont val="Calibri"/>
      </rPr>
      <t>Sender filtering compares a list of blocked senders that's maintained by the Exchange administrator.</t>
    </r>
    <r>
      <rPr>
        <sz val="11"/>
        <color rgb="FF000000"/>
        <rFont val="Calibri"/>
      </rPr>
      <t xml:space="preserve">
</t>
    </r>
    <r>
      <rPr>
        <b/>
        <sz val="11"/>
        <color rgb="FF000000"/>
        <rFont val="Calibri"/>
      </rPr>
      <t>Note:</t>
    </r>
    <r>
      <rPr>
        <sz val="11"/>
        <color rgb="FF000000"/>
        <rFont val="Calibri"/>
      </rPr>
      <t xml:space="preserve"> For more information on how to create the list for blocked senders, please visit: Use the Exchange Management Shell to configure blocked senders and domains for sender filtering </t>
    </r>
    <r>
      <rPr>
        <sz val="11"/>
        <color rgb="FF0000FF"/>
        <rFont val="Calibri"/>
      </rPr>
      <t>(https://learn.microsoft.com/en-us/exchange/antispam-and-antimalware/antispam-protection/sender-filtering-procedures?view=exchserver-2019#use-the-exchange-management-shell-to-configure-blocked-senders-and-domains-for-sender-filtering)</t>
    </r>
    <r>
      <rPr>
        <sz val="11"/>
        <color rgb="FF000000"/>
        <rFont val="Calibri"/>
      </rPr>
      <t xml:space="preserve">
</t>
    </r>
    <r>
      <rPr>
        <b/>
        <sz val="11"/>
        <color rgb="FF000000"/>
        <rFont val="Calibri"/>
      </rPr>
      <t>Note #2:</t>
    </r>
    <r>
      <rPr>
        <sz val="11"/>
        <color rgb="FF000000"/>
        <rFont val="Calibri"/>
      </rPr>
      <t xml:space="preserve"> Sender filtering is enabled (by default) on a system performing the Edge Transport server role.</t>
    </r>
  </si>
  <si>
    <r>
      <rPr>
        <sz val="11"/>
        <color rgb="FF000000"/>
        <rFont val="Calibri"/>
      </rPr>
      <t xml:space="preserve">Execute the following cmdlet and ensure Enabled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Get-SenderFilterConfig | fl -property Enabled</t>
    </r>
    <r>
      <rPr>
        <sz val="11"/>
        <color rgb="FF006096"/>
        <rFont val="Roboto Condensed"/>
      </rPr>
      <t xml:space="preserve">
</t>
    </r>
  </si>
  <si>
    <r>
      <rPr>
        <sz val="11"/>
        <color rgb="FF000000"/>
        <rFont val="Calibri"/>
      </rPr>
      <t>True</t>
    </r>
  </si>
  <si>
    <t>1.3</t>
  </si>
  <si>
    <r>
      <rPr>
        <sz val="11"/>
        <rFont val="Calibri"/>
      </rPr>
      <t xml:space="preserve">Ensure </t>
    </r>
    <r>
      <rPr>
        <sz val="11"/>
        <color rgb="FF000000"/>
        <rFont val="Calibri"/>
      </rPr>
      <t>'</t>
    </r>
    <r>
      <rPr>
        <b/>
        <sz val="11"/>
        <color rgb="FF000000"/>
        <rFont val="Calibri"/>
      </rPr>
      <t>Sender reputation</t>
    </r>
    <r>
      <rPr>
        <sz val="11"/>
        <color rgb="FF000000"/>
        <rFont val="Calibri"/>
      </rPr>
      <t>'</t>
    </r>
    <r>
      <rPr>
        <sz val="11"/>
        <color rgb="FF000000"/>
        <rFont val="Calibri"/>
      </rPr>
      <t xml:space="preserve"> is configured</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</si>
  <si>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Set-SenderReputationConfig -Enabled $true -SenderBlockingEnabled $true -OpenProxyDetectionEnabled $true -SrlBlockThreshold 6</t>
    </r>
    <r>
      <rPr>
        <sz val="11"/>
        <color rgb="FF006096"/>
        <rFont val="Roboto Condensed"/>
      </rPr>
      <t xml:space="preserve">
</t>
    </r>
  </si>
  <si>
    <r>
      <rPr>
        <sz val="11"/>
        <color rgb="FF000000"/>
        <rFont val="Calibri"/>
      </rPr>
      <t>Sender reputation filters all messages from all receive connectors on that system and only messages from external sources are filtered. External sources are defined as non-authenticated sources, which are considered anonymous internet sources.</t>
    </r>
    <r>
      <rPr>
        <sz val="11"/>
        <color rgb="FF000000"/>
        <rFont val="Calibri"/>
      </rPr>
      <t xml:space="preserve">
</t>
    </r>
    <r>
      <rPr>
        <sz val="11"/>
        <color rgb="FF000000"/>
        <rFont val="Calibri"/>
      </rPr>
      <t>This recommendation configures several parameters:</t>
    </r>
    <r>
      <rPr>
        <sz val="11"/>
        <color rgb="FF000000"/>
        <rFont val="Calibri"/>
      </rPr>
      <t xml:space="preserve">
</t>
    </r>
    <r>
      <rPr>
        <sz val="11"/>
        <color rgb="FF000000"/>
        <rFont val="Calibri"/>
      </rPr>
      <t xml:space="preserve">- </t>
    </r>
    <r>
      <rPr>
        <b/>
        <sz val="11"/>
        <color rgb="FF000000"/>
        <rFont val="Calibri"/>
      </rPr>
      <t>Enabled</t>
    </r>
    <r>
      <rPr>
        <sz val="11"/>
        <color rgb="FF000000"/>
        <rFont val="Calibri"/>
      </rPr>
      <t xml:space="preserve"> parameter enables or disables sender reputation on the Exchange server.</t>
    </r>
    <r>
      <rPr>
        <sz val="11"/>
        <color rgb="FF000000"/>
        <rFont val="Calibri"/>
      </rPr>
      <t xml:space="preserve">
</t>
    </r>
    <r>
      <rPr>
        <sz val="11"/>
        <color rgb="FF000000"/>
        <rFont val="Calibri"/>
      </rPr>
      <t xml:space="preserve">- </t>
    </r>
    <r>
      <rPr>
        <b/>
        <sz val="11"/>
        <color rgb="FF000000"/>
        <rFont val="Calibri"/>
      </rPr>
      <t>SenderBlockingEnabled</t>
    </r>
    <r>
      <rPr>
        <sz val="11"/>
        <color rgb="FF000000"/>
        <rFont val="Calibri"/>
      </rPr>
      <t xml:space="preserve"> parameter specifies whether sender reputation blocks senders whose sending system fails an open proxy test.</t>
    </r>
    <r>
      <rPr>
        <sz val="11"/>
        <color rgb="FF000000"/>
        <rFont val="Calibri"/>
      </rPr>
      <t xml:space="preserve">
</t>
    </r>
    <r>
      <rPr>
        <sz val="11"/>
        <color rgb="FF000000"/>
        <rFont val="Calibri"/>
      </rPr>
      <t xml:space="preserve">- </t>
    </r>
    <r>
      <rPr>
        <b/>
        <sz val="11"/>
        <color rgb="FF000000"/>
        <rFont val="Calibri"/>
      </rPr>
      <t>OpenProxyDetectionEnabled</t>
    </r>
    <r>
      <rPr>
        <sz val="11"/>
        <color rgb="FF000000"/>
        <rFont val="Calibri"/>
      </rPr>
      <t xml:space="preserve"> parameter specifies whether sender reputation tries to determine whether the sender's address is an open proxy by connecting to the originating IP address.</t>
    </r>
    <r>
      <rPr>
        <sz val="11"/>
        <color rgb="FF000000"/>
        <rFont val="Calibri"/>
      </rPr>
      <t xml:space="preserve">
</t>
    </r>
    <r>
      <rPr>
        <sz val="11"/>
        <color rgb="FF000000"/>
        <rFont val="Calibri"/>
      </rPr>
      <t xml:space="preserve">- </t>
    </r>
    <r>
      <rPr>
        <b/>
        <sz val="11"/>
        <color rgb="FF000000"/>
        <rFont val="Calibri"/>
      </rPr>
      <t>SrlBlockThreshold</t>
    </r>
    <r>
      <rPr>
        <sz val="11"/>
        <color rgb="FF000000"/>
        <rFont val="Calibri"/>
      </rPr>
      <t xml:space="preserve"> specifies the SRL rating that must be met or exceeded for sender reputation to block a sender.</t>
    </r>
  </si>
  <si>
    <r>
      <rPr>
        <sz val="11"/>
        <color rgb="FF000000"/>
        <rFont val="Calibri"/>
      </rPr>
      <t>Some legitimate messages may be blocked if the threshold is set too high.</t>
    </r>
    <r>
      <rPr>
        <sz val="11"/>
        <color rgb="FF000000"/>
        <rFont val="Calibri"/>
      </rPr>
      <t xml:space="preserve">
</t>
    </r>
    <r>
      <rPr>
        <b/>
        <sz val="11"/>
        <color rgb="FF000000"/>
        <rFont val="Calibri"/>
      </rPr>
      <t>Warning:</t>
    </r>
    <r>
      <rPr>
        <sz val="11"/>
        <color rgb="FF000000"/>
        <rFont val="Calibri"/>
      </rPr>
      <t xml:space="preserve"> If a proxy server for outbound Internet access is used, the properties of the proxy server must be defined by using the </t>
    </r>
    <r>
      <rPr>
        <b/>
        <sz val="11"/>
        <color rgb="FF000000"/>
        <rFont val="Calibri"/>
      </rPr>
      <t>ProxyServerName</t>
    </r>
    <r>
      <rPr>
        <sz val="11"/>
        <color rgb="FF000000"/>
        <rFont val="Calibri"/>
      </rPr>
      <t xml:space="preserve">, </t>
    </r>
    <r>
      <rPr>
        <b/>
        <sz val="11"/>
        <color rgb="FF000000"/>
        <rFont val="Calibri"/>
      </rPr>
      <t>ProxyServerPort</t>
    </r>
    <r>
      <rPr>
        <sz val="11"/>
        <color rgb="FF000000"/>
        <rFont val="Calibri"/>
      </rPr>
      <t xml:space="preserve">, and </t>
    </r>
    <r>
      <rPr>
        <b/>
        <sz val="11"/>
        <color rgb="FF000000"/>
        <rFont val="Calibri"/>
      </rPr>
      <t>ProxyServerType</t>
    </r>
    <r>
      <rPr>
        <sz val="11"/>
        <color rgb="FF000000"/>
        <rFont val="Calibri"/>
      </rPr>
      <t xml:space="preserve"> parameters.</t>
    </r>
    <r>
      <rPr>
        <sz val="11"/>
        <color rgb="FF000000"/>
        <rFont val="Calibri"/>
      </rPr>
      <t xml:space="preserve">
</t>
    </r>
    <r>
      <rPr>
        <b/>
        <sz val="11"/>
        <color rgb="FF000000"/>
        <rFont val="Calibri"/>
      </rPr>
      <t>Note:</t>
    </r>
    <r>
      <rPr>
        <sz val="11"/>
        <color rgb="FF000000"/>
        <rFont val="Calibri"/>
      </rPr>
      <t xml:space="preserve"> The values of </t>
    </r>
    <r>
      <rPr>
        <b/>
        <sz val="11"/>
        <color rgb="FF000000"/>
        <rFont val="Calibri"/>
      </rPr>
      <t>OpenProxyDetectionEnabled</t>
    </r>
    <r>
      <rPr>
        <sz val="11"/>
        <color rgb="FF000000"/>
        <rFont val="Calibri"/>
      </rPr>
      <t xml:space="preserve"> and </t>
    </r>
    <r>
      <rPr>
        <b/>
        <sz val="11"/>
        <color rgb="FF000000"/>
        <rFont val="Calibri"/>
      </rPr>
      <t>SenderBlockingEnabled</t>
    </r>
    <r>
      <rPr>
        <sz val="11"/>
        <color rgb="FF000000"/>
        <rFont val="Calibri"/>
      </rPr>
      <t xml:space="preserve"> can both be set to $true, but they both can't be set to $false. If one value is $true and the other is $false, and the $true value is changed to $false, the parameter that was previously $false will automatically change to $true.</t>
    </r>
    <r>
      <rPr>
        <sz val="11"/>
        <color rgb="FF000000"/>
        <rFont val="Calibri"/>
      </rPr>
      <t xml:space="preserve">
</t>
    </r>
    <r>
      <rPr>
        <b/>
        <sz val="11"/>
        <color rgb="FF000000"/>
        <rFont val="Calibri"/>
      </rPr>
      <t>Note #2:</t>
    </r>
    <r>
      <rPr>
        <sz val="11"/>
        <color rgb="FF000000"/>
        <rFont val="Calibri"/>
      </rPr>
      <t xml:space="preserve"> Open proxy server detection requires the following open outbound TCP ports: 23, 80, 1080, 1081, 3128, and 6588.</t>
    </r>
  </si>
  <si>
    <r>
      <rPr>
        <sz val="11"/>
        <color rgb="FF000000"/>
        <rFont val="Calibri"/>
      </rPr>
      <t xml:space="preserve">Execute the following cmdlet and ensure </t>
    </r>
    <r>
      <rPr>
        <b/>
        <sz val="11"/>
        <color rgb="FF000000"/>
        <rFont val="Calibri"/>
      </rPr>
      <t>SenderBlockingEnabled</t>
    </r>
    <r>
      <rPr>
        <sz val="11"/>
        <color rgb="FF000000"/>
        <rFont val="Calibri"/>
      </rPr>
      <t xml:space="preserve"> and </t>
    </r>
    <r>
      <rPr>
        <b/>
        <sz val="11"/>
        <color rgb="FF000000"/>
        <rFont val="Calibri"/>
      </rPr>
      <t>OpenProxyDetectionEnabled</t>
    </r>
    <r>
      <rPr>
        <sz val="11"/>
        <color rgb="FF000000"/>
        <rFont val="Calibri"/>
      </rPr>
      <t xml:space="preserve"> are set to </t>
    </r>
    <r>
      <rPr>
        <b/>
        <sz val="11"/>
        <color rgb="FF000000"/>
        <rFont val="Calibri"/>
      </rPr>
      <t>True</t>
    </r>
    <r>
      <rPr>
        <sz val="11"/>
        <color rgb="FF000000"/>
        <rFont val="Calibri"/>
      </rPr>
      <t xml:space="preserve"> and  </t>
    </r>
    <r>
      <rPr>
        <b/>
        <sz val="11"/>
        <color rgb="FF000000"/>
        <rFont val="Calibri"/>
      </rPr>
      <t>SrlBlockThreshold</t>
    </r>
    <r>
      <rPr>
        <sz val="11"/>
        <color rgb="FF000000"/>
        <rFont val="Calibri"/>
      </rPr>
      <t xml:space="preserve"> is set to </t>
    </r>
    <r>
      <rPr>
        <b/>
        <sz val="11"/>
        <color rgb="FF000000"/>
        <rFont val="Calibri"/>
      </rPr>
      <t>6</t>
    </r>
    <r>
      <rPr>
        <sz val="11"/>
        <color rgb="FF000000"/>
        <rFont val="Calibri"/>
      </rPr>
      <t>:</t>
    </r>
    <r>
      <rPr>
        <sz val="11"/>
        <color rgb="FF000000"/>
        <rFont val="Calibri"/>
      </rPr>
      <t xml:space="preserve">
</t>
    </r>
    <r>
      <rPr>
        <sz val="11"/>
        <color rgb="FF006096"/>
        <rFont val="Roboto Condensed"/>
      </rPr>
      <t>Get-SenderReputationConfig | fl SenderBlockingEnabled,OpenProxyDetectionEnabled,SrlBlockThreshold</t>
    </r>
    <r>
      <rPr>
        <sz val="11"/>
        <color rgb="FF006096"/>
        <rFont val="Roboto Condensed"/>
      </rPr>
      <t xml:space="preserve">
</t>
    </r>
  </si>
  <si>
    <r>
      <rPr>
        <b/>
        <sz val="11"/>
        <color rgb="FF000000"/>
        <rFont val="Calibri"/>
      </rPr>
      <t>SenderBlockingEnabled</t>
    </r>
    <r>
      <rPr>
        <sz val="11"/>
        <color rgb="FF000000"/>
        <rFont val="Calibri"/>
      </rPr>
      <t xml:space="preserve"> True</t>
    </r>
    <r>
      <rPr>
        <sz val="11"/>
        <color rgb="FF000000"/>
        <rFont val="Calibri"/>
      </rPr>
      <t xml:space="preserve">
</t>
    </r>
    <r>
      <rPr>
        <b/>
        <sz val="11"/>
        <color rgb="FF000000"/>
        <rFont val="Calibri"/>
      </rPr>
      <t>OpenProxyDetectionEnabled</t>
    </r>
    <r>
      <rPr>
        <sz val="11"/>
        <color rgb="FF000000"/>
        <rFont val="Calibri"/>
      </rPr>
      <t xml:space="preserve"> True</t>
    </r>
    <r>
      <rPr>
        <sz val="11"/>
        <color rgb="FF000000"/>
        <rFont val="Calibri"/>
      </rPr>
      <t xml:space="preserve">
</t>
    </r>
    <r>
      <rPr>
        <b/>
        <sz val="11"/>
        <color rgb="FF000000"/>
        <rFont val="Calibri"/>
      </rPr>
      <t>SrlBlockThreshold</t>
    </r>
    <r>
      <rPr>
        <sz val="11"/>
        <color rgb="FF000000"/>
        <rFont val="Calibri"/>
      </rPr>
      <t xml:space="preserve"> 7</t>
    </r>
  </si>
  <si>
    <t>1.4</t>
  </si>
  <si>
    <r>
      <rPr>
        <sz val="11"/>
        <rFont val="Calibri"/>
      </rPr>
      <t>Ensure ‘Blank sender field’ is configured</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</si>
  <si>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Set-SenderFilterConfig -Action Reject -BlankSenderBlockingEnabled $true</t>
    </r>
    <r>
      <rPr>
        <sz val="11"/>
        <color rgb="FF006096"/>
        <rFont val="Roboto Condensed"/>
      </rPr>
      <t xml:space="preserve">
</t>
    </r>
  </si>
  <si>
    <r>
      <rPr>
        <sz val="11"/>
        <color rgb="FF000000"/>
        <rFont val="Calibri"/>
      </rPr>
      <t>When the Sender Filter Agent takes on messages from blocked senders or domains, the Action parameter is what is used when deciding what to do with these messages.</t>
    </r>
  </si>
  <si>
    <r>
      <rPr>
        <sz val="11"/>
        <color rgb="FF000000"/>
        <rFont val="Calibri"/>
      </rPr>
      <t>Anonymous emails are automatically rejected</t>
    </r>
  </si>
  <si>
    <r>
      <rPr>
        <sz val="11"/>
        <color rgb="FF000000"/>
        <rFont val="Calibri"/>
      </rPr>
      <t xml:space="preserve">Execute the following cmdlet and ensure </t>
    </r>
    <r>
      <rPr>
        <b/>
        <sz val="11"/>
        <color rgb="FF000000"/>
        <rFont val="Calibri"/>
      </rPr>
      <t>Action</t>
    </r>
    <r>
      <rPr>
        <sz val="11"/>
        <color rgb="FF000000"/>
        <rFont val="Calibri"/>
      </rPr>
      <t xml:space="preserve"> is set to </t>
    </r>
    <r>
      <rPr>
        <b/>
        <sz val="11"/>
        <color rgb="FF000000"/>
        <rFont val="Calibri"/>
      </rPr>
      <t>Reject</t>
    </r>
    <r>
      <rPr>
        <sz val="11"/>
        <color rgb="FF000000"/>
        <rFont val="Calibri"/>
      </rPr>
      <t xml:space="preserve"> and </t>
    </r>
    <r>
      <rPr>
        <b/>
        <sz val="11"/>
        <color rgb="FF000000"/>
        <rFont val="Calibri"/>
      </rPr>
      <t>BlankSenderBlockingEnabled</t>
    </r>
    <r>
      <rPr>
        <sz val="11"/>
        <color rgb="FF000000"/>
        <rFont val="Calibri"/>
      </rPr>
      <t xml:space="preserve"> is set to </t>
    </r>
    <r>
      <rPr>
        <b/>
        <sz val="11"/>
        <color rgb="FF000000"/>
        <rFont val="Calibri"/>
      </rPr>
      <t>True</t>
    </r>
    <r>
      <rPr>
        <sz val="11"/>
        <color rgb="FF000000"/>
        <rFont val="Calibri"/>
      </rPr>
      <t xml:space="preserve"> :</t>
    </r>
    <r>
      <rPr>
        <sz val="11"/>
        <color rgb="FF000000"/>
        <rFont val="Calibri"/>
      </rPr>
      <t xml:space="preserve">
</t>
    </r>
    <r>
      <rPr>
        <sz val="11"/>
        <color rgb="FF006096"/>
        <rFont val="Roboto Condensed"/>
      </rPr>
      <t>Get-SenderFilterConfig | fl Name, Action, BlankSenderBlockingEnabled</t>
    </r>
    <r>
      <rPr>
        <sz val="11"/>
        <color rgb="FF006096"/>
        <rFont val="Roboto Condensed"/>
      </rPr>
      <t xml:space="preserve">
</t>
    </r>
  </si>
  <si>
    <r>
      <rPr>
        <b/>
        <sz val="11"/>
        <color rgb="FF000000"/>
        <rFont val="Calibri"/>
      </rPr>
      <t>Action</t>
    </r>
    <r>
      <rPr>
        <sz val="11"/>
        <color rgb="FF000000"/>
        <rFont val="Calibri"/>
      </rPr>
      <t xml:space="preserve"> Reject</t>
    </r>
    <r>
      <rPr>
        <sz val="11"/>
        <color rgb="FF000000"/>
        <rFont val="Calibri"/>
      </rPr>
      <t xml:space="preserve">
</t>
    </r>
    <r>
      <rPr>
        <b/>
        <sz val="11"/>
        <color rgb="FF000000"/>
        <rFont val="Calibri"/>
      </rPr>
      <t>BlankSenderBlockingEnabled</t>
    </r>
    <r>
      <rPr>
        <sz val="11"/>
        <color rgb="FF000000"/>
        <rFont val="Calibri"/>
      </rPr>
      <t xml:space="preserve"> False</t>
    </r>
  </si>
  <si>
    <t>1.5</t>
  </si>
  <si>
    <r>
      <rPr>
        <sz val="11"/>
        <rFont val="Calibri"/>
      </rPr>
      <t>Ensure ‘Spam quarantine mailbox exists’ is set to ‘&lt;SmtpAddress&gt;’</t>
    </r>
  </si>
  <si>
    <t>Manual</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</si>
  <si>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Set-ContentFilterConfig -QuarantineMailbox &lt;'QuarantineMailbox SmtpAddress'&gt;</t>
    </r>
    <r>
      <rPr>
        <sz val="11"/>
        <color rgb="FF006096"/>
        <rFont val="Roboto Condensed"/>
      </rPr>
      <t xml:space="preserve">
</t>
    </r>
  </si>
  <si>
    <r>
      <rPr>
        <sz val="11"/>
        <color rgb="FF000000"/>
        <rFont val="Calibri"/>
      </rPr>
      <t>This parameter is used to specify an SMTP address to be used as a spam quarantine mailbox.</t>
    </r>
    <r>
      <rPr>
        <sz val="11"/>
        <color rgb="FF000000"/>
        <rFont val="Calibri"/>
      </rPr>
      <t xml:space="preserve">
</t>
    </r>
    <r>
      <rPr>
        <b/>
        <sz val="11"/>
        <color rgb="FF000000"/>
        <rFont val="Calibri"/>
      </rPr>
      <t>Note:</t>
    </r>
    <r>
      <rPr>
        <sz val="11"/>
        <color rgb="FF000000"/>
        <rFont val="Calibri"/>
      </rPr>
      <t xml:space="preserve"> All messages that are equal to or greater than the value set in the </t>
    </r>
    <r>
      <rPr>
        <b/>
        <sz val="11"/>
        <color rgb="FF000000"/>
        <rFont val="Calibri"/>
      </rPr>
      <t>SCLQuarantineEnabled</t>
    </r>
    <r>
      <rPr>
        <sz val="11"/>
        <color rgb="FF000000"/>
        <rFont val="Calibri"/>
      </rPr>
      <t xml:space="preserve"> parameter are sent to the SMTP address set in the </t>
    </r>
    <r>
      <rPr>
        <b/>
        <sz val="11"/>
        <color rgb="FF000000"/>
        <rFont val="Calibri"/>
      </rPr>
      <t>QuarantineMailbox</t>
    </r>
    <r>
      <rPr>
        <sz val="11"/>
        <color rgb="FF000000"/>
        <rFont val="Calibri"/>
      </rPr>
      <t xml:space="preserve"> parameter.</t>
    </r>
  </si>
  <si>
    <r>
      <rPr>
        <sz val="11"/>
        <color rgb="FF000000"/>
        <rFont val="Calibri"/>
      </rPr>
      <t>This mailbox should be monitored by an administrator for potential of blocking sender.</t>
    </r>
  </si>
  <si>
    <r>
      <rPr>
        <sz val="11"/>
        <color rgb="FF000000"/>
        <rFont val="Calibri"/>
      </rPr>
      <t xml:space="preserve">Execute the following cmdlet and ensure </t>
    </r>
    <r>
      <rPr>
        <b/>
        <sz val="11"/>
        <color rgb="FF000000"/>
        <rFont val="Calibri"/>
      </rPr>
      <t>QuarantineMailbox</t>
    </r>
    <r>
      <rPr>
        <sz val="11"/>
        <color rgb="FF000000"/>
        <rFont val="Calibri"/>
      </rPr>
      <t xml:space="preserve"> is set to a valid working e-mail address.</t>
    </r>
    <r>
      <rPr>
        <sz val="11"/>
        <color rgb="FF000000"/>
        <rFont val="Calibri"/>
      </rPr>
      <t xml:space="preserve">
</t>
    </r>
    <r>
      <rPr>
        <sz val="11"/>
        <color rgb="FF006096"/>
        <rFont val="Roboto Condensed"/>
      </rPr>
      <t>Get-ContentFilterConfig | Select Name, QuarantineMailbox</t>
    </r>
    <r>
      <rPr>
        <sz val="11"/>
        <color rgb="FF006096"/>
        <rFont val="Roboto Condensed"/>
      </rPr>
      <t xml:space="preserve">
</t>
    </r>
  </si>
  <si>
    <r>
      <rPr>
        <sz val="11"/>
        <color rgb="FF000000"/>
        <rFont val="Calibri"/>
      </rPr>
      <t>Not Configured.</t>
    </r>
  </si>
  <si>
    <t>1.6</t>
  </si>
  <si>
    <r>
      <rPr>
        <sz val="11"/>
        <rFont val="Calibri"/>
      </rPr>
      <t xml:space="preserve">Ensure </t>
    </r>
    <r>
      <rPr>
        <sz val="11"/>
        <color rgb="FF000000"/>
        <rFont val="Calibri"/>
      </rPr>
      <t>'</t>
    </r>
    <r>
      <rPr>
        <b/>
        <sz val="11"/>
        <color rgb="FF000000"/>
        <rFont val="Calibri"/>
      </rPr>
      <t>SCL Quarantine</t>
    </r>
    <r>
      <rPr>
        <sz val="11"/>
        <color rgb="FF000000"/>
        <rFont val="Calibri"/>
      </rPr>
      <t>'</t>
    </r>
    <r>
      <rPr>
        <sz val="11"/>
        <color rgb="FF000000"/>
        <rFont val="Calibri"/>
      </rPr>
      <t xml:space="preserve"> is </t>
    </r>
    <r>
      <rPr>
        <sz val="11"/>
        <color rgb="FF000000"/>
        <rFont val="Calibri"/>
      </rPr>
      <t>'</t>
    </r>
    <r>
      <rPr>
        <b/>
        <sz val="11"/>
        <color rgb="FF000000"/>
        <rFont val="Calibri"/>
      </rPr>
      <t>Enabled</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</si>
  <si>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Set-ContentFilterConfig -SCLQuarantineEnabled $true -SCLRejectThreshold 8 -SCLQuarantineThreshold 6</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SCLRejectThreshold</t>
    </r>
    <r>
      <rPr>
        <sz val="11"/>
        <color rgb="FF000000"/>
        <rFont val="Calibri"/>
      </rPr>
      <t xml:space="preserve"> must be greater than the </t>
    </r>
    <r>
      <rPr>
        <b/>
        <sz val="11"/>
        <color rgb="FF000000"/>
        <rFont val="Calibri"/>
      </rPr>
      <t>SCLQuarantineThreshold</t>
    </r>
    <r>
      <rPr>
        <sz val="11"/>
        <color rgb="FF000000"/>
        <rFont val="Calibri"/>
      </rPr>
      <t xml:space="preserve"> when enabling the Quarantine and is why it is changed in this instance.</t>
    </r>
  </si>
  <si>
    <r>
      <rPr>
        <sz val="11"/>
        <color rgb="FF000000"/>
        <rFont val="Calibri"/>
      </rPr>
      <t>Spam Confidence Level (SCL) is a rating assigned to incoming email messages by the Content Filter agent in Exchange Server. It is a measure of the likelihood that an email is spam based on various content analysis techniques and spam detection algorithms. The SCL value ranges from 0 to 9, with 9 being the highest level of confidence that the email is spam.</t>
    </r>
    <r>
      <rPr>
        <sz val="11"/>
        <color rgb="FF000000"/>
        <rFont val="Calibri"/>
      </rPr>
      <t xml:space="preserve">
</t>
    </r>
    <r>
      <rPr>
        <sz val="11"/>
        <color rgb="FF000000"/>
        <rFont val="Calibri"/>
      </rPr>
      <t xml:space="preserve">Ensure </t>
    </r>
    <r>
      <rPr>
        <b/>
        <sz val="11"/>
        <color rgb="FF000000"/>
        <rFont val="Calibri"/>
      </rPr>
      <t>SCLQuarantineEnabled</t>
    </r>
    <r>
      <rPr>
        <sz val="11"/>
        <color rgb="FF000000"/>
        <rFont val="Calibri"/>
      </rPr>
      <t xml:space="preserve"> is set to </t>
    </r>
    <r>
      <rPr>
        <b/>
        <sz val="11"/>
        <color rgb="FF000000"/>
        <rFont val="Calibri"/>
      </rPr>
      <t>True</t>
    </r>
  </si>
  <si>
    <r>
      <rPr>
        <sz val="11"/>
        <color rgb="FF000000"/>
        <rFont val="Calibri"/>
      </rPr>
      <t>False positives may occur when setting SCLQuarantineThreshold to lower values.</t>
    </r>
  </si>
  <si>
    <r>
      <rPr>
        <sz val="11"/>
        <color rgb="FF000000"/>
        <rFont val="Calibri"/>
      </rPr>
      <t xml:space="preserve">Execute the following cmdlet and ensure </t>
    </r>
    <r>
      <rPr>
        <b/>
        <sz val="11"/>
        <color rgb="FF000000"/>
        <rFont val="Calibri"/>
      </rPr>
      <t>SCLQuarantineEnabled</t>
    </r>
    <r>
      <rPr>
        <sz val="11"/>
        <color rgb="FF000000"/>
        <rFont val="Calibri"/>
      </rPr>
      <t xml:space="preserve"> is set to </t>
    </r>
    <r>
      <rPr>
        <b/>
        <sz val="11"/>
        <color rgb="FF000000"/>
        <rFont val="Calibri"/>
      </rPr>
      <t>True</t>
    </r>
    <r>
      <rPr>
        <sz val="11"/>
        <color rgb="FF000000"/>
        <rFont val="Calibri"/>
      </rPr>
      <t xml:space="preserve"> and </t>
    </r>
    <r>
      <rPr>
        <b/>
        <sz val="11"/>
        <color rgb="FF000000"/>
        <rFont val="Calibri"/>
      </rPr>
      <t>SCLQuarantineThreshold</t>
    </r>
    <r>
      <rPr>
        <sz val="11"/>
        <color rgb="FF000000"/>
        <rFont val="Calibri"/>
      </rPr>
      <t xml:space="preserve"> is set to </t>
    </r>
    <r>
      <rPr>
        <b/>
        <sz val="11"/>
        <color rgb="FF000000"/>
        <rFont val="Calibri"/>
      </rPr>
      <t>6</t>
    </r>
    <r>
      <rPr>
        <sz val="11"/>
        <color rgb="FF000000"/>
        <rFont val="Calibri"/>
      </rPr>
      <t xml:space="preserve"> or lower.</t>
    </r>
    <r>
      <rPr>
        <sz val="11"/>
        <color rgb="FF000000"/>
        <rFont val="Calibri"/>
      </rPr>
      <t xml:space="preserve">
</t>
    </r>
    <r>
      <rPr>
        <sz val="11"/>
        <color rgb="FF006096"/>
        <rFont val="Roboto Condensed"/>
      </rPr>
      <t>Get-ContentFilterConfig | fl Name,QuarantineMailbox,SCL*</t>
    </r>
    <r>
      <rPr>
        <sz val="11"/>
        <color rgb="FF006096"/>
        <rFont val="Roboto Condensed"/>
      </rPr>
      <t xml:space="preserve">
</t>
    </r>
  </si>
  <si>
    <r>
      <rPr>
        <sz val="11"/>
        <color rgb="FF000000"/>
        <rFont val="Calibri"/>
      </rPr>
      <t xml:space="preserve">SCLQuarantineEnabled: </t>
    </r>
    <r>
      <rPr>
        <b/>
        <sz val="11"/>
        <color rgb="FF000000"/>
        <rFont val="Calibri"/>
      </rPr>
      <t>False</t>
    </r>
    <r>
      <rPr>
        <sz val="11"/>
        <color rgb="FF000000"/>
        <rFont val="Calibri"/>
      </rPr>
      <t xml:space="preserve">
</t>
    </r>
    <r>
      <rPr>
        <sz val="11"/>
        <color rgb="FF000000"/>
        <rFont val="Calibri"/>
      </rPr>
      <t xml:space="preserve">SCLQuarantineThreshold: </t>
    </r>
    <r>
      <rPr>
        <b/>
        <sz val="11"/>
        <color rgb="FF000000"/>
        <rFont val="Calibri"/>
      </rPr>
      <t>9</t>
    </r>
    <r>
      <rPr>
        <sz val="11"/>
        <color rgb="FF000000"/>
        <rFont val="Calibri"/>
      </rPr>
      <t xml:space="preserve">
</t>
    </r>
    <r>
      <rPr>
        <sz val="11"/>
        <color rgb="FF000000"/>
        <rFont val="Calibri"/>
      </rPr>
      <t xml:space="preserve">SCLRejectThreshold: </t>
    </r>
    <r>
      <rPr>
        <b/>
        <sz val="11"/>
        <color rgb="FF000000"/>
        <rFont val="Calibri"/>
      </rPr>
      <t>7</t>
    </r>
  </si>
  <si>
    <t>1.7</t>
  </si>
  <si>
    <r>
      <rPr>
        <sz val="11"/>
        <rFont val="Calibri"/>
      </rPr>
      <t>Ensure ‘Nonexistent recipients’ is set to ‘True’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</si>
  <si>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Set-RecipientFilterConfig -RecipientValidationEnabled $true</t>
    </r>
    <r>
      <rPr>
        <sz val="11"/>
        <color rgb="FF006096"/>
        <rFont val="Roboto Condensed"/>
      </rPr>
      <t xml:space="preserve">
</t>
    </r>
  </si>
  <si>
    <r>
      <rPr>
        <sz val="11"/>
        <color rgb="FF000000"/>
        <rFont val="Calibri"/>
      </rPr>
      <t xml:space="preserve">This parameter is used to decide if messages whose recipient doesn't exist in the organization are blocked. When this parameter is set to </t>
    </r>
    <r>
      <rPr>
        <b/>
        <sz val="11"/>
        <color rgb="FF000000"/>
        <rFont val="Calibri"/>
      </rPr>
      <t>$true</t>
    </r>
    <r>
      <rPr>
        <sz val="11"/>
        <color rgb="FF000000"/>
        <rFont val="Calibri"/>
      </rPr>
      <t>, the Recipient Filter Agent blocks these messages.</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Set-RecipientFilterConfig</t>
    </r>
    <r>
      <rPr>
        <sz val="11"/>
        <color rgb="FF000000"/>
        <rFont val="Calibri"/>
      </rPr>
      <t xml:space="preserve"> cmdlet must be enabled</t>
    </r>
  </si>
  <si>
    <r>
      <rPr>
        <sz val="11"/>
        <color rgb="FF000000"/>
        <rFont val="Calibri"/>
      </rPr>
      <t>Some legitimate messages might be blocked.</t>
    </r>
  </si>
  <si>
    <r>
      <rPr>
        <sz val="11"/>
        <color rgb="FF000000"/>
        <rFont val="Calibri"/>
      </rPr>
      <t xml:space="preserve">Execute the following cmdlet and ensure </t>
    </r>
    <r>
      <rPr>
        <b/>
        <sz val="11"/>
        <color rgb="FF000000"/>
        <rFont val="Calibri"/>
      </rPr>
      <t>RecipientValidationEnabled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Get-RecipientFilterConfig | Select Name, RecipientValidationEnabled</t>
    </r>
    <r>
      <rPr>
        <sz val="11"/>
        <color rgb="FF006096"/>
        <rFont val="Roboto Condensed"/>
      </rPr>
      <t xml:space="preserve">
</t>
    </r>
  </si>
  <si>
    <r>
      <rPr>
        <sz val="11"/>
        <color rgb="FF000000"/>
        <rFont val="Calibri"/>
      </rPr>
      <t>False</t>
    </r>
  </si>
  <si>
    <t>1.8</t>
  </si>
  <si>
    <r>
      <rPr>
        <sz val="11"/>
        <rFont val="Calibri"/>
      </rPr>
      <t xml:space="preserve">Ensure </t>
    </r>
    <r>
      <rPr>
        <sz val="11"/>
        <color rgb="FF000000"/>
        <rFont val="Calibri"/>
      </rPr>
      <t>'</t>
    </r>
    <r>
      <rPr>
        <b/>
        <sz val="11"/>
        <color rgb="FF000000"/>
        <rFont val="Calibri"/>
      </rPr>
      <t>Attachment Filtering Agent</t>
    </r>
    <r>
      <rPr>
        <sz val="11"/>
        <color rgb="FF000000"/>
        <rFont val="Calibri"/>
      </rPr>
      <t>'</t>
    </r>
    <r>
      <rPr>
        <sz val="11"/>
        <color rgb="FF000000"/>
        <rFont val="Calibri"/>
      </rPr>
      <t xml:space="preserve"> is configured</t>
    </r>
  </si>
  <si>
    <r>
      <rPr>
        <sz val="11"/>
        <color rgb="FF000000"/>
        <rFont val="Calibri"/>
      </rPr>
      <t>Execute the following cmdlet to enable the Filtering Agent:</t>
    </r>
    <r>
      <rPr>
        <sz val="11"/>
        <color rgb="FF000000"/>
        <rFont val="Calibri"/>
      </rPr>
      <t xml:space="preserve">
</t>
    </r>
    <r>
      <rPr>
        <sz val="11"/>
        <color rgb="FF006096"/>
        <rFont val="Roboto Condensed"/>
      </rPr>
      <t>Enable-TransportAgent "Attachment Filtering Agent"</t>
    </r>
    <r>
      <rPr>
        <sz val="11"/>
        <color rgb="FF006096"/>
        <rFont val="Roboto Condensed"/>
      </rPr>
      <t xml:space="preserve">
</t>
    </r>
    <r>
      <rPr>
        <sz val="11"/>
        <color rgb="FF000000"/>
        <rFont val="Calibri"/>
      </rPr>
      <t xml:space="preserve">
</t>
    </r>
    <r>
      <rPr>
        <sz val="11"/>
        <color rgb="FF000000"/>
        <rFont val="Calibri"/>
      </rPr>
      <t>Execute the bellow script to create the desired attachment filtering state:</t>
    </r>
    <r>
      <rPr>
        <sz val="11"/>
        <color rgb="FF000000"/>
        <rFont val="Calibri"/>
      </rPr>
      <t xml:space="preserve">
</t>
    </r>
    <r>
      <rPr>
        <sz val="11"/>
        <color rgb="FF006096"/>
        <rFont val="Roboto Condensed"/>
      </rPr>
      <t>$attachmentExtensions = @(</t>
    </r>
    <r>
      <rPr>
        <sz val="11"/>
        <color rgb="FF006096"/>
        <rFont val="Roboto Condensed"/>
      </rPr>
      <t xml:space="preserve">
</t>
    </r>
    <r>
      <rPr>
        <sz val="11"/>
        <color rgb="FF006096"/>
        <rFont val="Roboto Condensed"/>
      </rPr>
      <t xml:space="preserve">    "*.ace", "*.ade", "*.adp", "*.ani", "*.app", "*.appx", "*.arj", "*.asx", "*.bas", "*.bat", "*.cab", "*.chm",</t>
    </r>
    <r>
      <rPr>
        <sz val="11"/>
        <color rgb="FF006096"/>
        <rFont val="Roboto Condensed"/>
      </rPr>
      <t xml:space="preserve">
</t>
    </r>
    <r>
      <rPr>
        <sz val="11"/>
        <color rgb="FF006096"/>
        <rFont val="Roboto Condensed"/>
      </rPr>
      <t xml:space="preserve">    "*.cmd", "*.com", "*.cpl", "*.crt", "*.csh", "*.dbf", "*.dcr", "*.deb", "*.dex", "*.dif", "*.dir", "*.dll", </t>
    </r>
    <r>
      <rPr>
        <sz val="11"/>
        <color rgb="FF006096"/>
        <rFont val="Roboto Condensed"/>
      </rPr>
      <t xml:space="preserve">
</t>
    </r>
    <r>
      <rPr>
        <sz val="11"/>
        <color rgb="FF006096"/>
        <rFont val="Roboto Condensed"/>
      </rPr>
      <t xml:space="preserve">    "*.doc", "*.dot", "*.docm", "*.elf", "*.exe", "*.fxp", "*.hlp", "*.hta", "*.htc", "*.htm", "*.html", "*.img", </t>
    </r>
    <r>
      <rPr>
        <sz val="11"/>
        <color rgb="FF006096"/>
        <rFont val="Roboto Condensed"/>
      </rPr>
      <t xml:space="preserve">
</t>
    </r>
    <r>
      <rPr>
        <sz val="11"/>
        <color rgb="FF006096"/>
        <rFont val="Roboto Condensed"/>
      </rPr>
      <t xml:space="preserve">    "*.inf", "*.ins", "*.iso", "*.isp", "*.jar", "*.jnlp", "*.js", "*.jse", "*.kext", "*.ksh", "*.lha", "*.lib", </t>
    </r>
    <r>
      <rPr>
        <sz val="11"/>
        <color rgb="FF006096"/>
        <rFont val="Roboto Condensed"/>
      </rPr>
      <t xml:space="preserve">
</t>
    </r>
    <r>
      <rPr>
        <sz val="11"/>
        <color rgb="FF006096"/>
        <rFont val="Roboto Condensed"/>
      </rPr>
      <t xml:space="preserve">    "*.lnk", "*.lzh", "*.macho", "*.mda", "*.mdb", "*.mde", "*.mdt", "*.mdw", "*.mdz", "*.mht", "*.mhtml", "*.msc", </t>
    </r>
    <r>
      <rPr>
        <sz val="11"/>
        <color rgb="FF006096"/>
        <rFont val="Roboto Condensed"/>
      </rPr>
      <t xml:space="preserve">
</t>
    </r>
    <r>
      <rPr>
        <sz val="11"/>
        <color rgb="FF006096"/>
        <rFont val="Roboto Condensed"/>
      </rPr>
      <t xml:space="preserve">    "*.msi", "*.msix", "*.msp", "*.mst", "*.ops", "*.pcd", "*.pif", "*.plg", "*.ppa", "*.ppt", "*.ppam", "*.prf", </t>
    </r>
    <r>
      <rPr>
        <sz val="11"/>
        <color rgb="FF006096"/>
        <rFont val="Roboto Condensed"/>
      </rPr>
      <t xml:space="preserve">
</t>
    </r>
    <r>
      <rPr>
        <sz val="11"/>
        <color rgb="FF006096"/>
        <rFont val="Roboto Condensed"/>
      </rPr>
      <t xml:space="preserve">    "*.prg", "*.ps1", "*.ps11", "*.ps11xml", "*.ps1xml", "*.ps2", "*.ps2xml", "*.psc1", "*.psc2", "*.reg", "*.rev", </t>
    </r>
    <r>
      <rPr>
        <sz val="11"/>
        <color rgb="FF006096"/>
        <rFont val="Roboto Condensed"/>
      </rPr>
      <t xml:space="preserve">
</t>
    </r>
    <r>
      <rPr>
        <sz val="11"/>
        <color rgb="FF006096"/>
        <rFont val="Roboto Condensed"/>
      </rPr>
      <t xml:space="preserve">    "*.scf", "*.scr", "*.sct", "*.shb", "*.shs", "*.shtm", "*.shtml", "*.slk", "*.spl", "*.stm", "*.swf", "*.sys", </t>
    </r>
    <r>
      <rPr>
        <sz val="11"/>
        <color rgb="FF006096"/>
        <rFont val="Roboto Condensed"/>
      </rPr>
      <t xml:space="preserve">
</t>
    </r>
    <r>
      <rPr>
        <sz val="11"/>
        <color rgb="FF006096"/>
        <rFont val="Roboto Condensed"/>
      </rPr>
      <t xml:space="preserve">    "*.uif", "*.url", "*.vb", "*.vbe", "*.vbs", "*.vxd", "*.wsc", "*.wsf", "*.wsh", "*.xlam", "*.xla", "*.xlc", </t>
    </r>
    <r>
      <rPr>
        <sz val="11"/>
        <color rgb="FF006096"/>
        <rFont val="Roboto Condensed"/>
      </rPr>
      <t xml:space="preserve">
</t>
    </r>
    <r>
      <rPr>
        <sz val="11"/>
        <color rgb="FF006096"/>
        <rFont val="Roboto Condensed"/>
      </rPr>
      <t xml:space="preserve">    "*.xll", "*.xls", "*.xlsm", "*.xlt", "*.xlw", "*.xml", "*.xnk",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foreach ($extension in $attachmentExtensions) {</t>
    </r>
    <r>
      <rPr>
        <sz val="11"/>
        <color rgb="FF006096"/>
        <rFont val="Roboto Condensed"/>
      </rPr>
      <t xml:space="preserve">
</t>
    </r>
    <r>
      <rPr>
        <sz val="11"/>
        <color rgb="FF006096"/>
        <rFont val="Roboto Condensed"/>
      </rPr>
      <t xml:space="preserve">    $result = Add-AttachmentFilterEntry -Name $extension -Type FileName -ErrorAction SilentlyContinue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($result) {</t>
    </r>
    <r>
      <rPr>
        <sz val="11"/>
        <color rgb="FF006096"/>
        <rFont val="Roboto Condensed"/>
      </rPr>
      <t xml:space="preserve">
</t>
    </r>
    <r>
      <rPr>
        <sz val="11"/>
        <color rgb="FF006096"/>
        <rFont val="Roboto Condensed"/>
      </rPr>
      <t xml:space="preserve">        Write-Host "Successfully added attachment $extension" -ForegroundColor Green</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Write-Host "Attachment $extension already exists in the list." -ForegroundColor Red</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</si>
  <si>
    <r>
      <rPr>
        <sz val="11"/>
        <color rgb="FF000000"/>
        <rFont val="Calibri"/>
      </rPr>
      <t>The attachment filtering on Edge Transport servers restricts attachments that users receive in email messages. Attachment filtering is performed by the Attachment Filtering agent, which is available only on Edge Transport servers, and is unchanged from Exchange Server 2010.</t>
    </r>
    <r>
      <rPr>
        <sz val="11"/>
        <color rgb="FF000000"/>
        <rFont val="Calibri"/>
      </rPr>
      <t xml:space="preserve">
</t>
    </r>
    <r>
      <rPr>
        <sz val="11"/>
        <color rgb="FF000000"/>
        <rFont val="Calibri"/>
      </rPr>
      <t xml:space="preserve">Ensure the </t>
    </r>
    <r>
      <rPr>
        <b/>
        <sz val="11"/>
        <color rgb="FF000000"/>
        <rFont val="Calibri"/>
      </rPr>
      <t>Attachment Filtering Agent</t>
    </r>
    <r>
      <rPr>
        <sz val="11"/>
        <color rgb="FF000000"/>
        <rFont val="Calibri"/>
      </rPr>
      <t xml:space="preserve"> is Enabled, and the extension filtering list is configured to the desired state.</t>
    </r>
  </si>
  <si>
    <r>
      <rPr>
        <sz val="11"/>
        <color rgb="FF000000"/>
        <rFont val="Calibri"/>
      </rPr>
      <t>Attachments on emails that match the filtering list will be removed and replaced with a text file. The original message will be sent to the recipient along with the replaced attachment. This is the default behavior.</t>
    </r>
  </si>
  <si>
    <r>
      <rPr>
        <sz val="11"/>
        <color rgb="FF000000"/>
        <rFont val="Calibri"/>
      </rPr>
      <t>To ensure the Attachment Filtering Agent is enabled execute the below cmdlet:</t>
    </r>
    <r>
      <rPr>
        <sz val="11"/>
        <color rgb="FF000000"/>
        <rFont val="Calibri"/>
      </rPr>
      <t xml:space="preserve">
</t>
    </r>
    <r>
      <rPr>
        <sz val="11"/>
        <color rgb="FF006096"/>
        <rFont val="Roboto Condensed"/>
      </rPr>
      <t>Get-TransportAgent "Attachment Filtering Agent"</t>
    </r>
    <r>
      <rPr>
        <sz val="11"/>
        <color rgb="FF006096"/>
        <rFont val="Roboto Condensed"/>
      </rPr>
      <t xml:space="preserve">
</t>
    </r>
    <r>
      <rPr>
        <sz val="11"/>
        <color rgb="FF000000"/>
        <rFont val="Calibri"/>
      </rPr>
      <t xml:space="preserve">
</t>
    </r>
    <r>
      <rPr>
        <sz val="11"/>
        <color rgb="FF000000"/>
        <rFont val="Calibri"/>
      </rPr>
      <t xml:space="preserve">To ensure the list of blocked extensions matches the recommended state execute </t>
    </r>
    <r>
      <rPr>
        <b/>
        <sz val="11"/>
        <color rgb="FF000000"/>
        <rFont val="Calibri"/>
      </rPr>
      <t>Get-AttachmentFilterEntry</t>
    </r>
    <r>
      <rPr>
        <sz val="11"/>
        <color rgb="FF000000"/>
        <rFont val="Calibri"/>
      </rPr>
      <t xml:space="preserve"> and compare it against the list below or run the following script:</t>
    </r>
    <r>
      <rPr>
        <sz val="11"/>
        <color rgb="FF000000"/>
        <rFont val="Calibri"/>
      </rPr>
      <t xml:space="preserve">
</t>
    </r>
    <r>
      <rPr>
        <sz val="11"/>
        <color rgb="FF006096"/>
        <rFont val="Roboto Condensed"/>
      </rPr>
      <t>$attachmentExtensions = @(</t>
    </r>
    <r>
      <rPr>
        <sz val="11"/>
        <color rgb="FF006096"/>
        <rFont val="Roboto Condensed"/>
      </rPr>
      <t xml:space="preserve">
</t>
    </r>
    <r>
      <rPr>
        <sz val="11"/>
        <color rgb="FF006096"/>
        <rFont val="Roboto Condensed"/>
      </rPr>
      <t xml:space="preserve">    "*.ace", "*.ade", "*.adp", "*.ani", "*.app", "*.appx", "*.arj", "*.asx", "*.bas", "*.bat", "*.cab", "*.chm",</t>
    </r>
    <r>
      <rPr>
        <sz val="11"/>
        <color rgb="FF006096"/>
        <rFont val="Roboto Condensed"/>
      </rPr>
      <t xml:space="preserve">
</t>
    </r>
    <r>
      <rPr>
        <sz val="11"/>
        <color rgb="FF006096"/>
        <rFont val="Roboto Condensed"/>
      </rPr>
      <t xml:space="preserve">    "*.cmd", "*.com", "*.cpl", "*.crt", "*.csh", "*.dbf", "*.dcr", "*.deb", "*.dex", "*.dif", "*.dir", "*.dll", </t>
    </r>
    <r>
      <rPr>
        <sz val="11"/>
        <color rgb="FF006096"/>
        <rFont val="Roboto Condensed"/>
      </rPr>
      <t xml:space="preserve">
</t>
    </r>
    <r>
      <rPr>
        <sz val="11"/>
        <color rgb="FF006096"/>
        <rFont val="Roboto Condensed"/>
      </rPr>
      <t xml:space="preserve">    "*.doc", "*.dot", "*.docm", "*.elf", "*.exe", "*.fxp", "*.hlp", "*.hta", "*.htc", "*.htm", "*.html", "*.img", </t>
    </r>
    <r>
      <rPr>
        <sz val="11"/>
        <color rgb="FF006096"/>
        <rFont val="Roboto Condensed"/>
      </rPr>
      <t xml:space="preserve">
</t>
    </r>
    <r>
      <rPr>
        <sz val="11"/>
        <color rgb="FF006096"/>
        <rFont val="Roboto Condensed"/>
      </rPr>
      <t xml:space="preserve">    "*.inf", "*.ins", "*.iso", "*.isp", "*.jar", "*.jnlp", "*.js", "*.jse", "*.kext", "*.ksh", "*.lha", "*.lib", </t>
    </r>
    <r>
      <rPr>
        <sz val="11"/>
        <color rgb="FF006096"/>
        <rFont val="Roboto Condensed"/>
      </rPr>
      <t xml:space="preserve">
</t>
    </r>
    <r>
      <rPr>
        <sz val="11"/>
        <color rgb="FF006096"/>
        <rFont val="Roboto Condensed"/>
      </rPr>
      <t xml:space="preserve">    "*.lnk", "*.lzh", "*.macho", "*.mda", "*.mdb", "*.mde", "*.mdt", "*.mdw", "*.mdz", "*.mht", "*.mhtml", "*.msc", </t>
    </r>
    <r>
      <rPr>
        <sz val="11"/>
        <color rgb="FF006096"/>
        <rFont val="Roboto Condensed"/>
      </rPr>
      <t xml:space="preserve">
</t>
    </r>
    <r>
      <rPr>
        <sz val="11"/>
        <color rgb="FF006096"/>
        <rFont val="Roboto Condensed"/>
      </rPr>
      <t xml:space="preserve">    "*.msi", "*.msix", "*.msp", "*.mst", "*.ops", "*.pcd", "*.pif", "*.plg", "*.ppa", "*.ppt", "*.ppam", "*.prf", </t>
    </r>
    <r>
      <rPr>
        <sz val="11"/>
        <color rgb="FF006096"/>
        <rFont val="Roboto Condensed"/>
      </rPr>
      <t xml:space="preserve">
</t>
    </r>
    <r>
      <rPr>
        <sz val="11"/>
        <color rgb="FF006096"/>
        <rFont val="Roboto Condensed"/>
      </rPr>
      <t xml:space="preserve">    "*.prg", "*.ps1", "*.ps11", "*.ps11xml", "*.ps1xml", "*.ps2", "*.ps2xml", "*.psc1", "*.psc2", "*.reg", "*.rev", </t>
    </r>
    <r>
      <rPr>
        <sz val="11"/>
        <color rgb="FF006096"/>
        <rFont val="Roboto Condensed"/>
      </rPr>
      <t xml:space="preserve">
</t>
    </r>
    <r>
      <rPr>
        <sz val="11"/>
        <color rgb="FF006096"/>
        <rFont val="Roboto Condensed"/>
      </rPr>
      <t xml:space="preserve">    "*.scf", "*.scr", "*.sct", "*.shb", "*.shs", "*.shtm", "*.shtml", "*.slk", "*.spl", "*.stm", "*.swf", "*.sys", </t>
    </r>
    <r>
      <rPr>
        <sz val="11"/>
        <color rgb="FF006096"/>
        <rFont val="Roboto Condensed"/>
      </rPr>
      <t xml:space="preserve">
</t>
    </r>
    <r>
      <rPr>
        <sz val="11"/>
        <color rgb="FF006096"/>
        <rFont val="Roboto Condensed"/>
      </rPr>
      <t xml:space="preserve">    "*.uif", "*.url", "*.vb", "*.vbe", "*.vbs", "*.vxd", "*.wsc", "*.wsf", "*.wsh", "*.xlam", "*.xla", "*.xlc", </t>
    </r>
    <r>
      <rPr>
        <sz val="11"/>
        <color rgb="FF006096"/>
        <rFont val="Roboto Condensed"/>
      </rPr>
      <t xml:space="preserve">
</t>
    </r>
    <r>
      <rPr>
        <sz val="11"/>
        <color rgb="FF006096"/>
        <rFont val="Roboto Condensed"/>
      </rPr>
      <t xml:space="preserve">    "*.xll", "*.xls", "*.xlsm", "*.xlt", "*.xlw", "*.xml", "*.xnk", "*.xz", "*.z"</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 Get the existing attachment filter entries</t>
    </r>
    <r>
      <rPr>
        <sz val="11"/>
        <color rgb="FF006096"/>
        <rFont val="Roboto Condensed"/>
      </rPr>
      <t xml:space="preserve">
</t>
    </r>
    <r>
      <rPr>
        <sz val="11"/>
        <color rgb="FF006096"/>
        <rFont val="Roboto Condensed"/>
      </rPr>
      <t>$existingEntries = Get-AttachmentFilterEntry</t>
    </r>
    <r>
      <rPr>
        <sz val="11"/>
        <color rgb="FF006096"/>
        <rFont val="Roboto Condensed"/>
      </rPr>
      <t xml:space="preserve">
</t>
    </r>
    <r>
      <rPr>
        <sz val="11"/>
        <color rgb="FF006096"/>
        <rFont val="Roboto Condensed"/>
      </rPr>
      <t>$missingCount = 0</t>
    </r>
    <r>
      <rPr>
        <sz val="11"/>
        <color rgb="FF006096"/>
        <rFont val="Roboto Condensed"/>
      </rPr>
      <t xml:space="preserve">
</t>
    </r>
    <r>
      <rPr>
        <sz val="11"/>
        <color rgb="FF006096"/>
        <rFont val="Roboto Condensed"/>
      </rPr>
      <t># Iterate over the master list and check if each extension is present in the attachment filter</t>
    </r>
    <r>
      <rPr>
        <sz val="11"/>
        <color rgb="FF006096"/>
        <rFont val="Roboto Condensed"/>
      </rPr>
      <t xml:space="preserve">
</t>
    </r>
    <r>
      <rPr>
        <sz val="11"/>
        <color rgb="FF006096"/>
        <rFont val="Roboto Condensed"/>
      </rPr>
      <t>foreach ($extension in $attachmentExtensions) {</t>
    </r>
    <r>
      <rPr>
        <sz val="11"/>
        <color rgb="FF006096"/>
        <rFont val="Roboto Condensed"/>
      </rPr>
      <t xml:space="preserve">
</t>
    </r>
    <r>
      <rPr>
        <sz val="11"/>
        <color rgb="FF006096"/>
        <rFont val="Roboto Condensed"/>
      </rPr>
      <t xml:space="preserve">    $found = $existingEntries | Where-Object { $_.Name -eq $extension }</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xml:space="preserve">    if (!$found) {</t>
    </r>
    <r>
      <rPr>
        <sz val="11"/>
        <color rgb="FF006096"/>
        <rFont val="Roboto Condensed"/>
      </rPr>
      <t xml:space="preserve">
</t>
    </r>
    <r>
      <rPr>
        <sz val="11"/>
        <color rgb="FF006096"/>
        <rFont val="Roboto Condensed"/>
      </rPr>
      <t xml:space="preserve">        $missingCount++       </t>
    </r>
    <r>
      <rPr>
        <sz val="11"/>
        <color rgb="FF006096"/>
        <rFont val="Roboto Condensed"/>
      </rPr>
      <t xml:space="preserve">
</t>
    </r>
    <r>
      <rPr>
        <sz val="11"/>
        <color rgb="FF006096"/>
        <rFont val="Roboto Condensed"/>
      </rPr>
      <t xml:space="preserve">        Write-Host "Extension $extension is missing from the attachment filter list." -ForegroundColor Yellow</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if ($missingCount -eq 0) {</t>
    </r>
    <r>
      <rPr>
        <sz val="11"/>
        <color rgb="FF006096"/>
        <rFont val="Roboto Condensed"/>
      </rPr>
      <t xml:space="preserve">
</t>
    </r>
    <r>
      <rPr>
        <sz val="11"/>
        <color rgb="FF006096"/>
        <rFont val="Roboto Condensed"/>
      </rPr>
      <t xml:space="preserve">    Write-Host "All extensions from the reference list are present." -ForegroundColor Green</t>
    </r>
    <r>
      <rPr>
        <sz val="11"/>
        <color rgb="FF006096"/>
        <rFont val="Roboto Condensed"/>
      </rPr>
      <t xml:space="preserve">
</t>
    </r>
    <r>
      <rPr>
        <sz val="11"/>
        <color rgb="FF006096"/>
        <rFont val="Roboto Condensed"/>
      </rPr>
      <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This list has been collected from various CIS Benchmarks and includes the Exchange Defaults. It is not exhaustive. This and the remediation script can be modified for the organization's needs or exceptions.</t>
    </r>
  </si>
  <si>
    <r>
      <rPr>
        <sz val="11"/>
        <color rgb="FF000000"/>
        <rFont val="Calibri"/>
      </rPr>
      <t>By default these extensions are blocked in Exchange:</t>
    </r>
    <r>
      <rPr>
        <sz val="11"/>
        <color rgb="FF000000"/>
        <rFont val="Calibri"/>
      </rPr>
      <t xml:space="preserve">
</t>
    </r>
    <r>
      <rPr>
        <sz val="11"/>
        <color rgb="FF000000"/>
        <rFont val="Calibri"/>
      </rPr>
      <t>*.ade, *.adp, *.app, *.asx, *.bas, *.bat, *.chm, *.cmd, *.com, *.cpl, *.crt, *.csh, *.exe, *.fxp, *.hlp, *.hta, *.inf, *.ins, *.isp, *.js, *.jse, *.ksh, *.lnk, *.mda, *.mdb, *.mde, *.mdt, *.mdw, *.mdz, *.msc, *.msi, *.msp, *.mst, *.ops, *.pcd, *.pif, *.prf, *.prg, *.ps1, *.ps11, *.ps11xml, *.ps1xml, *.ps2, *.ps2xml, *.psc1, *.psc2, *.reg, *.scf, *.scr, *.sct, *.shb, *.shs, *.url, *.vb, *.vbe, *.vbs, *.wsc, *.wsf, *.wsh, *.xnk</t>
    </r>
  </si>
  <si>
    <t>1.9</t>
  </si>
  <si>
    <r>
      <rPr>
        <sz val="11"/>
        <rFont val="Calibri"/>
      </rPr>
      <t xml:space="preserve">Ensure </t>
    </r>
    <r>
      <rPr>
        <sz val="11"/>
        <color rgb="FF000000"/>
        <rFont val="Calibri"/>
      </rPr>
      <t>'</t>
    </r>
    <r>
      <rPr>
        <b/>
        <sz val="11"/>
        <color rgb="FF000000"/>
        <rFont val="Calibri"/>
      </rPr>
      <t>Maximum receive size: Connector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</si>
  <si>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"Connection from Contoso.com"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t>
    </r>
    <r>
      <rPr>
        <b/>
        <sz val="11"/>
        <color rgb="FF000000"/>
        <rFont val="Calibri"/>
      </rPr>
      <t>25</t>
    </r>
    <r>
      <rPr>
        <sz val="11"/>
        <color rgb="FF000000"/>
        <rFont val="Calibri"/>
      </rPr>
      <t>and click Save.</t>
    </r>
  </si>
  <si>
    <r>
      <rPr>
        <sz val="11"/>
        <color rgb="FF000000"/>
        <rFont val="Calibri"/>
      </rPr>
      <t xml:space="preserve">This setting limits the size of a message a user can receive. Receive size includes the header This includes the message header, the message body, and any attachments. 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</si>
  <si>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receive messages larger than the limit.</t>
    </r>
  </si>
  <si>
    <r>
      <rPr>
        <sz val="11"/>
        <color rgb="FF000000"/>
        <rFont val="Calibri"/>
      </rPr>
      <t xml:space="preserve">Execute the following cmdlet and ensure </t>
    </r>
    <r>
      <rPr>
        <b/>
        <sz val="11"/>
        <color rgb="FF000000"/>
        <rFont val="Calibri"/>
      </rPr>
      <t>MaxMessageSize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Get-ReceiveConnector "Connection from Contoso.com" | fl -property MaxMessageSize</t>
    </r>
    <r>
      <rPr>
        <sz val="11"/>
        <color rgb="FF006096"/>
        <rFont val="Roboto Condensed"/>
      </rPr>
      <t xml:space="preserve">
</t>
    </r>
  </si>
  <si>
    <r>
      <rPr>
        <sz val="11"/>
        <color rgb="FF000000"/>
        <rFont val="Calibri"/>
      </rPr>
      <t>36 MB (37,748,736 bytes)</t>
    </r>
  </si>
  <si>
    <t>1.10</t>
  </si>
  <si>
    <r>
      <rPr>
        <sz val="11"/>
        <rFont val="Calibri"/>
      </rPr>
      <t xml:space="preserve">Ensure </t>
    </r>
    <r>
      <rPr>
        <sz val="11"/>
        <color rgb="FF000000"/>
        <rFont val="Calibri"/>
      </rPr>
      <t>'</t>
    </r>
    <r>
      <rPr>
        <b/>
        <sz val="11"/>
        <color rgb="FF000000"/>
        <rFont val="Calibri"/>
      </rPr>
      <t>Transport Pickup Directory Path</t>
    </r>
    <r>
      <rPr>
        <sz val="11"/>
        <color rgb="FF000000"/>
        <rFont val="Calibri"/>
      </rPr>
      <t>'</t>
    </r>
    <r>
      <rPr>
        <sz val="11"/>
        <color rgb="FF000000"/>
        <rFont val="Calibri"/>
      </rPr>
      <t xml:space="preserve"> is not set</t>
    </r>
  </si>
  <si>
    <r>
      <rPr>
        <sz val="11"/>
        <color rgb="FF000000"/>
        <rFont val="Calibri"/>
      </rPr>
      <t>To implement the recommended state, execute the following PowerShell cmdlet to disable the Pickup Directory on the Edge Transport server:</t>
    </r>
    <r>
      <rPr>
        <sz val="11"/>
        <color rgb="FF000000"/>
        <rFont val="Calibri"/>
      </rPr>
      <t xml:space="preserve">
</t>
    </r>
    <r>
      <rPr>
        <sz val="11"/>
        <color rgb="FF006096"/>
        <rFont val="Roboto Condensed"/>
      </rPr>
      <t>Get-TransportService | Set-TransportService -PickupDirectoryPath $null</t>
    </r>
    <r>
      <rPr>
        <sz val="11"/>
        <color rgb="FF006096"/>
        <rFont val="Roboto Condensed"/>
      </rPr>
      <t xml:space="preserve">
</t>
    </r>
  </si>
  <si>
    <r>
      <rPr>
        <sz val="11"/>
        <color rgb="FF000000"/>
        <rFont val="Calibri"/>
      </rPr>
      <t>The Pickup directory is used by the Transport service on Mailbox servers and Edge Transport servers to insert message files directly into the transport pipeline. When properly formatted email message files are copied to the Pickup directory, they are submitted for delivery automatically. It is a legacy feature that can be used by administrators for mail flow testing, or by applications that must create and submit their own messages.</t>
    </r>
    <r>
      <rPr>
        <sz val="11"/>
        <color rgb="FF000000"/>
        <rFont val="Calibri"/>
      </rPr>
      <t xml:space="preserve">
</t>
    </r>
    <r>
      <rPr>
        <sz val="11"/>
        <color rgb="FF000000"/>
        <rFont val="Calibri"/>
      </rPr>
      <t xml:space="preserve">Ensure </t>
    </r>
    <r>
      <rPr>
        <b/>
        <sz val="11"/>
        <color rgb="FF000000"/>
        <rFont val="Calibri"/>
      </rPr>
      <t>PickupDirectoryPath</t>
    </r>
    <r>
      <rPr>
        <sz val="11"/>
        <color rgb="FF000000"/>
        <rFont val="Calibri"/>
      </rPr>
      <t xml:space="preserve"> is set to </t>
    </r>
    <r>
      <rPr>
        <b/>
        <sz val="11"/>
        <color rgb="FF000000"/>
        <rFont val="Calibri"/>
      </rPr>
      <t>$null</t>
    </r>
  </si>
  <si>
    <r>
      <rPr>
        <sz val="11"/>
        <color rgb="FF000000"/>
        <rFont val="Calibri"/>
      </rPr>
      <t>The directory will be unavailable for testing purposes unless an administrator explicitly enables it and then later disables it. If an application requires access to this directory, then additional controls should be enabled such as restricting NTFS permissions on the folder.</t>
    </r>
  </si>
  <si>
    <r>
      <rPr>
        <sz val="11"/>
        <color rgb="FF000000"/>
        <rFont val="Calibri"/>
      </rPr>
      <t xml:space="preserve">Execute the following cmdlet and ensure </t>
    </r>
    <r>
      <rPr>
        <b/>
        <sz val="11"/>
        <color rgb="FF000000"/>
        <rFont val="Calibri"/>
      </rPr>
      <t>PickupDirectoryPath</t>
    </r>
    <r>
      <rPr>
        <sz val="11"/>
        <color rgb="FF000000"/>
        <rFont val="Calibri"/>
      </rPr>
      <t xml:space="preserve"> is set to </t>
    </r>
    <r>
      <rPr>
        <b/>
        <sz val="11"/>
        <color rgb="FF000000"/>
        <rFont val="Calibri"/>
      </rPr>
      <t>$null</t>
    </r>
    <r>
      <rPr>
        <sz val="11"/>
        <color rgb="FF000000"/>
        <rFont val="Calibri"/>
      </rPr>
      <t xml:space="preserve"> or is blank:</t>
    </r>
    <r>
      <rPr>
        <sz val="11"/>
        <color rgb="FF000000"/>
        <rFont val="Calibri"/>
      </rPr>
      <t xml:space="preserve">
</t>
    </r>
    <r>
      <rPr>
        <sz val="11"/>
        <color rgb="FF006096"/>
        <rFont val="Roboto Condensed"/>
      </rPr>
      <t>Get-TransportService | fl Identity,PickupDirectoryPath</t>
    </r>
    <r>
      <rPr>
        <sz val="11"/>
        <color rgb="FF006096"/>
        <rFont val="Roboto Condensed"/>
      </rPr>
      <t xml:space="preserve">
</t>
    </r>
  </si>
  <si>
    <r>
      <rPr>
        <sz val="11"/>
        <color rgb="FF000000"/>
        <rFont val="Calibri"/>
      </rPr>
      <t>%programfiles%\Microsoft\Exchange Server\V15\TransportRoles\Pickup</t>
    </r>
  </si>
  <si>
    <t>1.11</t>
  </si>
  <si>
    <r>
      <rPr>
        <sz val="11"/>
        <rFont val="Calibri"/>
      </rPr>
      <t>Ensure ‘Exchange recipient filter’ is set to ‘True’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</si>
  <si>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Set-RecipientFilterConfig -Enabled $true</t>
    </r>
    <r>
      <rPr>
        <sz val="11"/>
        <color rgb="FF006096"/>
        <rFont val="Roboto Condensed"/>
      </rPr>
      <t xml:space="preserve">
</t>
    </r>
  </si>
  <si>
    <r>
      <rPr>
        <sz val="11"/>
        <color rgb="FF000000"/>
        <rFont val="Calibri"/>
      </rPr>
      <t>This policy setting specifies whether the Recipient Filter agent is enabled on the system. The recipient filter uses a recipient block list to identify messages that aren't allowed to enter the organization. The recipient filter also uses the local recipient directory to reject messages sent to invalid recipients.</t>
    </r>
  </si>
  <si>
    <r>
      <rPr>
        <sz val="11"/>
        <color rgb="FF000000"/>
        <rFont val="Calibri"/>
      </rPr>
      <t>Legitimate email could be blocked by the agent.</t>
    </r>
    <r>
      <rPr>
        <sz val="11"/>
        <color rgb="FF000000"/>
        <rFont val="Calibri"/>
      </rPr>
      <t xml:space="preserve">
</t>
    </r>
    <r>
      <rPr>
        <b/>
        <sz val="11"/>
        <color rgb="FF000000"/>
        <rFont val="Calibri"/>
      </rPr>
      <t>Note:</t>
    </r>
    <r>
      <rPr>
        <sz val="11"/>
        <color rgb="FF000000"/>
        <rFont val="Calibri"/>
      </rPr>
      <t xml:space="preserve"> The recipient Filter agent is available on Mailbox servers, but it shouldn't be configured. When recipient filtering on a Mailbox server detects one invalid or blocked recipient in a message that contains other valid recipients, the message is rejected.</t>
    </r>
  </si>
  <si>
    <r>
      <rPr>
        <sz val="11"/>
        <color rgb="FF000000"/>
        <rFont val="Calibri"/>
      </rPr>
      <t xml:space="preserve">Execute the following cmdlet and ensure Enabled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Get-RecipientFilterConfig | Select Name, Enabled</t>
    </r>
    <r>
      <rPr>
        <sz val="11"/>
        <color rgb="FF006096"/>
        <rFont val="Roboto Condensed"/>
      </rPr>
      <t xml:space="preserve">
</t>
    </r>
  </si>
  <si>
    <t>1.12</t>
  </si>
  <si>
    <r>
      <rPr>
        <sz val="11"/>
        <rFont val="Calibri"/>
      </rPr>
      <t>Ensure ‘Internet-facing receive connectors’ is set to ‘Tls, BasicAuth, BasicAuthRequireTLS’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</si>
  <si>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-AuthMechanism 'Tls, BasicAuth, BasicAuthRequireTLS'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receive connector exists on the Edge Transport server, run this command to update all receive connectors.</t>
    </r>
    <r>
      <rPr>
        <sz val="11"/>
        <color rgb="FF000000"/>
        <rFont val="Calibri"/>
      </rPr>
      <t xml:space="preserve">
</t>
    </r>
    <r>
      <rPr>
        <sz val="11"/>
        <color rgb="FF006096"/>
        <rFont val="Roboto Condensed"/>
      </rPr>
      <t>Get-ReceiveConnector | Set-ReceiveConnector -AuthMechanism 'Tls, BasicAuth, BasicAuthRequireTLS'</t>
    </r>
    <r>
      <rPr>
        <sz val="11"/>
        <color rgb="FF006096"/>
        <rFont val="Roboto Condensed"/>
      </rPr>
      <t xml:space="preserve">
</t>
    </r>
  </si>
  <si>
    <r>
      <rPr>
        <sz val="11"/>
        <color rgb="FF000000"/>
        <rFont val="Calibri"/>
      </rPr>
      <t>This policy setting configures the advertised and accepted authentication mechanisms for the receive connector.</t>
    </r>
    <r>
      <rPr>
        <sz val="11"/>
        <color rgb="FF000000"/>
        <rFont val="Calibri"/>
      </rPr>
      <t xml:space="preserve">
</t>
    </r>
    <r>
      <rPr>
        <sz val="11"/>
        <color rgb="FF000000"/>
        <rFont val="Calibri"/>
      </rPr>
      <t>The primary function of receive connectors in the transport service is to accept authenticated and encrypted Simple Mail Transfer Protocol (SMTP) connections from other transport services on the local Mailbox server or remote Mailbox servers in the organization.</t>
    </r>
    <r>
      <rPr>
        <sz val="11"/>
        <color rgb="FF000000"/>
        <rFont val="Calibri"/>
      </rPr>
      <t xml:space="preserve">
</t>
    </r>
    <r>
      <rPr>
        <b/>
        <sz val="11"/>
        <color rgb="FF000000"/>
        <rFont val="Calibri"/>
      </rPr>
      <t>Note:</t>
    </r>
    <r>
      <rPr>
        <sz val="11"/>
        <color rgb="FF000000"/>
        <rFont val="Calibri"/>
      </rPr>
      <t xml:space="preserve"> Some available values have dependencies and exclusions:</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is not compatible with other values.</t>
    </r>
    <r>
      <rPr>
        <sz val="11"/>
        <color rgb="FF000000"/>
        <rFont val="Calibri"/>
      </rPr>
      <t xml:space="preserve">
</t>
    </r>
    <r>
      <rPr>
        <sz val="11"/>
        <color rgb="FF000000"/>
        <rFont val="Calibri"/>
      </rPr>
      <t xml:space="preserve">- </t>
    </r>
    <r>
      <rPr>
        <b/>
        <sz val="11"/>
        <color rgb="FF000000"/>
        <rFont val="Calibri"/>
      </rPr>
      <t>BasicAuthRequireTLS</t>
    </r>
    <r>
      <rPr>
        <sz val="11"/>
        <color rgb="FF000000"/>
        <rFont val="Calibri"/>
      </rPr>
      <t xml:space="preserve"> requires </t>
    </r>
    <r>
      <rPr>
        <b/>
        <sz val="11"/>
        <color rgb="FF000000"/>
        <rFont val="Calibri"/>
      </rPr>
      <t>BasicAuth</t>
    </r>
    <r>
      <rPr>
        <sz val="11"/>
        <color rgb="FF000000"/>
        <rFont val="Calibri"/>
      </rPr>
      <t xml:space="preserve"> and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can only be combined with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is required when </t>
    </r>
    <r>
      <rPr>
        <b/>
        <sz val="11"/>
        <color rgb="FF000000"/>
        <rFont val="Calibri"/>
      </rPr>
      <t>RequireTLS</t>
    </r>
    <r>
      <rPr>
        <sz val="11"/>
        <color rgb="FF000000"/>
        <rFont val="Calibri"/>
      </rPr>
      <t xml:space="preserve"> parameter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requires </t>
    </r>
    <r>
      <rPr>
        <b/>
        <sz val="11"/>
        <color rgb="FF000000"/>
        <rFont val="Calibri"/>
      </rPr>
      <t>PermissionGroups</t>
    </r>
    <r>
      <rPr>
        <sz val="11"/>
        <color rgb="FF000000"/>
        <rFont val="Calibri"/>
      </rPr>
      <t xml:space="preserve"> parameter to be </t>
    </r>
    <r>
      <rPr>
        <b/>
        <sz val="11"/>
        <color rgb="FF000000"/>
        <rFont val="Calibri"/>
      </rPr>
      <t>ExchangeServers</t>
    </r>
    <r>
      <rPr>
        <sz val="11"/>
        <color rgb="FF000000"/>
        <rFont val="Calibri"/>
      </rPr>
      <t>.</t>
    </r>
  </si>
  <si>
    <r>
      <rPr>
        <sz val="11"/>
        <color rgb="FF000000"/>
        <rFont val="Calibri"/>
      </rPr>
      <t>There should be no impact to mail flow. If TLS connection is not established, BasicAuth will be used.</t>
    </r>
  </si>
  <si>
    <r>
      <rPr>
        <sz val="11"/>
        <color rgb="FF000000"/>
        <rFont val="Calibri"/>
      </rPr>
      <t xml:space="preserve">Execute the following cmdlet and ensure </t>
    </r>
    <r>
      <rPr>
        <b/>
        <sz val="11"/>
        <color rgb="FF000000"/>
        <rFont val="Calibri"/>
      </rPr>
      <t>AuthMechanism</t>
    </r>
    <r>
      <rPr>
        <sz val="11"/>
        <color rgb="FF000000"/>
        <rFont val="Calibri"/>
      </rPr>
      <t xml:space="preserve"> is set to </t>
    </r>
    <r>
      <rPr>
        <b/>
        <sz val="11"/>
        <color rgb="FF000000"/>
        <rFont val="Calibri"/>
      </rPr>
      <t>Tls, BasicAuth, BasicAuthRequireTLS</t>
    </r>
    <r>
      <rPr>
        <sz val="11"/>
        <color rgb="FF000000"/>
        <rFont val="Calibri"/>
      </rPr>
      <t>:</t>
    </r>
    <r>
      <rPr>
        <sz val="11"/>
        <color rgb="FF000000"/>
        <rFont val="Calibri"/>
      </rPr>
      <t xml:space="preserve">
</t>
    </r>
    <r>
      <rPr>
        <sz val="11"/>
        <color rgb="FF006096"/>
        <rFont val="Roboto Condensed"/>
      </rPr>
      <t>Get-ReceiveConnector | Select Name, Identity, AuthMechanism</t>
    </r>
    <r>
      <rPr>
        <sz val="11"/>
        <color rgb="FF006096"/>
        <rFont val="Roboto Condensed"/>
      </rPr>
      <t xml:space="preserve">
</t>
    </r>
  </si>
  <si>
    <r>
      <rPr>
        <sz val="11"/>
        <color rgb="FF000000"/>
        <rFont val="Calibri"/>
      </rPr>
      <t>N/A</t>
    </r>
  </si>
  <si>
    <t>Database and Retention</t>
  </si>
  <si>
    <t>2.1.1</t>
  </si>
  <si>
    <r>
      <rPr>
        <sz val="11"/>
        <rFont val="Calibri"/>
      </rPr>
      <t xml:space="preserve">Ensure </t>
    </r>
    <r>
      <rPr>
        <sz val="11"/>
        <color rgb="FF000000"/>
        <rFont val="Calibri"/>
      </rPr>
      <t>'</t>
    </r>
    <r>
      <rPr>
        <b/>
        <sz val="11"/>
        <color rgb="FF000000"/>
        <rFont val="Calibri"/>
      </rPr>
      <t>Mailbox quotas: Issue warning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</si>
  <si>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-IssueWarningQuota &lt;value&gt;KB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Issue a warning at (GB):</t>
    </r>
    <r>
      <rPr>
        <sz val="11"/>
        <color rgb="FF000000"/>
        <rFont val="Calibri"/>
      </rPr>
      <t xml:space="preserve"> to </t>
    </r>
    <r>
      <rPr>
        <b/>
        <sz val="11"/>
        <color rgb="FF000000"/>
        <rFont val="Calibri"/>
      </rPr>
      <t>&lt;value&gt;</t>
    </r>
    <r>
      <rPr>
        <sz val="11"/>
        <color rgb="FF000000"/>
        <rFont val="Calibri"/>
      </rPr>
      <t xml:space="preserve"> and click Save.</t>
    </r>
  </si>
  <si>
    <r>
      <rPr>
        <sz val="11"/>
        <color rgb="FF000000"/>
        <rFont val="Calibri"/>
      </rPr>
      <t>This policy setting can automatically warn mailbox users that their mailbox is approaching its storage limit. It's suggested that this warning be set up when 90% of the mailbox size has been reached. For example, if the mailbox size is 100GB, set the warning to 90GB or 94,371,840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</si>
  <si>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receive a warning when their mailboxes reach the specified value.</t>
    </r>
  </si>
  <si>
    <r>
      <rPr>
        <sz val="11"/>
        <color rgb="FF000000"/>
        <rFont val="Calibri"/>
      </rPr>
      <t xml:space="preserve">Execute the following cmdlet and ensure </t>
    </r>
    <r>
      <rPr>
        <b/>
        <sz val="11"/>
        <color rgb="FF000000"/>
        <rFont val="Calibri"/>
      </rPr>
      <t>IssueWarningQuota</t>
    </r>
    <r>
      <rPr>
        <sz val="11"/>
        <color rgb="FF000000"/>
        <rFont val="Calibri"/>
      </rPr>
      <t xml:space="preserve"> is set to </t>
    </r>
    <r>
      <rPr>
        <b/>
        <sz val="11"/>
        <color rgb="FF000000"/>
        <rFont val="Calibri"/>
      </rPr>
      <t>&lt;value&gt;KB</t>
    </r>
    <r>
      <rPr>
        <sz val="11"/>
        <color rgb="FF000000"/>
        <rFont val="Calibri"/>
      </rPr>
      <t>:</t>
    </r>
    <r>
      <rPr>
        <sz val="11"/>
        <color rgb="FF000000"/>
        <rFont val="Calibri"/>
      </rPr>
      <t xml:space="preserve">
</t>
    </r>
    <r>
      <rPr>
        <sz val="11"/>
        <color rgb="FF006096"/>
        <rFont val="Roboto Condensed"/>
      </rPr>
      <t>Get-MailboxDatabase "Mailbox Database" | fl -property IssueWarningQuota</t>
    </r>
    <r>
      <rPr>
        <sz val="11"/>
        <color rgb="FF006096"/>
        <rFont val="Roboto Condensed"/>
      </rPr>
      <t xml:space="preserve">
</t>
    </r>
  </si>
  <si>
    <r>
      <rPr>
        <sz val="11"/>
        <color rgb="FF000000"/>
        <rFont val="Calibri"/>
      </rPr>
      <t>1.899 GB (2,039,480,320 bytes)</t>
    </r>
  </si>
  <si>
    <t>2.1.2</t>
  </si>
  <si>
    <r>
      <rPr>
        <sz val="11"/>
        <rFont val="Calibri"/>
      </rPr>
      <t xml:space="preserve">Ensure </t>
    </r>
    <r>
      <rPr>
        <sz val="11"/>
        <color rgb="FF000000"/>
        <rFont val="Calibri"/>
      </rPr>
      <t>'</t>
    </r>
    <r>
      <rPr>
        <b/>
        <sz val="11"/>
        <color rgb="FF000000"/>
        <rFont val="Calibri"/>
      </rPr>
      <t>Retain deleted items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14</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</si>
  <si>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-DeletedItemRetention 14</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Keep deleted items for (days):</t>
    </r>
    <r>
      <rPr>
        <sz val="11"/>
        <color rgb="FF000000"/>
        <rFont val="Calibri"/>
      </rPr>
      <t xml:space="preserve"> to </t>
    </r>
    <r>
      <rPr>
        <b/>
        <sz val="11"/>
        <color rgb="FF000000"/>
        <rFont val="Calibri"/>
      </rPr>
      <t>14</t>
    </r>
    <r>
      <rPr>
        <sz val="11"/>
        <color rgb="FF000000"/>
        <rFont val="Calibri"/>
      </rPr>
      <t xml:space="preserve"> and click Save.</t>
    </r>
  </si>
  <si>
    <r>
      <rPr>
        <sz val="11"/>
        <color rgb="FF000000"/>
        <rFont val="Calibri"/>
      </rPr>
      <t>This policy setting specifies how long deleted messages are retained before they are permanently removed from the database.</t>
    </r>
  </si>
  <si>
    <r>
      <rPr>
        <sz val="11"/>
        <color rgb="FF000000"/>
        <rFont val="Calibri"/>
      </rPr>
      <t>None - This is the default behavior.</t>
    </r>
  </si>
  <si>
    <r>
      <rPr>
        <sz val="11"/>
        <color rgb="FF000000"/>
        <rFont val="Calibri"/>
      </rPr>
      <t xml:space="preserve">Execute the following PowerShell cmdlet and ensure </t>
    </r>
    <r>
      <rPr>
        <b/>
        <sz val="11"/>
        <color rgb="FF000000"/>
        <rFont val="Calibri"/>
      </rPr>
      <t>DeletedItemRetention</t>
    </r>
    <r>
      <rPr>
        <sz val="11"/>
        <color rgb="FF000000"/>
        <rFont val="Calibri"/>
      </rPr>
      <t xml:space="preserve"> is set to </t>
    </r>
    <r>
      <rPr>
        <b/>
        <sz val="11"/>
        <color rgb="FF000000"/>
        <rFont val="Calibri"/>
      </rPr>
      <t>14</t>
    </r>
    <r>
      <rPr>
        <sz val="11"/>
        <color rgb="FF000000"/>
        <rFont val="Calibri"/>
      </rPr>
      <t>:</t>
    </r>
    <r>
      <rPr>
        <sz val="11"/>
        <color rgb="FF000000"/>
        <rFont val="Calibri"/>
      </rPr>
      <t xml:space="preserve">
</t>
    </r>
    <r>
      <rPr>
        <sz val="11"/>
        <color rgb="FF006096"/>
        <rFont val="Roboto Condensed"/>
      </rPr>
      <t>Get-MailboxDatabase "Mailbox Database" | fl -property DeletedItemRetention</t>
    </r>
    <r>
      <rPr>
        <sz val="11"/>
        <color rgb="FF006096"/>
        <rFont val="Roboto Condensed"/>
      </rPr>
      <t xml:space="preserve">
</t>
    </r>
  </si>
  <si>
    <r>
      <rPr>
        <sz val="11"/>
        <color rgb="FF000000"/>
        <rFont val="Calibri"/>
      </rPr>
      <t>14</t>
    </r>
  </si>
  <si>
    <t>2.1.3</t>
  </si>
  <si>
    <r>
      <rPr>
        <sz val="11"/>
        <rFont val="Calibri"/>
      </rPr>
      <t xml:space="preserve">Ensure </t>
    </r>
    <r>
      <rPr>
        <sz val="11"/>
        <color rgb="FF000000"/>
        <rFont val="Calibri"/>
      </rPr>
      <t>'</t>
    </r>
    <r>
      <rPr>
        <b/>
        <sz val="11"/>
        <color rgb="FF000000"/>
        <rFont val="Calibri"/>
      </rPr>
      <t>Mailbox quotas: Prohibit send and receive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</si>
  <si>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-ProhibitSendReceiveQuota &lt;value&gt;GB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Prohibit send and receive at (GB):</t>
    </r>
    <r>
      <rPr>
        <sz val="11"/>
        <color rgb="FF000000"/>
        <rFont val="Calibri"/>
      </rPr>
      <t xml:space="preserve"> to </t>
    </r>
    <r>
      <rPr>
        <b/>
        <sz val="11"/>
        <color rgb="FF000000"/>
        <rFont val="Calibri"/>
      </rPr>
      <t>&lt;value&gt;</t>
    </r>
    <r>
      <rPr>
        <sz val="11"/>
        <color rgb="FF000000"/>
        <rFont val="Calibri"/>
      </rPr>
      <t>and click Save.</t>
    </r>
  </si>
  <si>
    <r>
      <rPr>
        <sz val="11"/>
        <color rgb="FF000000"/>
        <rFont val="Calibri"/>
      </rPr>
      <t>This policy setting can automatically prevent users from sending and receiving e-mail messages after their mailbox size reaches the specified limit. It's suggested that this warning be set up when 98% of the mailbox size has been reached. For example, if the mailbox size is 100 GB, set the warning to 98 GB or 102,760,448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</si>
  <si>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be unable to send or receive messages when their mailboxes reach the specified value.</t>
    </r>
  </si>
  <si>
    <r>
      <rPr>
        <sz val="11"/>
        <color rgb="FF000000"/>
        <rFont val="Calibri"/>
      </rPr>
      <t xml:space="preserve">Execute the following cmdlet and ensure </t>
    </r>
    <r>
      <rPr>
        <b/>
        <sz val="11"/>
        <color rgb="FF000000"/>
        <rFont val="Calibri"/>
      </rPr>
      <t>ProhibitSendReceiveQuota</t>
    </r>
    <r>
      <rPr>
        <sz val="11"/>
        <color rgb="FF000000"/>
        <rFont val="Calibri"/>
      </rPr>
      <t xml:space="preserve"> is set to </t>
    </r>
    <r>
      <rPr>
        <b/>
        <sz val="11"/>
        <color rgb="FF000000"/>
        <rFont val="Calibri"/>
      </rPr>
      <t>&lt;value&gt;</t>
    </r>
    <r>
      <rPr>
        <sz val="11"/>
        <color rgb="FF000000"/>
        <rFont val="Calibri"/>
      </rPr>
      <t>:</t>
    </r>
    <r>
      <rPr>
        <sz val="11"/>
        <color rgb="FF000000"/>
        <rFont val="Calibri"/>
      </rPr>
      <t xml:space="preserve">
</t>
    </r>
    <r>
      <rPr>
        <sz val="11"/>
        <color rgb="FF006096"/>
        <rFont val="Roboto Condensed"/>
      </rPr>
      <t>Get-MailboxDatabase "Mailbox Database" | fl -property ProhibitSendReceiveQuota</t>
    </r>
    <r>
      <rPr>
        <sz val="11"/>
        <color rgb="FF006096"/>
        <rFont val="Roboto Condensed"/>
      </rPr>
      <t xml:space="preserve">
</t>
    </r>
  </si>
  <si>
    <r>
      <rPr>
        <sz val="11"/>
        <color rgb="FF000000"/>
        <rFont val="Calibri"/>
      </rPr>
      <t>2.3 GB (2,469,396,480 bytes)</t>
    </r>
  </si>
  <si>
    <t>2.1.4</t>
  </si>
  <si>
    <r>
      <rPr>
        <sz val="11"/>
        <rFont val="Calibri"/>
      </rPr>
      <t xml:space="preserve">Ensure </t>
    </r>
    <r>
      <rPr>
        <sz val="11"/>
        <color rgb="FF000000"/>
        <rFont val="Calibri"/>
      </rPr>
      <t>'</t>
    </r>
    <r>
      <rPr>
        <b/>
        <sz val="11"/>
        <color rgb="FF000000"/>
        <rFont val="Calibri"/>
      </rPr>
      <t>Mailbox quotas: Prohibit send at</t>
    </r>
    <r>
      <rPr>
        <sz val="11"/>
        <color rgb="FF000000"/>
        <rFont val="Calibri"/>
      </rPr>
      <t>'</t>
    </r>
    <r>
      <rPr>
        <sz val="11"/>
        <color rgb="FF000000"/>
        <rFont val="Calibri"/>
      </rPr>
      <t xml:space="preserve"> is set to </t>
    </r>
    <r>
      <rPr>
        <sz val="11"/>
        <color rgb="FF000000"/>
        <rFont val="Calibri"/>
      </rPr>
      <t>'</t>
    </r>
    <r>
      <rPr>
        <b/>
        <sz val="11"/>
        <color rgb="FF000000"/>
        <rFont val="Calibri"/>
      </rPr>
      <t>&lt;value&gt;</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</si>
  <si>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Set-MailboxDatabase "Mailbox Database"  -ProhibitSendQuota &lt;value&gt;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Prohibit send at (GB):</t>
    </r>
    <r>
      <rPr>
        <sz val="11"/>
        <color rgb="FF000000"/>
        <rFont val="Calibri"/>
      </rPr>
      <t xml:space="preserve"> to </t>
    </r>
    <r>
      <rPr>
        <b/>
        <sz val="11"/>
        <color rgb="FF000000"/>
        <rFont val="Calibri"/>
      </rPr>
      <t>&lt;value&gt;</t>
    </r>
    <r>
      <rPr>
        <sz val="11"/>
        <color rgb="FF000000"/>
        <rFont val="Calibri"/>
      </rPr>
      <t xml:space="preserve"> and click Save.</t>
    </r>
  </si>
  <si>
    <r>
      <rPr>
        <sz val="11"/>
        <color rgb="FF000000"/>
        <rFont val="Calibri"/>
      </rPr>
      <t>This policy setting can automatically prevent users from sending new e-mail messages after their mailboxes reach a specified limit. It's suggested that this warning be set up when 95% of the mailbox size has been reached. For example, if the mailbox size is 100 GB, set the warning to 95 GB or 99,614,720 KB.</t>
    </r>
    <r>
      <rPr>
        <sz val="11"/>
        <color rgb="FF000000"/>
        <rFont val="Calibri"/>
      </rPr>
      <t xml:space="preserve">
</t>
    </r>
    <r>
      <rPr>
        <sz val="11"/>
        <color rgb="FF000000"/>
        <rFont val="Calibri"/>
      </rPr>
      <t>A value between 0 and 2,147,483,647 KB (2.1 terabytes) can be set depending on the user's mailbox size.</t>
    </r>
  </si>
  <si>
    <r>
      <rPr>
        <sz val="11"/>
        <color rgb="FF000000"/>
        <rFont val="Calibri"/>
      </rPr>
      <t>Users will be unable to send messages when their mailboxes reach the specified value.</t>
    </r>
  </si>
  <si>
    <r>
      <rPr>
        <sz val="11"/>
        <color rgb="FF000000"/>
        <rFont val="Calibri"/>
      </rPr>
      <t xml:space="preserve">Execute the following cmdlet and ensure </t>
    </r>
    <r>
      <rPr>
        <b/>
        <sz val="11"/>
        <color rgb="FF000000"/>
        <rFont val="Calibri"/>
      </rPr>
      <t>ProhibitSendQuota</t>
    </r>
    <r>
      <rPr>
        <sz val="11"/>
        <color rgb="FF000000"/>
        <rFont val="Calibri"/>
      </rPr>
      <t xml:space="preserve"> is set to </t>
    </r>
    <r>
      <rPr>
        <b/>
        <sz val="11"/>
        <color rgb="FF000000"/>
        <rFont val="Calibri"/>
      </rPr>
      <t>&lt;value&gt;</t>
    </r>
    <r>
      <rPr>
        <sz val="11"/>
        <color rgb="FF000000"/>
        <rFont val="Calibri"/>
      </rPr>
      <t>:</t>
    </r>
    <r>
      <rPr>
        <sz val="11"/>
        <color rgb="FF000000"/>
        <rFont val="Calibri"/>
      </rPr>
      <t xml:space="preserve">
</t>
    </r>
    <r>
      <rPr>
        <sz val="11"/>
        <color rgb="FF006096"/>
        <rFont val="Roboto Condensed"/>
      </rPr>
      <t>Get-MailboxDatabase "Mailbox Database" | fl -property ProhibitSendQuota</t>
    </r>
    <r>
      <rPr>
        <sz val="11"/>
        <color rgb="FF006096"/>
        <rFont val="Roboto Condensed"/>
      </rPr>
      <t xml:space="preserve">
</t>
    </r>
  </si>
  <si>
    <r>
      <rPr>
        <sz val="11"/>
        <color rgb="FF000000"/>
        <rFont val="Calibri"/>
      </rPr>
      <t>2 GB (2,147,483,648 bytes)</t>
    </r>
  </si>
  <si>
    <t>2.1.5</t>
  </si>
  <si>
    <r>
      <rPr>
        <sz val="11"/>
        <rFont val="Calibri"/>
      </rPr>
      <t xml:space="preserve">Ensure </t>
    </r>
    <r>
      <rPr>
        <sz val="11"/>
        <color rgb="FF000000"/>
        <rFont val="Calibri"/>
      </rPr>
      <t>'</t>
    </r>
    <r>
      <rPr>
        <b/>
        <sz val="11"/>
        <color rgb="FF000000"/>
        <rFont val="Calibri"/>
      </rPr>
      <t>Keep deleted mailboxes for the specified number of days</t>
    </r>
    <r>
      <rPr>
        <sz val="11"/>
        <color rgb="FF000000"/>
        <rFont val="Calibri"/>
      </rPr>
      <t>'</t>
    </r>
    <r>
      <rPr>
        <sz val="11"/>
        <color rgb="FF000000"/>
        <rFont val="Calibri"/>
      </rPr>
      <t xml:space="preserve"> is set to </t>
    </r>
    <r>
      <rPr>
        <sz val="11"/>
        <color rgb="FF000000"/>
        <rFont val="Calibri"/>
      </rPr>
      <t>'</t>
    </r>
    <r>
      <rPr>
        <b/>
        <sz val="11"/>
        <color rgb="FF000000"/>
        <rFont val="Calibri"/>
      </rPr>
      <t>30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</si>
  <si>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Set-Mailboxdatabase "Mailbox Database" -MailboxRetention 30.00:00:00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Change </t>
    </r>
    <r>
      <rPr>
        <b/>
        <sz val="11"/>
        <color rgb="FF000000"/>
        <rFont val="Calibri"/>
      </rPr>
      <t>Keep deleted mailboxes for (days):</t>
    </r>
    <r>
      <rPr>
        <sz val="11"/>
        <color rgb="FF000000"/>
        <rFont val="Calibri"/>
      </rPr>
      <t xml:space="preserve"> to </t>
    </r>
    <r>
      <rPr>
        <b/>
        <sz val="11"/>
        <color rgb="FF000000"/>
        <rFont val="Calibri"/>
      </rPr>
      <t>30</t>
    </r>
    <r>
      <rPr>
        <sz val="11"/>
        <color rgb="FF000000"/>
        <rFont val="Calibri"/>
      </rPr>
      <t xml:space="preserve"> and click Save.</t>
    </r>
  </si>
  <si>
    <r>
      <rPr>
        <sz val="11"/>
        <color rgb="FF000000"/>
        <rFont val="Calibri"/>
      </rPr>
      <t>This policy setting specifies how long deleted mailboxes are retained before they are permanently removed from the database.</t>
    </r>
  </si>
  <si>
    <r>
      <rPr>
        <sz val="11"/>
        <color rgb="FF000000"/>
        <rFont val="Calibri"/>
      </rPr>
      <t xml:space="preserve">Execute the following cmdlet and ensure </t>
    </r>
    <r>
      <rPr>
        <b/>
        <sz val="11"/>
        <color rgb="FF000000"/>
        <rFont val="Calibri"/>
      </rPr>
      <t>MailboxRetention</t>
    </r>
    <r>
      <rPr>
        <sz val="11"/>
        <color rgb="FF000000"/>
        <rFont val="Calibri"/>
      </rPr>
      <t xml:space="preserve"> is set to </t>
    </r>
    <r>
      <rPr>
        <b/>
        <sz val="11"/>
        <color rgb="FF000000"/>
        <rFont val="Calibri"/>
      </rPr>
      <t>30.00:00:00</t>
    </r>
    <r>
      <rPr>
        <sz val="11"/>
        <color rgb="FF000000"/>
        <rFont val="Calibri"/>
      </rPr>
      <t>:</t>
    </r>
    <r>
      <rPr>
        <sz val="11"/>
        <color rgb="FF000000"/>
        <rFont val="Calibri"/>
      </rPr>
      <t xml:space="preserve">
</t>
    </r>
    <r>
      <rPr>
        <sz val="11"/>
        <color rgb="FF006096"/>
        <rFont val="Roboto Condensed"/>
      </rPr>
      <t>Get-Mailboxdatabase "Mailbox Database" | fl -property MailboxRetention</t>
    </r>
    <r>
      <rPr>
        <sz val="11"/>
        <color rgb="FF006096"/>
        <rFont val="Roboto Condensed"/>
      </rPr>
      <t xml:space="preserve">
</t>
    </r>
  </si>
  <si>
    <r>
      <rPr>
        <sz val="11"/>
        <color rgb="FF000000"/>
        <rFont val="Calibri"/>
      </rPr>
      <t>30</t>
    </r>
  </si>
  <si>
    <t>2.1.6</t>
  </si>
  <si>
    <r>
      <rPr>
        <sz val="11"/>
        <rFont val="Calibri"/>
      </rPr>
      <t xml:space="preserve">Ensure </t>
    </r>
    <r>
      <rPr>
        <sz val="11"/>
        <color rgb="FF000000"/>
        <rFont val="Calibri"/>
      </rPr>
      <t>'</t>
    </r>
    <r>
      <rPr>
        <b/>
        <sz val="11"/>
        <color rgb="FF000000"/>
        <rFont val="Calibri"/>
      </rPr>
      <t>Do not permanently delete items until the database has been backed up</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</si>
  <si>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Set-MailboxDatabase "Mailbox Database" -RetainDeletedItemsUntilBackup $true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"Databases" tab.</t>
    </r>
    <r>
      <rPr>
        <sz val="11"/>
        <color rgb="FF000000"/>
        <rFont val="Calibri"/>
      </rPr>
      <t xml:space="preserve">
</t>
    </r>
    <r>
      <rPr>
        <sz val="11"/>
        <color rgb="FF000000"/>
        <rFont val="Calibri"/>
      </rPr>
      <t>- Double-click the database and go to the "Limits" settings.</t>
    </r>
    <r>
      <rPr>
        <sz val="11"/>
        <color rgb="FF000000"/>
        <rFont val="Calibri"/>
      </rPr>
      <t xml:space="preserve">
</t>
    </r>
    <r>
      <rPr>
        <sz val="11"/>
        <color rgb="FF000000"/>
        <rFont val="Calibri"/>
      </rPr>
      <t xml:space="preserve">- Ensure the </t>
    </r>
    <r>
      <rPr>
        <b/>
        <sz val="11"/>
        <color rgb="FF000000"/>
        <rFont val="Calibri"/>
      </rPr>
      <t>Don't permanently delete items until the database is backed up</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</si>
  <si>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can prohibit items from being permanently deleted until the database has been backed up.</t>
    </r>
  </si>
  <si>
    <r>
      <rPr>
        <sz val="11"/>
        <color rgb="FF000000"/>
        <rFont val="Calibri"/>
      </rPr>
      <t>Additional storage space will be required until any pending items are permanently deleted.</t>
    </r>
    <r>
      <rPr>
        <sz val="11"/>
        <color rgb="FF000000"/>
        <rFont val="Calibri"/>
      </rPr>
      <t xml:space="preserve">
</t>
    </r>
    <r>
      <rPr>
        <b/>
        <sz val="11"/>
        <color rgb="FF000000"/>
        <rFont val="Calibri"/>
      </rPr>
      <t>WARNING:</t>
    </r>
    <r>
      <rPr>
        <sz val="11"/>
        <color rgb="FF000000"/>
        <rFont val="Calibri"/>
      </rPr>
      <t xml:space="preserve"> If using a 3rd party backup solution that does not set the backup parameters on the Mailbox database as it is backed up then this setting should be skipped. Native backup solutions will update the database bits properly, allowing for the </t>
    </r>
    <r>
      <rPr>
        <b/>
        <sz val="11"/>
        <color rgb="FF000000"/>
        <rFont val="Calibri"/>
      </rPr>
      <t>RetainDeletedItemsUntilBackup</t>
    </r>
    <r>
      <rPr>
        <sz val="11"/>
        <color rgb="FF000000"/>
        <rFont val="Calibri"/>
      </rPr>
      <t xml:space="preserve"> parameter work as intended.</t>
    </r>
    <r>
      <rPr>
        <sz val="11"/>
        <color rgb="FF000000"/>
        <rFont val="Calibri"/>
      </rPr>
      <t xml:space="preserve">
</t>
    </r>
    <r>
      <rPr>
        <sz val="11"/>
        <color rgb="FF000000"/>
        <rFont val="Calibri"/>
      </rPr>
      <t xml:space="preserve">Failure to evaluate the organization's backup solution in conjunction with this setting will result in increased database growth. To see the backup parameters mentioned above run </t>
    </r>
    <r>
      <rPr>
        <b/>
        <sz val="11"/>
        <color rgb="FF000000"/>
        <rFont val="Calibri"/>
      </rPr>
      <t>Get-MailboxDatabase | fl *backup*</t>
    </r>
  </si>
  <si>
    <r>
      <rPr>
        <sz val="11"/>
        <color rgb="FF000000"/>
        <rFont val="Calibri"/>
      </rPr>
      <t xml:space="preserve">Execute the following cmdlet and ensure </t>
    </r>
    <r>
      <rPr>
        <b/>
        <sz val="11"/>
        <color rgb="FF000000"/>
        <rFont val="Calibri"/>
      </rPr>
      <t>RetainDeletedItemsUntilBackup</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Get-MailboxDatabase "Mailbox Database" | fl -property RetainDeletedItemsUntilBackup</t>
    </r>
    <r>
      <rPr>
        <sz val="11"/>
        <color rgb="FF006096"/>
        <rFont val="Roboto Condensed"/>
      </rPr>
      <t xml:space="preserve">
</t>
    </r>
  </si>
  <si>
    <t>Mail Flow</t>
  </si>
  <si>
    <t>2.2.1</t>
  </si>
  <si>
    <r>
      <rPr>
        <sz val="11"/>
        <color rgb="FF000000"/>
        <rFont val="Calibri"/>
      </rPr>
      <t>To implement the recommended state, execute the following PowerShell cmdlet to disable the Pickup Directory on all servers with the Mailbox role</t>
    </r>
    <r>
      <rPr>
        <sz val="11"/>
        <color rgb="FF000000"/>
        <rFont val="Calibri"/>
      </rPr>
      <t xml:space="preserve">
</t>
    </r>
    <r>
      <rPr>
        <sz val="11"/>
        <color rgb="FF006096"/>
        <rFont val="Roboto Condensed"/>
      </rPr>
      <t>Get-TransportService | Set-TransportService -PickupDirectoryPath $null</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Edge Transport Servers must be configured directly.</t>
    </r>
  </si>
  <si>
    <t>2.2.2</t>
  </si>
  <si>
    <r>
      <rPr>
        <sz val="11"/>
        <rFont val="Calibri"/>
      </rPr>
      <t xml:space="preserve">Ensure </t>
    </r>
    <r>
      <rPr>
        <sz val="11"/>
        <color rgb="FF000000"/>
        <rFont val="Calibri"/>
      </rPr>
      <t>'</t>
    </r>
    <r>
      <rPr>
        <b/>
        <sz val="11"/>
        <color rgb="FF000000"/>
        <rFont val="Calibri"/>
      </rPr>
      <t>Maximum send size: Organization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</si>
  <si>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Set-TransportConfig -MaxSendSize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Click on "</t>
    </r>
    <r>
      <rPr>
        <b/>
        <sz val="11"/>
        <color rgb="FF000000"/>
        <rFont val="Calibri"/>
      </rPr>
      <t>...</t>
    </r>
    <r>
      <rPr>
        <sz val="11"/>
        <color rgb="FF000000"/>
        <rFont val="Calibri"/>
      </rPr>
      <t>" and select "Organization Transport Settings".</t>
    </r>
    <r>
      <rPr>
        <sz val="11"/>
        <color rgb="FF000000"/>
        <rFont val="Calibri"/>
      </rPr>
      <t xml:space="preserve">
</t>
    </r>
    <r>
      <rPr>
        <sz val="11"/>
        <color rgb="FF000000"/>
        <rFont val="Calibri"/>
      </rPr>
      <t xml:space="preserve">- Change the </t>
    </r>
    <r>
      <rPr>
        <b/>
        <sz val="11"/>
        <color rgb="FF000000"/>
        <rFont val="Calibri"/>
      </rPr>
      <t>Maximum send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</si>
  <si>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limits the size of a message a user can send. Send size includes the header, the message body, and any attachments.</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</si>
  <si>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send a message larger than the limit.</t>
    </r>
  </si>
  <si>
    <r>
      <rPr>
        <sz val="11"/>
        <color rgb="FF000000"/>
        <rFont val="Calibri"/>
      </rPr>
      <t xml:space="preserve">Execute the following cmdlet and ensure </t>
    </r>
    <r>
      <rPr>
        <b/>
        <sz val="11"/>
        <color rgb="FF000000"/>
        <rFont val="Calibri"/>
      </rPr>
      <t>MaxSendSize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Get-TransportConfig | fl -property MaxSendSize</t>
    </r>
    <r>
      <rPr>
        <sz val="11"/>
        <color rgb="FF006096"/>
        <rFont val="Roboto Condensed"/>
      </rPr>
      <t xml:space="preserve">
</t>
    </r>
  </si>
  <si>
    <r>
      <rPr>
        <sz val="11"/>
        <color rgb="FF000000"/>
        <rFont val="Calibri"/>
      </rPr>
      <t>10 MB (10,485,760 bytes)</t>
    </r>
  </si>
  <si>
    <t>2.2.3</t>
  </si>
  <si>
    <r>
      <rPr>
        <sz val="11"/>
        <rFont val="Calibri"/>
      </rPr>
      <t xml:space="preserve">Ensure </t>
    </r>
    <r>
      <rPr>
        <sz val="11"/>
        <color rgb="FF000000"/>
        <rFont val="Calibri"/>
      </rPr>
      <t>'</t>
    </r>
    <r>
      <rPr>
        <b/>
        <sz val="11"/>
        <color rgb="FF000000"/>
        <rFont val="Calibri"/>
      </rPr>
      <t>Maximum receive size: Organization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</si>
  <si>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Set-TransportConfig -MaxReceiveSize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Click on "</t>
    </r>
    <r>
      <rPr>
        <b/>
        <sz val="11"/>
        <color rgb="FF000000"/>
        <rFont val="Calibri"/>
      </rPr>
      <t>...</t>
    </r>
    <r>
      <rPr>
        <sz val="11"/>
        <color rgb="FF000000"/>
        <rFont val="Calibri"/>
      </rPr>
      <t>" and select "Organization Transport Settings"</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</si>
  <si>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can limit the size of messages received by the user. The message size includes the header, body, and any attachments for the email.</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either the lower value of the current message size or the original message size header is used. The size of the message can change because of content conversion, encoding, and agent processing.</t>
    </r>
  </si>
  <si>
    <r>
      <rPr>
        <sz val="11"/>
        <color rgb="FF000000"/>
        <rFont val="Calibri"/>
      </rPr>
      <t xml:space="preserve">Execute the following cmdlet and ensure </t>
    </r>
    <r>
      <rPr>
        <b/>
        <sz val="11"/>
        <color rgb="FF000000"/>
        <rFont val="Calibri"/>
      </rPr>
      <t>MaxReceiveSize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Get-TransportConfig | fl -property MaxReceiveSize</t>
    </r>
    <r>
      <rPr>
        <sz val="11"/>
        <color rgb="FF006096"/>
        <rFont val="Roboto Condensed"/>
      </rPr>
      <t xml:space="preserve">
</t>
    </r>
  </si>
  <si>
    <t>2.2.4</t>
  </si>
  <si>
    <r>
      <rPr>
        <sz val="11"/>
        <rFont val="Calibri"/>
      </rPr>
      <t xml:space="preserve">Ensure </t>
    </r>
    <r>
      <rPr>
        <sz val="11"/>
        <color rgb="FF000000"/>
        <rFont val="Calibri"/>
      </rPr>
      <t>'</t>
    </r>
    <r>
      <rPr>
        <b/>
        <sz val="11"/>
        <color rgb="FF000000"/>
        <rFont val="Calibri"/>
      </rPr>
      <t>Maximum send size: Connector level</t>
    </r>
    <r>
      <rPr>
        <sz val="11"/>
        <color rgb="FF000000"/>
        <rFont val="Calibri"/>
      </rPr>
      <t>'</t>
    </r>
    <r>
      <rPr>
        <sz val="11"/>
        <color rgb="FF000000"/>
        <rFont val="Calibri"/>
      </rPr>
      <t xml:space="preserve"> is set to </t>
    </r>
    <r>
      <rPr>
        <sz val="11"/>
        <color rgb="FF000000"/>
        <rFont val="Calibri"/>
      </rPr>
      <t>'</t>
    </r>
    <r>
      <rPr>
        <b/>
        <sz val="11"/>
        <color rgb="FF000000"/>
        <rFont val="Calibri"/>
      </rPr>
      <t>25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</si>
  <si>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"Connection to Contoso.com"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 via the GUI:</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Double-click on the send connector to be modified.</t>
    </r>
    <r>
      <rPr>
        <sz val="11"/>
        <color rgb="FF000000"/>
        <rFont val="Calibri"/>
      </rPr>
      <t xml:space="preserve">
</t>
    </r>
    <r>
      <rPr>
        <sz val="11"/>
        <color rgb="FF000000"/>
        <rFont val="Calibri"/>
      </rPr>
      <t xml:space="preserve">- Change the </t>
    </r>
    <r>
      <rPr>
        <b/>
        <sz val="11"/>
        <color rgb="FF000000"/>
        <rFont val="Calibri"/>
      </rPr>
      <t>Maximum send message size (MB):</t>
    </r>
    <r>
      <rPr>
        <sz val="11"/>
        <color rgb="FF000000"/>
        <rFont val="Calibri"/>
      </rPr>
      <t xml:space="preserve"> to </t>
    </r>
    <r>
      <rPr>
        <b/>
        <sz val="11"/>
        <color rgb="FF000000"/>
        <rFont val="Calibri"/>
      </rPr>
      <t>25</t>
    </r>
    <r>
      <rPr>
        <sz val="11"/>
        <color rgb="FF000000"/>
        <rFont val="Calibri"/>
      </rPr>
      <t xml:space="preserve"> and click Save.</t>
    </r>
  </si>
  <si>
    <r>
      <rPr>
        <sz val="11"/>
        <color rgb="FF000000"/>
        <rFont val="Calibri"/>
      </rPr>
      <t>This policy setting can limit the size of messages that are be sent by the user at the connector level. The message size includes the header, body, and any attachments for the email.</t>
    </r>
    <r>
      <rPr>
        <sz val="11"/>
        <color rgb="FF000000"/>
        <rFont val="Calibri"/>
      </rPr>
      <t xml:space="preserve">
</t>
    </r>
    <r>
      <rPr>
        <sz val="11"/>
        <color rgb="FF000000"/>
        <rFont val="Calibri"/>
      </rPr>
      <t xml:space="preserve">For internal message flow, Exchange Server uses the custom </t>
    </r>
    <r>
      <rPr>
        <b/>
        <sz val="11"/>
        <color rgb="FF000000"/>
        <rFont val="Calibri"/>
      </rPr>
      <t>X-MS-Exchange-Organization-OriginalSize</t>
    </r>
    <r>
      <rPr>
        <sz val="11"/>
        <color rgb="FF000000"/>
        <rFont val="Calibri"/>
      </rPr>
      <t xml:space="preserve"> message header to record the original message size of the message as it enters the Exchange Server organization. Whenever the message is checked against the specified message size limits, the lower value of the current message size or the original message size header is used. The size of the message can change because of content conversion, encoding, and agent processing.</t>
    </r>
  </si>
  <si>
    <r>
      <rPr>
        <sz val="11"/>
        <color rgb="FF000000"/>
        <rFont val="Calibri"/>
      </rPr>
      <t>Users will not be able to send messages larger than the limit.</t>
    </r>
  </si>
  <si>
    <r>
      <rPr>
        <sz val="11"/>
        <color rgb="FF000000"/>
        <rFont val="Calibri"/>
      </rPr>
      <t xml:space="preserve">Execute the following cmdlet and ensure </t>
    </r>
    <r>
      <rPr>
        <b/>
        <sz val="11"/>
        <color rgb="FF000000"/>
        <rFont val="Calibri"/>
      </rPr>
      <t>MaxMessageSize</t>
    </r>
    <r>
      <rPr>
        <sz val="11"/>
        <color rgb="FF000000"/>
        <rFont val="Calibri"/>
      </rPr>
      <t xml:space="preserve"> is set to </t>
    </r>
    <r>
      <rPr>
        <b/>
        <sz val="11"/>
        <color rgb="FF000000"/>
        <rFont val="Calibri"/>
      </rPr>
      <t>25</t>
    </r>
    <r>
      <rPr>
        <sz val="11"/>
        <color rgb="FF000000"/>
        <rFont val="Calibri"/>
      </rPr>
      <t>:</t>
    </r>
    <r>
      <rPr>
        <sz val="11"/>
        <color rgb="FF000000"/>
        <rFont val="Calibri"/>
      </rPr>
      <t xml:space="preserve">
</t>
    </r>
    <r>
      <rPr>
        <sz val="11"/>
        <color rgb="FF006096"/>
        <rFont val="Roboto Condensed"/>
      </rPr>
      <t xml:space="preserve">Get-SendConnector "Connection to Contoso.com" | fl -property MaxMessageSize </t>
    </r>
    <r>
      <rPr>
        <sz val="11"/>
        <color rgb="FF006096"/>
        <rFont val="Roboto Condensed"/>
      </rPr>
      <t xml:space="preserve">
</t>
    </r>
  </si>
  <si>
    <t>2.2.5</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</si>
  <si>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"Connection from Contoso.com" -MaxMessageSize 25MB</t>
    </r>
    <r>
      <rPr>
        <sz val="11"/>
        <color rgb="FF006096"/>
        <rFont val="Roboto Condensed"/>
      </rPr>
      <t xml:space="preserve">
</t>
    </r>
    <r>
      <rPr>
        <sz val="11"/>
        <color rgb="FF000000"/>
        <rFont val="Calibri"/>
      </rPr>
      <t xml:space="preserve">
</t>
    </r>
    <r>
      <rPr>
        <sz val="11"/>
        <color rgb="FF000000"/>
        <rFont val="Calibri"/>
      </rPr>
      <t>To set MaxMessageSize on all receive connectors this command can be executed:</t>
    </r>
    <r>
      <rPr>
        <sz val="11"/>
        <color rgb="FF000000"/>
        <rFont val="Calibri"/>
      </rPr>
      <t xml:space="preserve">
</t>
    </r>
    <r>
      <rPr>
        <sz val="11"/>
        <color rgb="FF006096"/>
        <rFont val="Roboto Condensed"/>
      </rPr>
      <t>Get-ReceiveConnector | Set-ReceiveConnector -MaxMessageSize 25MB</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Maximum receive message size (MB):</t>
    </r>
    <r>
      <rPr>
        <sz val="11"/>
        <color rgb="FF000000"/>
        <rFont val="Calibri"/>
      </rPr>
      <t xml:space="preserve"> to</t>
    </r>
    <r>
      <rPr>
        <b/>
        <sz val="11"/>
        <color rgb="FF000000"/>
        <rFont val="Calibri"/>
      </rPr>
      <t>25</t>
    </r>
    <r>
      <rPr>
        <sz val="11"/>
        <color rgb="FF000000"/>
        <rFont val="Calibri"/>
      </rPr>
      <t>and click Save.</t>
    </r>
  </si>
  <si>
    <t>2.2.6</t>
  </si>
  <si>
    <r>
      <rPr>
        <sz val="11"/>
        <rFont val="Calibri"/>
      </rPr>
      <t xml:space="preserve">Ensure ‘Send connector timeout’ is set to </t>
    </r>
    <r>
      <rPr>
        <sz val="11"/>
        <color rgb="FF000000"/>
        <rFont val="Calibri"/>
      </rPr>
      <t>'</t>
    </r>
    <r>
      <rPr>
        <b/>
        <sz val="11"/>
        <color rgb="FF000000"/>
        <rFont val="Calibri"/>
      </rPr>
      <t>10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</si>
  <si>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-Identity &lt;'IdentityName'&gt; -ConnectionInactivityTimeOut 00:10:00</t>
    </r>
    <r>
      <rPr>
        <sz val="11"/>
        <color rgb="FF006096"/>
        <rFont val="Roboto Condensed"/>
      </rPr>
      <t xml:space="preserve">
</t>
    </r>
  </si>
  <si>
    <r>
      <rPr>
        <sz val="11"/>
        <color rgb="FF000000"/>
        <rFont val="Calibri"/>
      </rPr>
      <t>This parameter controls the number of idle minutes before the connection to the Send connector is dropped, even if data is being actively transmitted.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ConnectionTimeout</t>
    </r>
    <r>
      <rPr>
        <sz val="11"/>
        <color rgb="FF000000"/>
        <rFont val="Calibri"/>
      </rPr>
      <t xml:space="preserve"> parameter must be higher than the </t>
    </r>
    <r>
      <rPr>
        <b/>
        <sz val="11"/>
        <color rgb="FF000000"/>
        <rFont val="Calibri"/>
      </rPr>
      <t>ConnectionInactivityTimeout</t>
    </r>
    <r>
      <rPr>
        <sz val="11"/>
        <color rgb="FF000000"/>
        <rFont val="Calibri"/>
      </rPr>
      <t xml:space="preserve"> parameter.</t>
    </r>
  </si>
  <si>
    <r>
      <rPr>
        <sz val="11"/>
        <color rgb="FF000000"/>
        <rFont val="Calibri"/>
      </rPr>
      <t>Valid connections could be dropped.</t>
    </r>
  </si>
  <si>
    <r>
      <rPr>
        <sz val="11"/>
        <color rgb="FF000000"/>
        <rFont val="Calibri"/>
      </rPr>
      <t xml:space="preserve">Execute the following cmdlet and ensure </t>
    </r>
    <r>
      <rPr>
        <b/>
        <sz val="11"/>
        <color rgb="FF000000"/>
        <rFont val="Calibri"/>
      </rPr>
      <t>ConnectionInactivityTimeOut</t>
    </r>
    <r>
      <rPr>
        <sz val="11"/>
        <color rgb="FF000000"/>
        <rFont val="Calibri"/>
      </rPr>
      <t xml:space="preserve"> is set to </t>
    </r>
    <r>
      <rPr>
        <b/>
        <sz val="11"/>
        <color rgb="FF000000"/>
        <rFont val="Calibri"/>
      </rPr>
      <t>00:10:00</t>
    </r>
    <r>
      <rPr>
        <sz val="11"/>
        <color rgb="FF000000"/>
        <rFont val="Calibri"/>
      </rPr>
      <t>:</t>
    </r>
    <r>
      <rPr>
        <sz val="11"/>
        <color rgb="FF000000"/>
        <rFont val="Calibri"/>
      </rPr>
      <t xml:space="preserve">
</t>
    </r>
    <r>
      <rPr>
        <sz val="11"/>
        <color rgb="FF006096"/>
        <rFont val="Roboto Condensed"/>
      </rPr>
      <t>Get-SendConnector | Select Name, Identity, ConnectionInactivityTimeOut</t>
    </r>
    <r>
      <rPr>
        <sz val="11"/>
        <color rgb="FF006096"/>
        <rFont val="Roboto Condensed"/>
      </rPr>
      <t xml:space="preserve">
</t>
    </r>
  </si>
  <si>
    <r>
      <rPr>
        <sz val="11"/>
        <color rgb="FF000000"/>
        <rFont val="Calibri"/>
      </rPr>
      <t>00:10:00 (10 minutes)</t>
    </r>
  </si>
  <si>
    <t>2.2.7</t>
  </si>
  <si>
    <r>
      <rPr>
        <sz val="11"/>
        <rFont val="Calibri"/>
      </rPr>
      <t xml:space="preserve">Ensure ‘Receive connector timeout’ is set to </t>
    </r>
    <r>
      <rPr>
        <sz val="11"/>
        <color rgb="FF000000"/>
        <rFont val="Calibri"/>
      </rPr>
      <t>'</t>
    </r>
    <r>
      <rPr>
        <b/>
        <sz val="11"/>
        <color rgb="FF000000"/>
        <rFont val="Calibri"/>
      </rPr>
      <t>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</si>
  <si>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-ConnectionTimeout 00:05:00</t>
    </r>
    <r>
      <rPr>
        <sz val="11"/>
        <color rgb="FF006096"/>
        <rFont val="Roboto Condensed"/>
      </rPr>
      <t xml:space="preserve">
</t>
    </r>
    <r>
      <rPr>
        <sz val="11"/>
        <color rgb="FF000000"/>
        <rFont val="Calibri"/>
      </rPr>
      <t xml:space="preserve">
</t>
    </r>
    <r>
      <rPr>
        <sz val="11"/>
        <color rgb="FF000000"/>
        <rFont val="Calibri"/>
      </rPr>
      <t>Repeat the procedures for each Receive connector.</t>
    </r>
  </si>
  <si>
    <r>
      <rPr>
        <sz val="11"/>
        <color rgb="FF000000"/>
        <rFont val="Calibri"/>
      </rPr>
      <t>This parameter controls the number of idle minutes before the connection to the Receive connector is dropped, even if data is being actively transmitted.</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ConnectionTimeout</t>
    </r>
    <r>
      <rPr>
        <sz val="11"/>
        <color rgb="FF000000"/>
        <rFont val="Calibri"/>
      </rPr>
      <t xml:space="preserve"> parameter must be higher than the </t>
    </r>
    <r>
      <rPr>
        <b/>
        <sz val="11"/>
        <color rgb="FF000000"/>
        <rFont val="Calibri"/>
      </rPr>
      <t>ConnectionInactivityTimeout</t>
    </r>
    <r>
      <rPr>
        <sz val="11"/>
        <color rgb="FF000000"/>
        <rFont val="Calibri"/>
      </rPr>
      <t xml:space="preserve"> parameter.</t>
    </r>
  </si>
  <si>
    <r>
      <rPr>
        <sz val="11"/>
        <color rgb="FF000000"/>
        <rFont val="Calibri"/>
      </rPr>
      <t xml:space="preserve">Execute the following cmdlet and ensure </t>
    </r>
    <r>
      <rPr>
        <b/>
        <sz val="11"/>
        <color rgb="FF000000"/>
        <rFont val="Calibri"/>
      </rPr>
      <t>ConnectionTimeout</t>
    </r>
    <r>
      <rPr>
        <sz val="11"/>
        <color rgb="FF000000"/>
        <rFont val="Calibri"/>
      </rPr>
      <t xml:space="preserve"> is set to </t>
    </r>
    <r>
      <rPr>
        <b/>
        <sz val="11"/>
        <color rgb="FF000000"/>
        <rFont val="Calibri"/>
      </rPr>
      <t>00:05:00</t>
    </r>
    <r>
      <rPr>
        <sz val="11"/>
        <color rgb="FF000000"/>
        <rFont val="Calibri"/>
      </rPr>
      <t>:</t>
    </r>
    <r>
      <rPr>
        <sz val="11"/>
        <color rgb="FF000000"/>
        <rFont val="Calibri"/>
      </rPr>
      <t xml:space="preserve">
</t>
    </r>
    <r>
      <rPr>
        <sz val="11"/>
        <color rgb="FF006096"/>
        <rFont val="Roboto Condensed"/>
      </rPr>
      <t>Get-ReceiveConnector | Select Name, Identity, ConnectionTimeout</t>
    </r>
    <r>
      <rPr>
        <sz val="11"/>
        <color rgb="FF006096"/>
        <rFont val="Roboto Condensed"/>
      </rPr>
      <t xml:space="preserve">
</t>
    </r>
  </si>
  <si>
    <t>2.2.8</t>
  </si>
  <si>
    <r>
      <rPr>
        <sz val="11"/>
        <rFont val="Calibri"/>
      </rPr>
      <t xml:space="preserve">Ensure </t>
    </r>
    <r>
      <rPr>
        <sz val="11"/>
        <color rgb="FF000000"/>
        <rFont val="Calibri"/>
      </rPr>
      <t>'</t>
    </r>
    <r>
      <rPr>
        <b/>
        <sz val="11"/>
        <color rgb="FF000000"/>
        <rFont val="Calibri"/>
      </rPr>
      <t>External send connector authentication: DNS routing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</si>
  <si>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"Connection to Contoso.com" -DNSRoutingEnabled $true</t>
    </r>
    <r>
      <rPr>
        <sz val="11"/>
        <color rgb="FF006096"/>
        <rFont val="Roboto Condensed"/>
      </rPr>
      <t xml:space="preserve">
</t>
    </r>
  </si>
  <si>
    <r>
      <rPr>
        <sz val="11"/>
        <color rgb="FF000000"/>
        <rFont val="Calibri"/>
      </rPr>
      <t>This policy setting determines if DNS is used to route outbound mail via the send connector.</t>
    </r>
  </si>
  <si>
    <r>
      <rPr>
        <sz val="11"/>
        <color rgb="FF000000"/>
        <rFont val="Calibri"/>
      </rPr>
      <t>The organization's servers will only be able to send e-mail to remote servers that are located through DNS routing. This is the default value.</t>
    </r>
    <r>
      <rPr>
        <sz val="11"/>
        <color rgb="FF000000"/>
        <rFont val="Calibri"/>
      </rPr>
      <t xml:space="preserve">
</t>
    </r>
    <r>
      <rPr>
        <b/>
        <sz val="11"/>
        <color rgb="FF000000"/>
        <rFont val="Calibri"/>
      </rPr>
      <t>Warning:</t>
    </r>
    <r>
      <rPr>
        <sz val="11"/>
        <color rgb="FF000000"/>
        <rFont val="Calibri"/>
      </rPr>
      <t xml:space="preserve"> If a SmartHosts parameter is specified, the </t>
    </r>
    <r>
      <rPr>
        <b/>
        <sz val="11"/>
        <color rgb="FF000000"/>
        <rFont val="Calibri"/>
      </rPr>
      <t>DNSRoutingEnabled</t>
    </r>
    <r>
      <rPr>
        <sz val="11"/>
        <color rgb="FF000000"/>
        <rFont val="Calibri"/>
      </rPr>
      <t xml:space="preserve"> parameter must be set to </t>
    </r>
    <r>
      <rPr>
        <b/>
        <sz val="11"/>
        <color rgb="FF000000"/>
        <rFont val="Calibri"/>
      </rPr>
      <t>$false</t>
    </r>
    <r>
      <rPr>
        <sz val="11"/>
        <color rgb="FF000000"/>
        <rFont val="Calibri"/>
      </rPr>
      <t>.</t>
    </r>
  </si>
  <si>
    <r>
      <rPr>
        <sz val="11"/>
        <color rgb="FF000000"/>
        <rFont val="Calibri"/>
      </rPr>
      <t xml:space="preserve">Execute the following cmdlet and ensure </t>
    </r>
    <r>
      <rPr>
        <b/>
        <sz val="11"/>
        <color rgb="FF000000"/>
        <rFont val="Calibri"/>
      </rPr>
      <t>DNSRoutingEnabled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Get-SendConnector "Connection to Contoso.com" | fl -property DNSRoutingEnabled</t>
    </r>
    <r>
      <rPr>
        <sz val="11"/>
        <color rgb="FF006096"/>
        <rFont val="Roboto Condensed"/>
      </rPr>
      <t xml:space="preserve">
</t>
    </r>
  </si>
  <si>
    <t>2.2.9</t>
  </si>
  <si>
    <r>
      <rPr>
        <sz val="11"/>
        <rFont val="Calibri"/>
      </rPr>
      <t xml:space="preserve">Ensure </t>
    </r>
    <r>
      <rPr>
        <sz val="11"/>
        <color rgb="FF000000"/>
        <rFont val="Calibri"/>
      </rPr>
      <t>'</t>
    </r>
    <r>
      <rPr>
        <b/>
        <sz val="11"/>
        <color rgb="FF000000"/>
        <rFont val="Calibri"/>
      </rPr>
      <t>External send connector authentication: IgnoreStartTLS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</si>
  <si>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"Connector Name" -IgnoreSTARTTLS $false</t>
    </r>
    <r>
      <rPr>
        <sz val="11"/>
        <color rgb="FF006096"/>
        <rFont val="Roboto Condensed"/>
      </rPr>
      <t xml:space="preserve">
</t>
    </r>
  </si>
  <si>
    <r>
      <rPr>
        <sz val="11"/>
        <color rgb="FF000000"/>
        <rFont val="Calibri"/>
      </rPr>
      <t>This policy setting specifies whether to ignore the StartTLS option offered by a remote sending server. StartTLS is a protocol command used to inform the email server that the email client wants to upgrade from an insecure connection to a secure one using TLS or SSL.</t>
    </r>
  </si>
  <si>
    <r>
      <rPr>
        <sz val="11"/>
        <color rgb="FF000000"/>
        <rFont val="Calibri"/>
      </rPr>
      <t>The organization's servers will only be able to send e-mail to remote servers that support Domain Security (Mutual Auth TLS).</t>
    </r>
  </si>
  <si>
    <r>
      <rPr>
        <sz val="11"/>
        <color rgb="FF000000"/>
        <rFont val="Calibri"/>
      </rPr>
      <t xml:space="preserve">Execute the following cmdlet and ensure </t>
    </r>
    <r>
      <rPr>
        <b/>
        <sz val="11"/>
        <color rgb="FF000000"/>
        <rFont val="Calibri"/>
      </rPr>
      <t>IgnoreSTARTTLS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Get-SendConnector "Connector Name" | fl -property IgnoreSTARTTLS</t>
    </r>
    <r>
      <rPr>
        <sz val="11"/>
        <color rgb="FF006096"/>
        <rFont val="Roboto Condensed"/>
      </rPr>
      <t xml:space="preserve">
</t>
    </r>
  </si>
  <si>
    <r>
      <rPr>
        <sz val="11"/>
        <color rgb="FF000000"/>
        <rFont val="Calibri"/>
      </rPr>
      <t>None</t>
    </r>
  </si>
  <si>
    <t>2.2.10</t>
  </si>
  <si>
    <r>
      <rPr>
        <sz val="11"/>
        <rFont val="Calibri"/>
      </rPr>
      <t xml:space="preserve">Ensure </t>
    </r>
    <r>
      <rPr>
        <sz val="11"/>
        <color rgb="FF000000"/>
        <rFont val="Calibri"/>
      </rPr>
      <t>'</t>
    </r>
    <r>
      <rPr>
        <b/>
        <sz val="11"/>
        <color rgb="FF000000"/>
        <rFont val="Calibri"/>
      </rPr>
      <t>External send connector authentication: Domain security</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</si>
  <si>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Set-SendConnector "Connector name" -DomainSecureEnabled $true </t>
    </r>
    <r>
      <rPr>
        <sz val="11"/>
        <color rgb="FF006096"/>
        <rFont val="Roboto Condensed"/>
      </rPr>
      <t xml:space="preserve">
</t>
    </r>
  </si>
  <si>
    <r>
      <rPr>
        <sz val="11"/>
        <color rgb="FF000000"/>
        <rFont val="Calibri"/>
      </rPr>
      <t>This setting is part of the process to enable mutual Transport Layer Security (TLS) authentication for the domains serviced by this send connector. If this parameter is enabled, the Send connector will attempt to establish a mutual Transport Layer Security (TLS) connection with remote servers when sending mail.</t>
    </r>
  </si>
  <si>
    <r>
      <rPr>
        <sz val="11"/>
        <color rgb="FF000000"/>
        <rFont val="Calibri"/>
      </rPr>
      <t xml:space="preserve">Execute the following cmdlet and ensure </t>
    </r>
    <r>
      <rPr>
        <b/>
        <sz val="11"/>
        <color rgb="FF000000"/>
        <rFont val="Calibri"/>
      </rPr>
      <t>DomainSecureEnabled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Get-SendConnector "Connector name" | fl DomainSecureEnabled</t>
    </r>
    <r>
      <rPr>
        <sz val="11"/>
        <color rgb="FF006096"/>
        <rFont val="Roboto Condensed"/>
      </rPr>
      <t xml:space="preserve">
</t>
    </r>
  </si>
  <si>
    <t>Recipient and Client</t>
  </si>
  <si>
    <t>2.3.1</t>
  </si>
  <si>
    <r>
      <rPr>
        <sz val="11"/>
        <rFont val="Calibri"/>
      </rPr>
      <t xml:space="preserve">Ensure </t>
    </r>
    <r>
      <rPr>
        <sz val="11"/>
        <color rgb="FF000000"/>
        <rFont val="Calibri"/>
      </rPr>
      <t>'</t>
    </r>
    <r>
      <rPr>
        <b/>
        <sz val="11"/>
        <color rgb="FF000000"/>
        <rFont val="Calibri"/>
      </rPr>
      <t>Enable non-delivery reports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</si>
  <si>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t>Level 2</t>
  </si>
  <si>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-NDREnabled $false</t>
    </r>
    <r>
      <rPr>
        <sz val="11"/>
        <color rgb="FF006096"/>
        <rFont val="Roboto Condensed"/>
      </rPr>
      <t xml:space="preserve">
</t>
    </r>
  </si>
  <si>
    <r>
      <rPr>
        <sz val="11"/>
        <color rgb="FF000000"/>
        <rFont val="Calibri"/>
      </rPr>
      <t>This policy setting is used to determine if the server sends non-delivery reports (also known as NDRs or bounce messages) to remote domains.</t>
    </r>
  </si>
  <si>
    <r>
      <rPr>
        <sz val="11"/>
        <color rgb="FF000000"/>
        <rFont val="Calibri"/>
      </rPr>
      <t>Remote users will not receive automated non-delivery reports.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</si>
  <si>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NDREnabled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NDREnabled</t>
    </r>
    <r>
      <rPr>
        <sz val="11"/>
        <color rgb="FF006096"/>
        <rFont val="Roboto Condensed"/>
      </rPr>
      <t xml:space="preserve">
</t>
    </r>
  </si>
  <si>
    <t>2.3.2</t>
  </si>
  <si>
    <r>
      <rPr>
        <sz val="11"/>
        <rFont val="Calibri"/>
      </rPr>
      <t xml:space="preserve">Ensure </t>
    </r>
    <r>
      <rPr>
        <sz val="11"/>
        <color rgb="FF000000"/>
        <rFont val="Calibri"/>
      </rPr>
      <t>'</t>
    </r>
    <r>
      <rPr>
        <b/>
        <sz val="11"/>
        <color rgb="FF000000"/>
        <rFont val="Calibri"/>
      </rPr>
      <t>Enable OOF messages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None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</si>
  <si>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-AllowedOOFType None</t>
    </r>
    <r>
      <rPr>
        <sz val="11"/>
        <color rgb="FF006096"/>
        <rFont val="Roboto Condensed"/>
      </rPr>
      <t xml:space="preserve">
</t>
    </r>
  </si>
  <si>
    <r>
      <rPr>
        <sz val="11"/>
        <color rgb="FF000000"/>
        <rFont val="Calibri"/>
      </rPr>
      <t>This policy setting is used to determine if the server automatically forwards out-of-office messages to remote domains.</t>
    </r>
  </si>
  <si>
    <r>
      <rPr>
        <sz val="11"/>
        <color rgb="FF000000"/>
        <rFont val="Calibri"/>
      </rPr>
      <t>Remote users will not receive automated out-of-office messages.</t>
    </r>
  </si>
  <si>
    <r>
      <rPr>
        <sz val="11"/>
        <color rgb="FF000000"/>
        <rFont val="Calibri"/>
      </rPr>
      <t xml:space="preserve">Execute the following cmdlet and ensure </t>
    </r>
    <r>
      <rPr>
        <b/>
        <sz val="11"/>
        <color rgb="FF000000"/>
        <rFont val="Calibri"/>
      </rPr>
      <t>AllowedOOFType</t>
    </r>
    <r>
      <rPr>
        <sz val="11"/>
        <color rgb="FF000000"/>
        <rFont val="Calibri"/>
      </rPr>
      <t xml:space="preserve"> is set to </t>
    </r>
    <r>
      <rPr>
        <b/>
        <sz val="11"/>
        <color rgb="FF000000"/>
        <rFont val="Calibri"/>
      </rPr>
      <t>None</t>
    </r>
    <r>
      <rPr>
        <sz val="11"/>
        <color rgb="FF000000"/>
        <rFont val="Calibri"/>
      </rPr>
      <t>:</t>
    </r>
    <r>
      <rPr>
        <sz val="11"/>
        <color rgb="FF000000"/>
        <rFont val="Calibri"/>
      </rPr>
      <t xml:space="preserve">
</t>
    </r>
    <r>
      <rPr>
        <sz val="11"/>
        <color rgb="FF006096"/>
        <rFont val="Roboto Condensed"/>
      </rPr>
      <t>Get-RemoteDomain "RemoteDomain" | fl -property AllowedOOFType</t>
    </r>
    <r>
      <rPr>
        <sz val="11"/>
        <color rgb="FF006096"/>
        <rFont val="Roboto Condensed"/>
      </rPr>
      <t xml:space="preserve">
</t>
    </r>
  </si>
  <si>
    <r>
      <rPr>
        <sz val="11"/>
        <color rgb="FF000000"/>
        <rFont val="Calibri"/>
      </rPr>
      <t>External</t>
    </r>
  </si>
  <si>
    <t>2.3.3</t>
  </si>
  <si>
    <r>
      <rPr>
        <sz val="11"/>
        <rFont val="Calibri"/>
      </rPr>
      <t xml:space="preserve">Ensure </t>
    </r>
    <r>
      <rPr>
        <sz val="11"/>
        <color rgb="FF000000"/>
        <rFont val="Calibri"/>
      </rPr>
      <t>'</t>
    </r>
    <r>
      <rPr>
        <b/>
        <sz val="11"/>
        <color rgb="FF000000"/>
        <rFont val="Calibri"/>
      </rPr>
      <t>Enable automatic replies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</si>
  <si>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-AutoReplyEnabled $false</t>
    </r>
    <r>
      <rPr>
        <sz val="11"/>
        <color rgb="FF006096"/>
        <rFont val="Roboto Condensed"/>
      </rPr>
      <t xml:space="preserve">
</t>
    </r>
  </si>
  <si>
    <r>
      <rPr>
        <sz val="11"/>
        <color rgb="FF000000"/>
        <rFont val="Calibri"/>
      </rPr>
      <t xml:space="preserve">This policy setting is used to determine if the server automatically replies to remote domains. The </t>
    </r>
    <r>
      <rPr>
        <b/>
        <sz val="11"/>
        <color rgb="FF000000"/>
        <rFont val="Calibri"/>
      </rPr>
      <t>AutoReplyEnabled</t>
    </r>
    <r>
      <rPr>
        <sz val="11"/>
        <color rgb="FF000000"/>
        <rFont val="Calibri"/>
      </rPr>
      <t xml:space="preserve"> parameter specifies whether to allow messages that are automatic replies from client email programs in an organization (for example, automatic reply messages that are generated by rules in Outlook).</t>
    </r>
  </si>
  <si>
    <r>
      <rPr>
        <sz val="11"/>
        <color rgb="FF000000"/>
        <rFont val="Calibri"/>
      </rPr>
      <t>Remote users will not receive automated replies.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</si>
  <si>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AutoReplyEnabled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AutoReplyEnabled</t>
    </r>
    <r>
      <rPr>
        <sz val="11"/>
        <color rgb="FF006096"/>
        <rFont val="Roboto Condensed"/>
      </rPr>
      <t xml:space="preserve">
</t>
    </r>
  </si>
  <si>
    <t>2.3.4</t>
  </si>
  <si>
    <r>
      <rPr>
        <sz val="11"/>
        <rFont val="Calibri"/>
      </rPr>
      <t xml:space="preserve">Ensure </t>
    </r>
    <r>
      <rPr>
        <sz val="11"/>
        <color rgb="FF000000"/>
        <rFont val="Calibri"/>
      </rPr>
      <t>'</t>
    </r>
    <r>
      <rPr>
        <b/>
        <sz val="11"/>
        <color rgb="FF000000"/>
        <rFont val="Calibri"/>
      </rPr>
      <t>Enable automatic forwards to remote domains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</si>
  <si>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Set-RemoteDomain "RemoteDomain" -AutoForwardEnabled $false</t>
    </r>
    <r>
      <rPr>
        <sz val="11"/>
        <color rgb="FF006096"/>
        <rFont val="Roboto Condensed"/>
      </rPr>
      <t xml:space="preserve">
</t>
    </r>
  </si>
  <si>
    <r>
      <rPr>
        <sz val="11"/>
        <color rgb="FF000000"/>
        <rFont val="Calibri"/>
      </rPr>
      <t>This policy setting is used to determine if the server can send automatic forwards to remote domains.</t>
    </r>
  </si>
  <si>
    <r>
      <rPr>
        <sz val="11"/>
        <color rgb="FF000000"/>
        <rFont val="Calibri"/>
      </rPr>
      <t>Remote users will not receive automated forward messages.</t>
    </r>
    <r>
      <rPr>
        <sz val="11"/>
        <color rgb="FF000000"/>
        <rFont val="Calibri"/>
      </rPr>
      <t xml:space="preserve">
</t>
    </r>
    <r>
      <rPr>
        <b/>
        <sz val="11"/>
        <color rgb="FF000000"/>
        <rFont val="Calibri"/>
      </rPr>
      <t>Note:</t>
    </r>
    <r>
      <rPr>
        <sz val="11"/>
        <color rgb="FF000000"/>
        <rFont val="Calibri"/>
      </rPr>
      <t xml:space="preserve"> If Microsoft Exchange is being used as HUB, this setting is applicable. If not, an exception to this recommendation might be required.</t>
    </r>
  </si>
  <si>
    <r>
      <rPr>
        <sz val="11"/>
        <color rgb="FF000000"/>
        <rFont val="Calibri"/>
      </rPr>
      <t xml:space="preserve">Execute the following cmdlet and ensure </t>
    </r>
    <r>
      <rPr>
        <b/>
        <sz val="11"/>
        <color rgb="FF000000"/>
        <rFont val="Calibri"/>
      </rPr>
      <t>AutoForwardEnabled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Get-RemoteDomain "RemoteDomain" | fl -property AutoForwardEnabled</t>
    </r>
    <r>
      <rPr>
        <sz val="11"/>
        <color rgb="FF006096"/>
        <rFont val="Roboto Condensed"/>
      </rPr>
      <t xml:space="preserve">
</t>
    </r>
  </si>
  <si>
    <t>2.3.5</t>
  </si>
  <si>
    <r>
      <rPr>
        <sz val="11"/>
        <rFont val="Calibri"/>
      </rPr>
      <t xml:space="preserve">Ensure </t>
    </r>
    <r>
      <rPr>
        <sz val="11"/>
        <color rgb="FF000000"/>
        <rFont val="Calibri"/>
      </rPr>
      <t>'</t>
    </r>
    <r>
      <rPr>
        <b/>
        <sz val="11"/>
        <color rgb="FF000000"/>
        <rFont val="Calibri"/>
      </rPr>
      <t>Enable S/MIME for OWA</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</si>
  <si>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Set-OWAVirtualDirectory "owa (Default Web Site)" -SMimeEnabled $true </t>
    </r>
    <r>
      <rPr>
        <sz val="11"/>
        <color rgb="FF006096"/>
        <rFont val="Roboto Condensed"/>
      </rPr>
      <t xml:space="preserve">
</t>
    </r>
  </si>
  <si>
    <r>
      <rPr>
        <sz val="11"/>
        <color rgb="FF000000"/>
        <rFont val="Calibri"/>
      </rPr>
      <t>This policy setting is used to control whether users are allowed to download the Secure/Multipurpose Internet Mail Extensions (S/MIME) control to read and create signed and encrypted messages.</t>
    </r>
  </si>
  <si>
    <r>
      <rPr>
        <sz val="11"/>
        <color rgb="FF000000"/>
        <rFont val="Calibri"/>
      </rPr>
      <t>Users will be able to use the S/MIME control when accessing their e-mail via OWA.</t>
    </r>
    <r>
      <rPr>
        <sz val="11"/>
        <color rgb="FF000000"/>
        <rFont val="Calibri"/>
      </rPr>
      <t xml:space="preserve">
</t>
    </r>
    <r>
      <rPr>
        <sz val="11"/>
        <color rgb="FF000000"/>
        <rFont val="Calibri"/>
      </rPr>
      <t>This is the default value.</t>
    </r>
  </si>
  <si>
    <r>
      <rPr>
        <sz val="11"/>
        <color rgb="FF000000"/>
        <rFont val="Calibri"/>
      </rPr>
      <t xml:space="preserve">Execute the following cmdlet and ensure </t>
    </r>
    <r>
      <rPr>
        <b/>
        <sz val="11"/>
        <color rgb="FF000000"/>
        <rFont val="Calibri"/>
      </rPr>
      <t>SMimeEnabled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Get-OWAVirtualDirectory "owa (Default Web Site)" | fl -property SMimeEnabled</t>
    </r>
    <r>
      <rPr>
        <sz val="11"/>
        <color rgb="FF006096"/>
        <rFont val="Roboto Condensed"/>
      </rPr>
      <t xml:space="preserve">
</t>
    </r>
  </si>
  <si>
    <t>2.3.6</t>
  </si>
  <si>
    <r>
      <rPr>
        <sz val="11"/>
        <rFont val="Calibri"/>
      </rPr>
      <t xml:space="preserve">Ensure </t>
    </r>
    <r>
      <rPr>
        <sz val="11"/>
        <color rgb="FF000000"/>
        <rFont val="Calibri"/>
      </rPr>
      <t>'</t>
    </r>
    <r>
      <rPr>
        <b/>
        <sz val="11"/>
        <color rgb="FF000000"/>
        <rFont val="Calibri"/>
      </rPr>
      <t>Require client MAPI encryption</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</si>
  <si>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Set-RpcClientAccess -Server "Server" -EncryptionRequired $true</t>
    </r>
    <r>
      <rPr>
        <sz val="11"/>
        <color rgb="FF006096"/>
        <rFont val="Roboto Condensed"/>
      </rPr>
      <t xml:space="preserve">
</t>
    </r>
  </si>
  <si>
    <r>
      <rPr>
        <sz val="11"/>
        <color rgb="FF000000"/>
        <rFont val="Calibri"/>
      </rPr>
      <t>This policy setting specifies whether encryption is required for Remote Procedure call (RPC) client connections.</t>
    </r>
    <r>
      <rPr>
        <sz val="11"/>
        <color rgb="FF000000"/>
        <rFont val="Calibri"/>
      </rPr>
      <t xml:space="preserve">
</t>
    </r>
    <r>
      <rPr>
        <b/>
        <sz val="11"/>
        <color rgb="FF000000"/>
        <rFont val="Calibri"/>
      </rPr>
      <t>Note:</t>
    </r>
    <r>
      <rPr>
        <sz val="11"/>
        <color rgb="FF000000"/>
        <rFont val="Calibri"/>
      </rPr>
      <t xml:space="preserve"> This recommendation only applies if RPC over HTTP is enabled in the organization. In Exchange 2019 MAPI over HTTP is enabled by default.</t>
    </r>
  </si>
  <si>
    <r>
      <rPr>
        <sz val="11"/>
        <color rgb="FF000000"/>
        <rFont val="Calibri"/>
      </rPr>
      <t>Client computers running earlier versions of Outlook or Outlook with profiles set to not use encryption will be blocked from connecting to your Exchange servers. This is the default behavior so the impact is minimal to nothing.</t>
    </r>
  </si>
  <si>
    <r>
      <rPr>
        <sz val="11"/>
        <color rgb="FF000000"/>
        <rFont val="Calibri"/>
      </rPr>
      <t xml:space="preserve">Execute the following PowerShell cmdlet and ensure EncryptionRequired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Get-RpcClientAccess | fl -property EncryptionRequired</t>
    </r>
    <r>
      <rPr>
        <sz val="11"/>
        <color rgb="FF006096"/>
        <rFont val="Roboto Condensed"/>
      </rPr>
      <t xml:space="preserve">
</t>
    </r>
  </si>
  <si>
    <t>Services and Authentication</t>
  </si>
  <si>
    <t>2.4.1</t>
  </si>
  <si>
    <r>
      <rPr>
        <sz val="11"/>
        <rFont val="Calibri"/>
      </rPr>
      <t xml:space="preserve">Ensure </t>
    </r>
    <r>
      <rPr>
        <sz val="11"/>
        <color rgb="FF000000"/>
        <rFont val="Calibri"/>
      </rPr>
      <t>'</t>
    </r>
    <r>
      <rPr>
        <b/>
        <sz val="11"/>
        <color rgb="FF000000"/>
        <rFont val="Calibri"/>
      </rPr>
      <t>POP3</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</si>
  <si>
    <r>
      <rPr>
        <sz val="11"/>
        <color rgb="FF000000"/>
        <rFont val="Calibri"/>
      </rPr>
      <t>To implement the recommended state, execute the following PowerShell commands:</t>
    </r>
    <r>
      <rPr>
        <sz val="11"/>
        <color rgb="FF000000"/>
        <rFont val="Calibri"/>
      </rPr>
      <t xml:space="preserve">
</t>
    </r>
    <r>
      <rPr>
        <sz val="11"/>
        <color rgb="FF006096"/>
        <rFont val="Roboto Condensed"/>
      </rPr>
      <t>Stop-Service MSExchangePop3,MSExchangePop3BE</t>
    </r>
    <r>
      <rPr>
        <sz val="11"/>
        <color rgb="FF006096"/>
        <rFont val="Roboto Condensed"/>
      </rPr>
      <t xml:space="preserve">
</t>
    </r>
    <r>
      <rPr>
        <sz val="11"/>
        <color rgb="FF006096"/>
        <rFont val="Roboto Condensed"/>
      </rPr>
      <t>Get-Service MSExchangePOP3,MSExchangePOP3BE | Set-Service -StartupType Disabled</t>
    </r>
    <r>
      <rPr>
        <sz val="11"/>
        <color rgb="FF006096"/>
        <rFont val="Roboto Condensed"/>
      </rPr>
      <t xml:space="preserve">
</t>
    </r>
  </si>
  <si>
    <r>
      <rPr>
        <sz val="11"/>
        <color rgb="FF000000"/>
        <rFont val="Calibri"/>
      </rPr>
      <t>Post Office Protocol 3 (POP3) is an email protocol for receiving email messages from a server and transferring to a client device. On Exchange Server 2019 with the Mailbox role installed, it is set to manual startup by default.</t>
    </r>
  </si>
  <si>
    <r>
      <rPr>
        <sz val="11"/>
        <color rgb="FF000000"/>
        <rFont val="Calibri"/>
      </rPr>
      <t>Devices that require POP3 to function will be unable to receive e-mail from the Exchange Server. This should not be a problem for most client applications as Outlook 2013 and newer support modern authentication methods (OAuth) and protocols.</t>
    </r>
    <r>
      <rPr>
        <sz val="11"/>
        <color rgb="FF000000"/>
        <rFont val="Calibri"/>
      </rPr>
      <t xml:space="preserve">
</t>
    </r>
    <r>
      <rPr>
        <sz val="11"/>
        <color rgb="FF000000"/>
        <rFont val="Calibri"/>
      </rPr>
      <t xml:space="preserve">If an organization is required to use POP3 then care must be taken to only enable POP3, the </t>
    </r>
    <r>
      <rPr>
        <b/>
        <sz val="11"/>
        <color rgb="FF000000"/>
        <rFont val="Calibri"/>
      </rPr>
      <t>PopEnabled</t>
    </r>
    <r>
      <rPr>
        <sz val="11"/>
        <color rgb="FF000000"/>
        <rFont val="Calibri"/>
      </rPr>
      <t xml:space="preserve"> parameter, for the mailbox in question.</t>
    </r>
  </si>
  <si>
    <r>
      <rPr>
        <sz val="11"/>
        <color rgb="FF000000"/>
        <rFont val="Calibri"/>
      </rPr>
      <t xml:space="preserve">Execute the following PowerShell cmdlet and ensure the </t>
    </r>
    <r>
      <rPr>
        <b/>
        <sz val="11"/>
        <color rgb="FF000000"/>
        <rFont val="Calibri"/>
      </rPr>
      <t>StartType</t>
    </r>
    <r>
      <rPr>
        <sz val="11"/>
        <color rgb="FF000000"/>
        <rFont val="Calibri"/>
      </rPr>
      <t xml:space="preserve"> of both </t>
    </r>
    <r>
      <rPr>
        <b/>
        <sz val="11"/>
        <color rgb="FF000000"/>
        <rFont val="Calibri"/>
      </rPr>
      <t>MSExchangePop3</t>
    </r>
    <r>
      <rPr>
        <sz val="11"/>
        <color rgb="FF000000"/>
        <rFont val="Calibri"/>
      </rPr>
      <t xml:space="preserve"> and </t>
    </r>
    <r>
      <rPr>
        <b/>
        <sz val="11"/>
        <color rgb="FF000000"/>
        <rFont val="Calibri"/>
      </rPr>
      <t>MSExchangePOP3BE</t>
    </r>
    <r>
      <rPr>
        <sz val="11"/>
        <color rgb="FF000000"/>
        <rFont val="Calibri"/>
      </rPr>
      <t xml:space="preserve"> are set to </t>
    </r>
    <r>
      <rPr>
        <b/>
        <sz val="11"/>
        <color rgb="FF000000"/>
        <rFont val="Calibri"/>
      </rPr>
      <t>Disabled</t>
    </r>
    <r>
      <rPr>
        <sz val="11"/>
        <color rgb="FF000000"/>
        <rFont val="Calibri"/>
      </rPr>
      <t xml:space="preserve">
</t>
    </r>
    <r>
      <rPr>
        <sz val="11"/>
        <color rgb="FF006096"/>
        <rFont val="Roboto Condensed"/>
      </rPr>
      <t>Get-Service MSExchangePOP3* | ft Name,DisplayName,Status,StartType</t>
    </r>
    <r>
      <rPr>
        <sz val="11"/>
        <color rgb="FF006096"/>
        <rFont val="Roboto Condensed"/>
      </rPr>
      <t xml:space="preserve">
</t>
    </r>
  </si>
  <si>
    <r>
      <rPr>
        <sz val="11"/>
        <color rgb="FF000000"/>
        <rFont val="Calibri"/>
      </rPr>
      <t>StartType: Manual</t>
    </r>
  </si>
  <si>
    <t>2.4.2</t>
  </si>
  <si>
    <r>
      <rPr>
        <sz val="11"/>
        <rFont val="Calibri"/>
      </rPr>
      <t xml:space="preserve">Ensure </t>
    </r>
    <r>
      <rPr>
        <sz val="11"/>
        <color rgb="FF000000"/>
        <rFont val="Calibri"/>
      </rPr>
      <t>'</t>
    </r>
    <r>
      <rPr>
        <b/>
        <sz val="11"/>
        <color rgb="FF000000"/>
        <rFont val="Calibri"/>
      </rPr>
      <t>IMAP4</t>
    </r>
    <r>
      <rPr>
        <sz val="11"/>
        <color rgb="FF000000"/>
        <rFont val="Calibri"/>
      </rPr>
      <t>'</t>
    </r>
    <r>
      <rPr>
        <sz val="11"/>
        <color rgb="FF000000"/>
        <rFont val="Calibri"/>
      </rPr>
      <t xml:space="preserve"> Windows services are </t>
    </r>
    <r>
      <rPr>
        <sz val="11"/>
        <color rgb="FF000000"/>
        <rFont val="Calibri"/>
      </rPr>
      <t>'</t>
    </r>
    <r>
      <rPr>
        <b/>
        <sz val="11"/>
        <color rgb="FF000000"/>
        <rFont val="Calibri"/>
      </rPr>
      <t>Disabled</t>
    </r>
    <r>
      <rPr>
        <sz val="11"/>
        <color rgb="FF000000"/>
        <rFont val="Calibri"/>
      </rPr>
      <t>'</t>
    </r>
  </si>
  <si>
    <r>
      <rPr>
        <sz val="11"/>
        <color rgb="FF000000"/>
        <rFont val="Calibri"/>
      </rPr>
      <t>To implement the recommended state, execute the following PowerShell commands:</t>
    </r>
    <r>
      <rPr>
        <sz val="11"/>
        <color rgb="FF000000"/>
        <rFont val="Calibri"/>
      </rPr>
      <t xml:space="preserve">
</t>
    </r>
    <r>
      <rPr>
        <sz val="11"/>
        <color rgb="FF006096"/>
        <rFont val="Roboto Condensed"/>
      </rPr>
      <t>Stop-Service MSExchangeImap4,MSExchangeIMAP4BE</t>
    </r>
    <r>
      <rPr>
        <sz val="11"/>
        <color rgb="FF006096"/>
        <rFont val="Roboto Condensed"/>
      </rPr>
      <t xml:space="preserve">
</t>
    </r>
    <r>
      <rPr>
        <sz val="11"/>
        <color rgb="FF006096"/>
        <rFont val="Roboto Condensed"/>
      </rPr>
      <t>Get-Service MSExchangeImap4,MSExchangeIMAP4BE | Set-Service -StartupType Disabled</t>
    </r>
    <r>
      <rPr>
        <sz val="11"/>
        <color rgb="FF006096"/>
        <rFont val="Roboto Condensed"/>
      </rPr>
      <t xml:space="preserve">
</t>
    </r>
  </si>
  <si>
    <r>
      <rPr>
        <sz val="11"/>
        <color rgb="FF000000"/>
        <rFont val="Calibri"/>
      </rPr>
      <t>Internet Message Access Protocol version 4 (IMAP4) is an email protocol for sending and receiving email between a client and server. Unlike POP3 it can synchronize email and folders between the client and server. On Exchange Server 2019 with the Mailbox role installed, it is set to manual startup by default.</t>
    </r>
  </si>
  <si>
    <r>
      <rPr>
        <sz val="11"/>
        <color rgb="FF000000"/>
        <rFont val="Calibri"/>
      </rPr>
      <t>Devices that require IMAP4 to function will be unable to send or receive email from the Exchange Server. This should not be a problem for most client applications as Outlook 2013 and newer support modern authentication methods (OAuth) and protocols.</t>
    </r>
    <r>
      <rPr>
        <sz val="11"/>
        <color rgb="FF000000"/>
        <rFont val="Calibri"/>
      </rPr>
      <t xml:space="preserve">
</t>
    </r>
    <r>
      <rPr>
        <sz val="11"/>
        <color rgb="FF000000"/>
        <rFont val="Calibri"/>
      </rPr>
      <t xml:space="preserve">If an organization is required to use IMAP4 then care must be taken to only enable IMAP4, the </t>
    </r>
    <r>
      <rPr>
        <b/>
        <sz val="11"/>
        <color rgb="FF000000"/>
        <rFont val="Calibri"/>
      </rPr>
      <t>ImapEnabled</t>
    </r>
    <r>
      <rPr>
        <sz val="11"/>
        <color rgb="FF000000"/>
        <rFont val="Calibri"/>
      </rPr>
      <t xml:space="preserve"> parameter, for the mailbox in question.</t>
    </r>
  </si>
  <si>
    <r>
      <rPr>
        <sz val="11"/>
        <color rgb="FF000000"/>
        <rFont val="Calibri"/>
      </rPr>
      <t xml:space="preserve">Execute the following PowerShell cmdlet and ensure the </t>
    </r>
    <r>
      <rPr>
        <b/>
        <sz val="11"/>
        <color rgb="FF000000"/>
        <rFont val="Calibri"/>
      </rPr>
      <t>StartType</t>
    </r>
    <r>
      <rPr>
        <sz val="11"/>
        <color rgb="FF000000"/>
        <rFont val="Calibri"/>
      </rPr>
      <t xml:space="preserve"> of both </t>
    </r>
    <r>
      <rPr>
        <b/>
        <sz val="11"/>
        <color rgb="FF000000"/>
        <rFont val="Calibri"/>
      </rPr>
      <t>MSExchangeImap4</t>
    </r>
    <r>
      <rPr>
        <sz val="11"/>
        <color rgb="FF000000"/>
        <rFont val="Calibri"/>
      </rPr>
      <t xml:space="preserve"> and </t>
    </r>
    <r>
      <rPr>
        <b/>
        <sz val="11"/>
        <color rgb="FF000000"/>
        <rFont val="Calibri"/>
      </rPr>
      <t>MSExchangeIMAP4BE</t>
    </r>
    <r>
      <rPr>
        <sz val="11"/>
        <color rgb="FF000000"/>
        <rFont val="Calibri"/>
      </rPr>
      <t xml:space="preserve"> are set to </t>
    </r>
    <r>
      <rPr>
        <b/>
        <sz val="11"/>
        <color rgb="FF000000"/>
        <rFont val="Calibri"/>
      </rPr>
      <t>Disabled</t>
    </r>
    <r>
      <rPr>
        <sz val="11"/>
        <color rgb="FF000000"/>
        <rFont val="Calibri"/>
      </rPr>
      <t xml:space="preserve">
</t>
    </r>
    <r>
      <rPr>
        <sz val="11"/>
        <color rgb="FF006096"/>
        <rFont val="Roboto Condensed"/>
      </rPr>
      <t>Get-Service MSExchangeImap4* | ft Name,DisplayName,Status,Starttype</t>
    </r>
    <r>
      <rPr>
        <sz val="11"/>
        <color rgb="FF006096"/>
        <rFont val="Roboto Condensed"/>
      </rPr>
      <t xml:space="preserve">
</t>
    </r>
  </si>
  <si>
    <t>2.4.3</t>
  </si>
  <si>
    <r>
      <rPr>
        <sz val="11"/>
        <rFont val="Calibri"/>
      </rPr>
      <t xml:space="preserve">Ensure </t>
    </r>
    <r>
      <rPr>
        <sz val="11"/>
        <color rgb="FF000000"/>
        <rFont val="Calibri"/>
      </rPr>
      <t>'</t>
    </r>
    <r>
      <rPr>
        <sz val="11"/>
        <color rgb="FF000000"/>
        <rFont val="Calibri"/>
      </rPr>
      <t>Receive connector’ is set to ‘TLS’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</si>
  <si>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-AuthMechanism 'Tls'</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more than one receive connector exists on the mailbox server, run this command to update all receive connectors.</t>
    </r>
    <r>
      <rPr>
        <sz val="11"/>
        <color rgb="FF000000"/>
        <rFont val="Calibri"/>
      </rPr>
      <t xml:space="preserve">
</t>
    </r>
    <r>
      <rPr>
        <sz val="11"/>
        <color rgb="FF006096"/>
        <rFont val="Roboto Condensed"/>
      </rPr>
      <t>Get-ReceiveConnector | Set-ReceiveConnector -AuthMechanism 'Tls'</t>
    </r>
    <r>
      <rPr>
        <sz val="11"/>
        <color rgb="FF006096"/>
        <rFont val="Roboto Condensed"/>
      </rPr>
      <t xml:space="preserve">
</t>
    </r>
  </si>
  <si>
    <r>
      <rPr>
        <sz val="11"/>
        <color rgb="FF000000"/>
        <rFont val="Calibri"/>
      </rPr>
      <t>This policy setting configures the advertised and accepted authentication mechanisms for the receive connector.</t>
    </r>
    <r>
      <rPr>
        <sz val="11"/>
        <color rgb="FF000000"/>
        <rFont val="Calibri"/>
      </rPr>
      <t xml:space="preserve">
</t>
    </r>
    <r>
      <rPr>
        <sz val="11"/>
        <color rgb="FF000000"/>
        <rFont val="Calibri"/>
      </rPr>
      <t>The primary function of receive connectors in the front-end transport service is to accept anonymous and authenticated Simple Mail Transfer Protocol (SMTP) connections in the Exchange environment.</t>
    </r>
    <r>
      <rPr>
        <sz val="11"/>
        <color rgb="FF000000"/>
        <rFont val="Calibri"/>
      </rPr>
      <t xml:space="preserve">
</t>
    </r>
    <r>
      <rPr>
        <b/>
        <sz val="11"/>
        <color rgb="FF000000"/>
        <rFont val="Calibri"/>
      </rPr>
      <t>Note:</t>
    </r>
    <r>
      <rPr>
        <sz val="11"/>
        <color rgb="FF000000"/>
        <rFont val="Calibri"/>
      </rPr>
      <t xml:space="preserve"> Some available values have dependencies and exclusions:</t>
    </r>
    <r>
      <rPr>
        <sz val="11"/>
        <color rgb="FF000000"/>
        <rFont val="Calibri"/>
      </rPr>
      <t xml:space="preserve">
</t>
    </r>
    <r>
      <rPr>
        <sz val="11"/>
        <color rgb="FF000000"/>
        <rFont val="Calibri"/>
      </rPr>
      <t xml:space="preserve">- </t>
    </r>
    <r>
      <rPr>
        <b/>
        <sz val="11"/>
        <color rgb="FF000000"/>
        <rFont val="Calibri"/>
      </rPr>
      <t>None</t>
    </r>
    <r>
      <rPr>
        <sz val="11"/>
        <color rgb="FF000000"/>
        <rFont val="Calibri"/>
      </rPr>
      <t xml:space="preserve"> is not compatible with other values.</t>
    </r>
    <r>
      <rPr>
        <sz val="11"/>
        <color rgb="FF000000"/>
        <rFont val="Calibri"/>
      </rPr>
      <t xml:space="preserve">
</t>
    </r>
    <r>
      <rPr>
        <sz val="11"/>
        <color rgb="FF000000"/>
        <rFont val="Calibri"/>
      </rPr>
      <t xml:space="preserve">- </t>
    </r>
    <r>
      <rPr>
        <b/>
        <sz val="11"/>
        <color rgb="FF000000"/>
        <rFont val="Calibri"/>
      </rPr>
      <t>BasicAuthRequireTLS</t>
    </r>
    <r>
      <rPr>
        <sz val="11"/>
        <color rgb="FF000000"/>
        <rFont val="Calibri"/>
      </rPr>
      <t xml:space="preserve"> requires </t>
    </r>
    <r>
      <rPr>
        <b/>
        <sz val="11"/>
        <color rgb="FF000000"/>
        <rFont val="Calibri"/>
      </rPr>
      <t>BasicAuth</t>
    </r>
    <r>
      <rPr>
        <sz val="11"/>
        <color rgb="FF000000"/>
        <rFont val="Calibri"/>
      </rPr>
      <t xml:space="preserve"> and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can only be combined with </t>
    </r>
    <r>
      <rPr>
        <b/>
        <sz val="11"/>
        <color rgb="FF000000"/>
        <rFont val="Calibri"/>
      </rPr>
      <t>Tls</t>
    </r>
    <r>
      <rPr>
        <sz val="11"/>
        <color rgb="FF000000"/>
        <rFont val="Calibri"/>
      </rPr>
      <t>.</t>
    </r>
    <r>
      <rPr>
        <sz val="11"/>
        <color rgb="FF000000"/>
        <rFont val="Calibri"/>
      </rPr>
      <t xml:space="preserve">
</t>
    </r>
    <r>
      <rPr>
        <sz val="11"/>
        <color rgb="FF000000"/>
        <rFont val="Calibri"/>
      </rPr>
      <t xml:space="preserve">- </t>
    </r>
    <r>
      <rPr>
        <b/>
        <sz val="11"/>
        <color rgb="FF000000"/>
        <rFont val="Calibri"/>
      </rPr>
      <t>Tls</t>
    </r>
    <r>
      <rPr>
        <sz val="11"/>
        <color rgb="FF000000"/>
        <rFont val="Calibri"/>
      </rPr>
      <t xml:space="preserve"> is required when </t>
    </r>
    <r>
      <rPr>
        <b/>
        <sz val="11"/>
        <color rgb="FF000000"/>
        <rFont val="Calibri"/>
      </rPr>
      <t>RequireTLS</t>
    </r>
    <r>
      <rPr>
        <sz val="11"/>
        <color rgb="FF000000"/>
        <rFont val="Calibri"/>
      </rPr>
      <t xml:space="preserve"> parameter is </t>
    </r>
    <r>
      <rPr>
        <b/>
        <sz val="11"/>
        <color rgb="FF000000"/>
        <rFont val="Calibri"/>
      </rPr>
      <t>$true</t>
    </r>
    <r>
      <rPr>
        <sz val="11"/>
        <color rgb="FF000000"/>
        <rFont val="Calibri"/>
      </rPr>
      <t>.</t>
    </r>
    <r>
      <rPr>
        <sz val="11"/>
        <color rgb="FF000000"/>
        <rFont val="Calibri"/>
      </rPr>
      <t xml:space="preserve">
</t>
    </r>
    <r>
      <rPr>
        <sz val="11"/>
        <color rgb="FF000000"/>
        <rFont val="Calibri"/>
      </rPr>
      <t xml:space="preserve">- </t>
    </r>
    <r>
      <rPr>
        <b/>
        <sz val="11"/>
        <color rgb="FF000000"/>
        <rFont val="Calibri"/>
      </rPr>
      <t>ExternalAuthoritative</t>
    </r>
    <r>
      <rPr>
        <sz val="11"/>
        <color rgb="FF000000"/>
        <rFont val="Calibri"/>
      </rPr>
      <t xml:space="preserve">, requires </t>
    </r>
    <r>
      <rPr>
        <b/>
        <sz val="11"/>
        <color rgb="FF000000"/>
        <rFont val="Calibri"/>
      </rPr>
      <t>PermissionGroups</t>
    </r>
    <r>
      <rPr>
        <sz val="11"/>
        <color rgb="FF000000"/>
        <rFont val="Calibri"/>
      </rPr>
      <t xml:space="preserve"> parameter to be </t>
    </r>
    <r>
      <rPr>
        <b/>
        <sz val="11"/>
        <color rgb="FF000000"/>
        <rFont val="Calibri"/>
      </rPr>
      <t>ExchangeServers</t>
    </r>
    <r>
      <rPr>
        <sz val="11"/>
        <color rgb="FF000000"/>
        <rFont val="Calibri"/>
      </rPr>
      <t>.</t>
    </r>
  </si>
  <si>
    <r>
      <rPr>
        <sz val="11"/>
        <color rgb="FF000000"/>
        <rFont val="Calibri"/>
      </rPr>
      <t>No impact is expected.</t>
    </r>
  </si>
  <si>
    <r>
      <rPr>
        <sz val="11"/>
        <color rgb="FF000000"/>
        <rFont val="Calibri"/>
      </rPr>
      <t xml:space="preserve">Execute the following cmdlet and ensure </t>
    </r>
    <r>
      <rPr>
        <b/>
        <sz val="11"/>
        <color rgb="FF000000"/>
        <rFont val="Calibri"/>
      </rPr>
      <t>AuthMechanism</t>
    </r>
    <r>
      <rPr>
        <sz val="11"/>
        <color rgb="FF000000"/>
        <rFont val="Calibri"/>
      </rPr>
      <t xml:space="preserve"> is set to </t>
    </r>
    <r>
      <rPr>
        <b/>
        <sz val="11"/>
        <color rgb="FF000000"/>
        <rFont val="Calibri"/>
      </rPr>
      <t>Tls</t>
    </r>
    <r>
      <rPr>
        <sz val="11"/>
        <color rgb="FF000000"/>
        <rFont val="Calibri"/>
      </rPr>
      <t>:</t>
    </r>
    <r>
      <rPr>
        <sz val="11"/>
        <color rgb="FF000000"/>
        <rFont val="Calibri"/>
      </rPr>
      <t xml:space="preserve">
</t>
    </r>
    <r>
      <rPr>
        <sz val="11"/>
        <color rgb="FF006096"/>
        <rFont val="Roboto Condensed"/>
      </rPr>
      <t>Get-ReceiveConnector | Select Name, Identity, AuthMechanism</t>
    </r>
    <r>
      <rPr>
        <sz val="11"/>
        <color rgb="FF006096"/>
        <rFont val="Roboto Condensed"/>
      </rPr>
      <t xml:space="preserve">
</t>
    </r>
  </si>
  <si>
    <t>2.4.4</t>
  </si>
  <si>
    <r>
      <rPr>
        <sz val="11"/>
        <rFont val="Calibri"/>
      </rPr>
      <t>Ensure ‘Send Exchange Customer Experience reports’ is set to ‘False’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</si>
  <si>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Set-OrganizationConfig -CustomerFeedbackEnabled $false</t>
    </r>
    <r>
      <rPr>
        <sz val="11"/>
        <color rgb="FF006096"/>
        <rFont val="Roboto Condensed"/>
      </rPr>
      <t xml:space="preserve">
</t>
    </r>
  </si>
  <si>
    <r>
      <rPr>
        <sz val="11"/>
        <color rgb="FF000000"/>
        <rFont val="Calibri"/>
      </rPr>
      <t>This parameter specifies whether the Exchange server is enrolled in the Windows Customer Experience Improvement Program (CEIP). This is a voluntary program that collects information on users and their computers in order to help Microsoft improve features and solve common issues.</t>
    </r>
  </si>
  <si>
    <r>
      <rPr>
        <sz val="11"/>
        <color rgb="FF000000"/>
        <rFont val="Calibri"/>
      </rPr>
      <t>The system will not be enrolled in the Windows Customer Experience Improvement Program (CEIP).</t>
    </r>
  </si>
  <si>
    <r>
      <rPr>
        <sz val="11"/>
        <color rgb="FF000000"/>
        <rFont val="Calibri"/>
      </rPr>
      <t xml:space="preserve">Execute the following cmdlet and ensure </t>
    </r>
    <r>
      <rPr>
        <b/>
        <sz val="11"/>
        <color rgb="FF000000"/>
        <rFont val="Calibri"/>
      </rPr>
      <t>CustomerFeedbackEnabled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Get-OrganizationConfig | Select Name, Identity, CustomerFeedbackEnabled</t>
    </r>
    <r>
      <rPr>
        <sz val="11"/>
        <color rgb="FF006096"/>
        <rFont val="Roboto Condensed"/>
      </rPr>
      <t xml:space="preserve">
</t>
    </r>
  </si>
  <si>
    <t>2.4.5</t>
  </si>
  <si>
    <r>
      <rPr>
        <sz val="11"/>
        <rFont val="Calibri"/>
      </rPr>
      <t xml:space="preserve">Ensure </t>
    </r>
    <r>
      <rPr>
        <sz val="11"/>
        <color rgb="FF000000"/>
        <rFont val="Calibri"/>
      </rPr>
      <t>'</t>
    </r>
    <r>
      <rPr>
        <sz val="11"/>
        <color rgb="FF000000"/>
        <rFont val="Calibri"/>
      </rPr>
      <t>SMTP automated banner response’ is set to ‘220 SMTP Server Ready’</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</si>
  <si>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&lt;'IdentityName'&gt; -Banner '220 SMTP Server Ready'</t>
    </r>
    <r>
      <rPr>
        <sz val="11"/>
        <color rgb="FF006096"/>
        <rFont val="Roboto Condensed"/>
      </rPr>
      <t xml:space="preserve">
</t>
    </r>
  </si>
  <si>
    <r>
      <rPr>
        <sz val="11"/>
        <color rgb="FF000000"/>
        <rFont val="Calibri"/>
      </rPr>
      <t>This policy setting specifies a custom SMTP 220 banner which is displayed to remote messaging servers that connect to the receive connector.</t>
    </r>
  </si>
  <si>
    <r>
      <rPr>
        <sz val="11"/>
        <color rgb="FF000000"/>
        <rFont val="Calibri"/>
      </rPr>
      <t xml:space="preserve">Execute the following cmdlet and ensure </t>
    </r>
    <r>
      <rPr>
        <b/>
        <sz val="11"/>
        <color rgb="FF000000"/>
        <rFont val="Calibri"/>
      </rPr>
      <t>Banner</t>
    </r>
    <r>
      <rPr>
        <sz val="11"/>
        <color rgb="FF000000"/>
        <rFont val="Calibri"/>
      </rPr>
      <t xml:space="preserve"> is set to </t>
    </r>
    <r>
      <rPr>
        <b/>
        <sz val="11"/>
        <color rgb="FF000000"/>
        <rFont val="Calibri"/>
      </rPr>
      <t>220 SMTP Server Ready</t>
    </r>
    <r>
      <rPr>
        <sz val="11"/>
        <color rgb="FF000000"/>
        <rFont val="Calibri"/>
      </rPr>
      <t>:</t>
    </r>
    <r>
      <rPr>
        <sz val="11"/>
        <color rgb="FF000000"/>
        <rFont val="Calibri"/>
      </rPr>
      <t xml:space="preserve">
</t>
    </r>
    <r>
      <rPr>
        <sz val="11"/>
        <color rgb="FF006096"/>
        <rFont val="Roboto Condensed"/>
      </rPr>
      <t>Get-ReceiveConnector | Select Name, Identity, Banner</t>
    </r>
    <r>
      <rPr>
        <sz val="11"/>
        <color rgb="FF006096"/>
        <rFont val="Roboto Condensed"/>
      </rPr>
      <t xml:space="preserve">
</t>
    </r>
  </si>
  <si>
    <r>
      <rPr>
        <sz val="11"/>
        <color rgb="FF000000"/>
        <rFont val="Calibri"/>
      </rPr>
      <t>220 &lt;ServerName&gt; Microsoft ESMTP MAIL service ready at &lt;RegionalDay-Date-24HourTimeFormat&gt;&lt;RegionalTimeZoneOffset&gt;</t>
    </r>
  </si>
  <si>
    <t>Mobile Device Management</t>
  </si>
  <si>
    <t>3.1</t>
  </si>
  <si>
    <r>
      <rPr>
        <sz val="11"/>
        <rFont val="Calibri"/>
      </rPr>
      <t xml:space="preserve">Ensure </t>
    </r>
    <r>
      <rPr>
        <sz val="11"/>
        <color rgb="FF000000"/>
        <rFont val="Calibri"/>
      </rPr>
      <t>'</t>
    </r>
    <r>
      <rPr>
        <b/>
        <sz val="11"/>
        <color rgb="FF000000"/>
        <rFont val="Calibri"/>
      </rPr>
      <t>Allow simple passwords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</si>
  <si>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-AllowSimplePassword $false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Allow simple passwords</t>
    </r>
    <r>
      <rPr>
        <sz val="11"/>
        <color rgb="FF000000"/>
        <rFont val="Calibri"/>
      </rPr>
      <t xml:space="preserve"> box is </t>
    </r>
    <r>
      <rPr>
        <b/>
        <sz val="11"/>
        <color rgb="FF000000"/>
        <rFont val="Calibri"/>
      </rPr>
      <t>not checked</t>
    </r>
    <r>
      <rPr>
        <sz val="11"/>
        <color rgb="FF000000"/>
        <rFont val="Calibri"/>
      </rPr>
      <t xml:space="preserve"> and click Save.</t>
    </r>
  </si>
  <si>
    <r>
      <rPr>
        <sz val="11"/>
        <color rgb="FF000000"/>
        <rFont val="Calibri"/>
      </rPr>
      <t xml:space="preserve">This policy setting configures the use of strong passwords to unlock mobile devices before they can connect via </t>
    </r>
    <r>
      <rPr>
        <b/>
        <sz val="11"/>
        <color rgb="FF000000"/>
        <rFont val="Calibri"/>
      </rPr>
      <t>ActiveSync</t>
    </r>
    <r>
      <rPr>
        <sz val="11"/>
        <color rgb="FF000000"/>
        <rFont val="Calibri"/>
      </rPr>
      <t xml:space="preserve"> to an Exchange server.</t>
    </r>
  </si>
  <si>
    <r>
      <rPr>
        <sz val="11"/>
        <color rgb="FF000000"/>
        <rFont val="Calibri"/>
      </rPr>
      <t>Users will be forced to use strong passwords.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</si>
  <si>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AllowSimpleDevicePassword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 fl -property AllowSimplePassword</t>
    </r>
    <r>
      <rPr>
        <sz val="11"/>
        <color rgb="FF006096"/>
        <rFont val="Roboto Condensed"/>
      </rPr>
      <t xml:space="preserve">
</t>
    </r>
  </si>
  <si>
    <t>3.2</t>
  </si>
  <si>
    <r>
      <rPr>
        <sz val="11"/>
        <rFont val="Calibri"/>
      </rPr>
      <t xml:space="preserve">Ensure </t>
    </r>
    <r>
      <rPr>
        <sz val="11"/>
        <color rgb="FF000000"/>
        <rFont val="Calibri"/>
      </rPr>
      <t>'</t>
    </r>
    <r>
      <rPr>
        <b/>
        <sz val="11"/>
        <color rgb="FF000000"/>
        <rFont val="Calibri"/>
      </rPr>
      <t>Allow unmanaged devices</t>
    </r>
    <r>
      <rPr>
        <sz val="11"/>
        <color rgb="FF000000"/>
        <rFont val="Calibri"/>
      </rPr>
      <t>'</t>
    </r>
    <r>
      <rPr>
        <sz val="11"/>
        <color rgb="FF000000"/>
        <rFont val="Calibri"/>
      </rPr>
      <t xml:space="preserve"> is set to </t>
    </r>
    <r>
      <rPr>
        <sz val="11"/>
        <color rgb="FF000000"/>
        <rFont val="Calibri"/>
      </rPr>
      <t>'</t>
    </r>
    <r>
      <rPr>
        <b/>
        <sz val="11"/>
        <color rgb="FF000000"/>
        <rFont val="Calibri"/>
      </rPr>
      <t>False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</si>
  <si>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-AllowNonProvisionableDevices $false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"General" settings.</t>
    </r>
    <r>
      <rPr>
        <sz val="11"/>
        <color rgb="FF000000"/>
        <rFont val="Calibri"/>
      </rPr>
      <t xml:space="preserve">
</t>
    </r>
    <r>
      <rPr>
        <sz val="11"/>
        <color rgb="FF000000"/>
        <rFont val="Calibri"/>
      </rPr>
      <t xml:space="preserve">- Ensure the </t>
    </r>
    <r>
      <rPr>
        <b/>
        <sz val="11"/>
        <color rgb="FF000000"/>
        <rFont val="Calibri"/>
      </rPr>
      <t>Allow mobile devices that don't fully support these policies to synchronize</t>
    </r>
    <r>
      <rPr>
        <sz val="11"/>
        <color rgb="FF000000"/>
        <rFont val="Calibri"/>
      </rPr>
      <t xml:space="preserve"> box is </t>
    </r>
    <r>
      <rPr>
        <b/>
        <sz val="11"/>
        <color rgb="FF000000"/>
        <rFont val="Calibri"/>
      </rPr>
      <t>not checked</t>
    </r>
    <r>
      <rPr>
        <sz val="11"/>
        <color rgb="FF000000"/>
        <rFont val="Calibri"/>
      </rPr>
      <t xml:space="preserve"> and click Save.</t>
    </r>
  </si>
  <si>
    <r>
      <rPr>
        <sz val="11"/>
        <color rgb="FF000000"/>
        <rFont val="Calibri"/>
      </rPr>
      <t xml:space="preserve">This policy setting determines whether Exchange will allow devices that do not accept security policy updates from the Exchange server to use </t>
    </r>
    <r>
      <rPr>
        <b/>
        <sz val="11"/>
        <color rgb="FF000000"/>
        <rFont val="Calibri"/>
      </rPr>
      <t>ActiveSync</t>
    </r>
    <r>
      <rPr>
        <sz val="11"/>
        <color rgb="FF000000"/>
        <rFont val="Calibri"/>
      </rPr>
      <t>.</t>
    </r>
  </si>
  <si>
    <r>
      <rPr>
        <sz val="11"/>
        <color rgb="FF000000"/>
        <rFont val="Calibri"/>
      </rPr>
      <t xml:space="preserve">Users who configure their devices to block security policy or have devices that cannot receive security policy will be unable to use </t>
    </r>
    <r>
      <rPr>
        <b/>
        <sz val="11"/>
        <color rgb="FF000000"/>
        <rFont val="Calibri"/>
      </rPr>
      <t>ActiveSync</t>
    </r>
    <r>
      <rPr>
        <sz val="11"/>
        <color rgb="FF000000"/>
        <rFont val="Calibri"/>
      </rPr>
      <t xml:space="preserve"> to connect to the server.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</si>
  <si>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AllowNonProvisionableDevices</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"Profile" | fl -property AllowNonProvisionableDevices</t>
    </r>
    <r>
      <rPr>
        <sz val="11"/>
        <color rgb="FF006096"/>
        <rFont val="Roboto Condensed"/>
      </rPr>
      <t xml:space="preserve">
</t>
    </r>
  </si>
  <si>
    <t>3.3</t>
  </si>
  <si>
    <r>
      <rPr>
        <sz val="11"/>
        <rFont val="Calibri"/>
      </rPr>
      <t xml:space="preserve">Ensure </t>
    </r>
    <r>
      <rPr>
        <sz val="11"/>
        <color rgb="FF000000"/>
        <rFont val="Calibri"/>
      </rPr>
      <t>'</t>
    </r>
    <r>
      <rPr>
        <b/>
        <sz val="11"/>
        <color rgb="FF000000"/>
        <rFont val="Calibri"/>
      </rPr>
      <t>Enforce password history</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greater</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</si>
  <si>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-PasswordHistory 4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Change the </t>
    </r>
    <r>
      <rPr>
        <b/>
        <sz val="11"/>
        <color rgb="FF000000"/>
        <rFont val="Calibri"/>
      </rPr>
      <t>Password recycle count</t>
    </r>
    <r>
      <rPr>
        <sz val="11"/>
        <color rgb="FF000000"/>
        <rFont val="Calibri"/>
      </rPr>
      <t xml:space="preserve"> to </t>
    </r>
    <r>
      <rPr>
        <b/>
        <sz val="11"/>
        <color rgb="FF000000"/>
        <rFont val="Calibri"/>
      </rPr>
      <t>4</t>
    </r>
    <r>
      <rPr>
        <sz val="11"/>
        <color rgb="FF000000"/>
        <rFont val="Calibri"/>
      </rPr>
      <t xml:space="preserve"> and click Save.</t>
    </r>
  </si>
  <si>
    <r>
      <rPr>
        <sz val="11"/>
        <color rgb="FF000000"/>
        <rFont val="Calibri"/>
      </rPr>
      <t>This policy setting configures the device password history.</t>
    </r>
  </si>
  <si>
    <r>
      <rPr>
        <sz val="11"/>
        <color rgb="FF000000"/>
        <rFont val="Calibri"/>
      </rPr>
      <t>Users will be required to create a new unique password every time it needs to be changed.</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</si>
  <si>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DevicePasswordHistory</t>
    </r>
    <r>
      <rPr>
        <sz val="11"/>
        <color rgb="FF000000"/>
        <rFont val="Calibri"/>
      </rPr>
      <t xml:space="preserve"> is set to </t>
    </r>
    <r>
      <rPr>
        <b/>
        <sz val="11"/>
        <color rgb="FF000000"/>
        <rFont val="Calibri"/>
      </rPr>
      <t>4</t>
    </r>
    <r>
      <rPr>
        <sz val="11"/>
        <color rgb="FF000000"/>
        <rFont val="Calibri"/>
      </rPr>
      <t xml:space="preserve"> or greater:</t>
    </r>
    <r>
      <rPr>
        <sz val="11"/>
        <color rgb="FF000000"/>
        <rFont val="Calibri"/>
      </rPr>
      <t xml:space="preserve">
</t>
    </r>
    <r>
      <rPr>
        <sz val="11"/>
        <color rgb="FF006096"/>
        <rFont val="Roboto Condensed"/>
      </rPr>
      <t>Get-MobileDeviceMailboxPolicy | fl -property PasswordHistory</t>
    </r>
    <r>
      <rPr>
        <sz val="11"/>
        <color rgb="FF006096"/>
        <rFont val="Roboto Condensed"/>
      </rPr>
      <t xml:space="preserve">
</t>
    </r>
  </si>
  <si>
    <r>
      <rPr>
        <sz val="11"/>
        <color rgb="FF000000"/>
        <rFont val="Calibri"/>
      </rPr>
      <t>0</t>
    </r>
  </si>
  <si>
    <t>3.4</t>
  </si>
  <si>
    <r>
      <rPr>
        <sz val="11"/>
        <rFont val="Calibri"/>
      </rPr>
      <t xml:space="preserve">Ensure </t>
    </r>
    <r>
      <rPr>
        <sz val="11"/>
        <color rgb="FF000000"/>
        <rFont val="Calibri"/>
      </rPr>
      <t>'</t>
    </r>
    <r>
      <rPr>
        <b/>
        <sz val="11"/>
        <color rgb="FF000000"/>
        <rFont val="Calibri"/>
      </rPr>
      <t>Minimum password length</t>
    </r>
    <r>
      <rPr>
        <sz val="11"/>
        <color rgb="FF000000"/>
        <rFont val="Calibri"/>
      </rPr>
      <t>'</t>
    </r>
    <r>
      <rPr>
        <sz val="11"/>
        <color rgb="FF000000"/>
        <rFont val="Calibri"/>
      </rPr>
      <t xml:space="preserve"> is set to </t>
    </r>
    <r>
      <rPr>
        <sz val="11"/>
        <color rgb="FF000000"/>
        <rFont val="Calibri"/>
      </rPr>
      <t>'</t>
    </r>
    <r>
      <rPr>
        <b/>
        <sz val="11"/>
        <color rgb="FF000000"/>
        <rFont val="Calibri"/>
      </rPr>
      <t>4</t>
    </r>
    <r>
      <rPr>
        <sz val="11"/>
        <color rgb="FF000000"/>
        <rFont val="Calibri"/>
      </rPr>
      <t>'</t>
    </r>
    <r>
      <rPr>
        <sz val="11"/>
        <color rgb="FF000000"/>
        <rFont val="Calibri"/>
      </rPr>
      <t xml:space="preserve"> or more</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</si>
  <si>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-MinPasswordLength 4 </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Minimum password length</t>
    </r>
    <r>
      <rPr>
        <sz val="11"/>
        <color rgb="FF000000"/>
        <rFont val="Calibri"/>
      </rPr>
      <t xml:space="preserve"> box is </t>
    </r>
    <r>
      <rPr>
        <b/>
        <sz val="11"/>
        <color rgb="FF000000"/>
        <rFont val="Calibri"/>
      </rPr>
      <t>checked</t>
    </r>
    <r>
      <rPr>
        <sz val="11"/>
        <color rgb="FF000000"/>
        <rFont val="Calibri"/>
      </rPr>
      <t xml:space="preserve"> and change the value to </t>
    </r>
    <r>
      <rPr>
        <b/>
        <sz val="11"/>
        <color rgb="FF000000"/>
        <rFont val="Calibri"/>
      </rPr>
      <t>4</t>
    </r>
    <r>
      <rPr>
        <sz val="11"/>
        <color rgb="FF000000"/>
        <rFont val="Calibri"/>
      </rPr>
      <t xml:space="preserve"> and click Save</t>
    </r>
  </si>
  <si>
    <r>
      <rPr>
        <sz val="11"/>
        <color rgb="FF000000"/>
        <rFont val="Calibri"/>
      </rPr>
      <t>This policy setting is used to specify a minimum password length for the device.</t>
    </r>
  </si>
  <si>
    <r>
      <rPr>
        <sz val="11"/>
        <color rgb="FF000000"/>
        <rFont val="Calibri"/>
      </rPr>
      <t>None - This is the default behavior.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</si>
  <si>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MinDevicePasswordLength</t>
    </r>
    <r>
      <rPr>
        <sz val="11"/>
        <color rgb="FF000000"/>
        <rFont val="Calibri"/>
      </rPr>
      <t xml:space="preserve"> is set to </t>
    </r>
    <r>
      <rPr>
        <b/>
        <sz val="11"/>
        <color rgb="FF000000"/>
        <rFont val="Calibri"/>
      </rPr>
      <t>4</t>
    </r>
    <r>
      <rPr>
        <sz val="11"/>
        <color rgb="FF000000"/>
        <rFont val="Calibri"/>
      </rPr>
      <t xml:space="preserve"> or greater:</t>
    </r>
    <r>
      <rPr>
        <sz val="11"/>
        <color rgb="FF000000"/>
        <rFont val="Calibri"/>
      </rPr>
      <t xml:space="preserve">
</t>
    </r>
    <r>
      <rPr>
        <sz val="11"/>
        <color rgb="FF006096"/>
        <rFont val="Roboto Condensed"/>
      </rPr>
      <t>Get-MobileDeviceMailboxPolicy | fl -property MinPasswordLength</t>
    </r>
    <r>
      <rPr>
        <sz val="11"/>
        <color rgb="FF006096"/>
        <rFont val="Roboto Condensed"/>
      </rPr>
      <t xml:space="preserve">
</t>
    </r>
  </si>
  <si>
    <r>
      <rPr>
        <sz val="11"/>
        <color rgb="FF000000"/>
        <rFont val="Calibri"/>
      </rPr>
      <t>4</t>
    </r>
  </si>
  <si>
    <t>3.5</t>
  </si>
  <si>
    <r>
      <rPr>
        <sz val="11"/>
        <rFont val="Calibri"/>
      </rPr>
      <t xml:space="preserve">Ensure </t>
    </r>
    <r>
      <rPr>
        <sz val="11"/>
        <color rgb="FF000000"/>
        <rFont val="Calibri"/>
      </rPr>
      <t>'</t>
    </r>
    <r>
      <rPr>
        <b/>
        <sz val="11"/>
        <color rgb="FF000000"/>
        <rFont val="Calibri"/>
      </rPr>
      <t>Number of attempts allowed</t>
    </r>
    <r>
      <rPr>
        <sz val="11"/>
        <color rgb="FF000000"/>
        <rFont val="Calibri"/>
      </rPr>
      <t>'</t>
    </r>
    <r>
      <rPr>
        <sz val="11"/>
        <color rgb="FF000000"/>
        <rFont val="Calibri"/>
      </rPr>
      <t xml:space="preserve"> is set to </t>
    </r>
    <r>
      <rPr>
        <sz val="11"/>
        <color rgb="FF000000"/>
        <rFont val="Calibri"/>
      </rPr>
      <t>'</t>
    </r>
    <r>
      <rPr>
        <b/>
        <sz val="11"/>
        <color rgb="FF000000"/>
        <rFont val="Calibri"/>
      </rPr>
      <t>10</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</si>
  <si>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-MaxPasswordFailedAttempts 10</t>
    </r>
    <r>
      <rPr>
        <sz val="11"/>
        <color rgb="FF006096"/>
        <rFont val="Roboto Condensed"/>
      </rPr>
      <t xml:space="preserve">
</t>
    </r>
  </si>
  <si>
    <r>
      <rPr>
        <sz val="11"/>
        <color rgb="FF000000"/>
        <rFont val="Calibri"/>
      </rPr>
      <t>This policy setting is used to restrict the number of failed logon attempts a user can make before an account is locked out.</t>
    </r>
  </si>
  <si>
    <r>
      <rPr>
        <sz val="11"/>
        <color rgb="FF000000"/>
        <rFont val="Calibri"/>
      </rPr>
      <t>A locked-out account cannot be used again until an administrator either resets it or the account lockout duration expires.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</si>
  <si>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MaxPasswordFailedAttempts</t>
    </r>
    <r>
      <rPr>
        <sz val="11"/>
        <color rgb="FF000000"/>
        <rFont val="Calibri"/>
      </rPr>
      <t xml:space="preserve"> is set to </t>
    </r>
    <r>
      <rPr>
        <b/>
        <sz val="11"/>
        <color rgb="FF000000"/>
        <rFont val="Calibri"/>
      </rPr>
      <t>10</t>
    </r>
    <r>
      <rPr>
        <sz val="11"/>
        <color rgb="FF000000"/>
        <rFont val="Calibri"/>
      </rPr>
      <t xml:space="preserve"> or less:</t>
    </r>
    <r>
      <rPr>
        <sz val="11"/>
        <color rgb="FF000000"/>
        <rFont val="Calibri"/>
      </rPr>
      <t xml:space="preserve">
</t>
    </r>
    <r>
      <rPr>
        <sz val="11"/>
        <color rgb="FF006096"/>
        <rFont val="Roboto Condensed"/>
      </rPr>
      <t>Get-MobileDeviceMailboxPolicy "Profile" | fl -property MaxPasswordFailedAttempts</t>
    </r>
    <r>
      <rPr>
        <sz val="11"/>
        <color rgb="FF006096"/>
        <rFont val="Roboto Condensed"/>
      </rPr>
      <t xml:space="preserve">
</t>
    </r>
  </si>
  <si>
    <r>
      <rPr>
        <sz val="11"/>
        <color rgb="FF000000"/>
        <rFont val="Calibri"/>
      </rPr>
      <t>6</t>
    </r>
  </si>
  <si>
    <t>3.6</t>
  </si>
  <si>
    <r>
      <rPr>
        <sz val="11"/>
        <rFont val="Calibri"/>
      </rPr>
      <t xml:space="preserve">Ensure </t>
    </r>
    <r>
      <rPr>
        <sz val="11"/>
        <color rgb="FF000000"/>
        <rFont val="Calibri"/>
      </rPr>
      <t>'</t>
    </r>
    <r>
      <rPr>
        <b/>
        <sz val="11"/>
        <color rgb="FF000000"/>
        <rFont val="Calibri"/>
      </rPr>
      <t>Password expiration</t>
    </r>
    <r>
      <rPr>
        <sz val="11"/>
        <color rgb="FF000000"/>
        <rFont val="Calibri"/>
      </rPr>
      <t>'</t>
    </r>
    <r>
      <rPr>
        <sz val="11"/>
        <color rgb="FF000000"/>
        <rFont val="Calibri"/>
      </rPr>
      <t xml:space="preserve"> is set to </t>
    </r>
    <r>
      <rPr>
        <sz val="11"/>
        <color rgb="FF000000"/>
        <rFont val="Calibri"/>
      </rPr>
      <t>'</t>
    </r>
    <r>
      <rPr>
        <b/>
        <sz val="11"/>
        <color rgb="FF000000"/>
        <rFont val="Calibri"/>
      </rPr>
      <t>365</t>
    </r>
    <r>
      <rPr>
        <sz val="11"/>
        <color rgb="FF000000"/>
        <rFont val="Calibri"/>
      </rPr>
      <t>'</t>
    </r>
    <r>
      <rPr>
        <sz val="11"/>
        <color rgb="FF000000"/>
        <rFont val="Calibri"/>
      </rPr>
      <t xml:space="preserve"> or less</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</si>
  <si>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-PasswordExpiration 90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Enforce password lifetime (days)</t>
    </r>
    <r>
      <rPr>
        <sz val="11"/>
        <color rgb="FF000000"/>
        <rFont val="Calibri"/>
      </rPr>
      <t xml:space="preserve"> box is </t>
    </r>
    <r>
      <rPr>
        <b/>
        <sz val="11"/>
        <color rgb="FF000000"/>
        <rFont val="Calibri"/>
      </rPr>
      <t>checked</t>
    </r>
    <r>
      <rPr>
        <sz val="11"/>
        <color rgb="FF000000"/>
        <rFont val="Calibri"/>
      </rPr>
      <t xml:space="preserve"> change the value to </t>
    </r>
    <r>
      <rPr>
        <b/>
        <sz val="11"/>
        <color rgb="FF000000"/>
        <rFont val="Calibri"/>
      </rPr>
      <t>365</t>
    </r>
    <r>
      <rPr>
        <sz val="11"/>
        <color rgb="FF000000"/>
        <rFont val="Calibri"/>
      </rPr>
      <t xml:space="preserve"> and click Save</t>
    </r>
  </si>
  <si>
    <r>
      <rPr>
        <sz val="11"/>
        <color rgb="FF000000"/>
        <rFont val="Calibri"/>
      </rPr>
      <t>This policy setting is used to specify how long before a password expires.</t>
    </r>
  </si>
  <si>
    <r>
      <rPr>
        <sz val="11"/>
        <color rgb="FF000000"/>
        <rFont val="Calibri"/>
      </rPr>
      <t>Configuring the value of this setting too low requires users to change their passwords very often. This can reduce security in the organization, because users might write their passwords in an unsecured location or lose them. Configuring the value of this setting too high also reduces the level of security in an organization, because it allows potential attackers more time to discover user passwords or to use compromised accounts.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</si>
  <si>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cmdlet and ensure </t>
    </r>
    <r>
      <rPr>
        <b/>
        <sz val="11"/>
        <color rgb="FF000000"/>
        <rFont val="Calibri"/>
      </rPr>
      <t>DevicePasswordExpiration</t>
    </r>
    <r>
      <rPr>
        <sz val="11"/>
        <color rgb="FF000000"/>
        <rFont val="Calibri"/>
      </rPr>
      <t xml:space="preserve"> is set to </t>
    </r>
    <r>
      <rPr>
        <b/>
        <sz val="11"/>
        <color rgb="FF000000"/>
        <rFont val="Calibri"/>
      </rPr>
      <t>365</t>
    </r>
    <r>
      <rPr>
        <sz val="11"/>
        <color rgb="FF000000"/>
        <rFont val="Calibri"/>
      </rPr>
      <t xml:space="preserve"> or less:</t>
    </r>
    <r>
      <rPr>
        <sz val="11"/>
        <color rgb="FF000000"/>
        <rFont val="Calibri"/>
      </rPr>
      <t xml:space="preserve">
</t>
    </r>
    <r>
      <rPr>
        <sz val="11"/>
        <color rgb="FF006096"/>
        <rFont val="Roboto Condensed"/>
      </rPr>
      <t>Get-MobileDeviceMailboxPolicy | fl -property PasswordExpiration</t>
    </r>
    <r>
      <rPr>
        <sz val="11"/>
        <color rgb="FF006096"/>
        <rFont val="Roboto Condensed"/>
      </rPr>
      <t xml:space="preserve">
</t>
    </r>
  </si>
  <si>
    <r>
      <rPr>
        <sz val="11"/>
        <color rgb="FF000000"/>
        <rFont val="Calibri"/>
      </rPr>
      <t>Unlimited</t>
    </r>
  </si>
  <si>
    <t>3.7</t>
  </si>
  <si>
    <r>
      <rPr>
        <sz val="11"/>
        <rFont val="Calibri"/>
      </rPr>
      <t xml:space="preserve">Ensure </t>
    </r>
    <r>
      <rPr>
        <sz val="11"/>
        <color rgb="FF000000"/>
        <rFont val="Calibri"/>
      </rPr>
      <t>'</t>
    </r>
    <r>
      <rPr>
        <b/>
        <sz val="11"/>
        <color rgb="FF000000"/>
        <rFont val="Calibri"/>
      </rPr>
      <t>Refresh interval</t>
    </r>
    <r>
      <rPr>
        <sz val="11"/>
        <color rgb="FF000000"/>
        <rFont val="Calibri"/>
      </rPr>
      <t>'</t>
    </r>
    <r>
      <rPr>
        <sz val="11"/>
        <color rgb="FF000000"/>
        <rFont val="Calibri"/>
      </rPr>
      <t xml:space="preserve"> is set to </t>
    </r>
    <r>
      <rPr>
        <sz val="11"/>
        <color rgb="FF000000"/>
        <rFont val="Calibri"/>
      </rPr>
      <t>'</t>
    </r>
    <r>
      <rPr>
        <b/>
        <sz val="11"/>
        <color rgb="FF000000"/>
        <rFont val="Calibri"/>
      </rPr>
      <t>1</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</si>
  <si>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 xml:space="preserve">Set-MobileDeviceMailboxPolicy "Profile" -DevicePolicyRefreshInterval '1:00:00' </t>
    </r>
    <r>
      <rPr>
        <sz val="11"/>
        <color rgb="FF006096"/>
        <rFont val="Roboto Condensed"/>
      </rPr>
      <t xml:space="preserve">
</t>
    </r>
  </si>
  <si>
    <r>
      <rPr>
        <sz val="11"/>
        <color rgb="FF000000"/>
        <rFont val="Calibri"/>
      </rPr>
      <t>This policy setting specifies how often in hours, that policy settings are refreshed.</t>
    </r>
  </si>
  <si>
    <r>
      <rPr>
        <sz val="11"/>
        <color rgb="FF000000"/>
        <rFont val="Calibri"/>
      </rPr>
      <t>Clients will attempt to acquire the latest policy at a shorter interval impacting server and client bandwidth.</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</si>
  <si>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script and ensure </t>
    </r>
    <r>
      <rPr>
        <b/>
        <sz val="11"/>
        <color rgb="FF000000"/>
        <rFont val="Calibri"/>
      </rPr>
      <t>DevicePolicyRefreshInterval</t>
    </r>
    <r>
      <rPr>
        <sz val="11"/>
        <color rgb="FF000000"/>
        <rFont val="Calibri"/>
      </rPr>
      <t xml:space="preserve"> is set to </t>
    </r>
    <r>
      <rPr>
        <b/>
        <sz val="11"/>
        <color rgb="FF000000"/>
        <rFont val="Calibri"/>
      </rPr>
      <t>1:00:00</t>
    </r>
    <r>
      <rPr>
        <sz val="11"/>
        <color rgb="FF000000"/>
        <rFont val="Calibri"/>
      </rPr>
      <t>.</t>
    </r>
    <r>
      <rPr>
        <sz val="11"/>
        <color rgb="FF000000"/>
        <rFont val="Calibri"/>
      </rPr>
      <t xml:space="preserve">
</t>
    </r>
    <r>
      <rPr>
        <sz val="11"/>
        <color rgb="FF006096"/>
        <rFont val="Roboto Condensed"/>
      </rPr>
      <t>Get-MobileDeviceMailboxPolicy "Profile" | fl -property DevicePolicyRefreshInterval</t>
    </r>
    <r>
      <rPr>
        <sz val="11"/>
        <color rgb="FF006096"/>
        <rFont val="Roboto Condensed"/>
      </rPr>
      <t xml:space="preserve">
</t>
    </r>
  </si>
  <si>
    <r>
      <rPr>
        <sz val="11"/>
        <color rgb="FF000000"/>
        <rFont val="Calibri"/>
      </rPr>
      <t>24 hours</t>
    </r>
  </si>
  <si>
    <t>3.8</t>
  </si>
  <si>
    <r>
      <rPr>
        <sz val="11"/>
        <rFont val="Calibri"/>
      </rPr>
      <t xml:space="preserve">Ensure </t>
    </r>
    <r>
      <rPr>
        <sz val="11"/>
        <color rgb="FF000000"/>
        <rFont val="Calibri"/>
      </rPr>
      <t>'</t>
    </r>
    <r>
      <rPr>
        <b/>
        <sz val="11"/>
        <color rgb="FF000000"/>
        <rFont val="Calibri"/>
      </rPr>
      <t>Require alphanumeric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</si>
  <si>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-AlphanumericPasswordRequired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an alphanumeric password</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</si>
  <si>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ensures passwords meet the basic requirements for strong passwords.</t>
    </r>
  </si>
  <si>
    <r>
      <rPr>
        <sz val="11"/>
        <color rgb="FF000000"/>
        <rFont val="Calibri"/>
      </rPr>
      <t>Users will be forced to use alphanumeric passwords.</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</si>
  <si>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AlphanumericPasswordRequired</t>
    </r>
    <r>
      <rPr>
        <sz val="11"/>
        <color rgb="FF000000"/>
        <rFont val="Calibri"/>
      </rPr>
      <t xml:space="preserve"> is set to </t>
    </r>
    <r>
      <rPr>
        <b/>
        <sz val="11"/>
        <color rgb="FF000000"/>
        <rFont val="Calibri"/>
      </rPr>
      <t>False</t>
    </r>
    <r>
      <rPr>
        <sz val="11"/>
        <color rgb="FF000000"/>
        <rFont val="Calibri"/>
      </rPr>
      <t>:</t>
    </r>
    <r>
      <rPr>
        <sz val="11"/>
        <color rgb="FF000000"/>
        <rFont val="Calibri"/>
      </rPr>
      <t xml:space="preserve">
</t>
    </r>
    <r>
      <rPr>
        <sz val="11"/>
        <color rgb="FF006096"/>
        <rFont val="Roboto Condensed"/>
      </rPr>
      <t>Get-MobileDeviceMailboxPolicy "Profile" | fl -property AlphanumericPasswordRequired</t>
    </r>
    <r>
      <rPr>
        <sz val="11"/>
        <color rgb="FF006096"/>
        <rFont val="Roboto Condensed"/>
      </rPr>
      <t xml:space="preserve">
</t>
    </r>
  </si>
  <si>
    <t>3.9</t>
  </si>
  <si>
    <r>
      <rPr>
        <sz val="11"/>
        <rFont val="Calibri"/>
      </rPr>
      <t xml:space="preserve">Ensure </t>
    </r>
    <r>
      <rPr>
        <sz val="11"/>
        <color rgb="FF000000"/>
        <rFont val="Calibri"/>
      </rPr>
      <t>'</t>
    </r>
    <r>
      <rPr>
        <b/>
        <sz val="11"/>
        <color rgb="FF000000"/>
        <rFont val="Calibri"/>
      </rPr>
      <t>Require encryption on device</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</si>
  <si>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-RequireDeviceEncryption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encryption on device</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</si>
  <si>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specifies whether encryption is required on the mobile device before it is allowed to connect to the Exchange environment.</t>
    </r>
  </si>
  <si>
    <r>
      <rPr>
        <sz val="11"/>
        <color rgb="FF000000"/>
        <rFont val="Calibri"/>
      </rPr>
      <t>Devices that do not support data encryption will be unable to connect to the Exchange server.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personal device.</t>
    </r>
  </si>
  <si>
    <r>
      <rPr>
        <sz val="11"/>
        <color rgb="FF000000"/>
        <rFont val="Calibri"/>
      </rPr>
      <t xml:space="preserve">Execute the following PowerShell cmdlet and ensure RequireDeviceEncryption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Get-MobileDeviceMailboxPolicy "Profile" | fl -property RequireDeviceEncryption</t>
    </r>
    <r>
      <rPr>
        <sz val="11"/>
        <color rgb="FF006096"/>
        <rFont val="Roboto Condensed"/>
      </rPr>
      <t xml:space="preserve">
</t>
    </r>
  </si>
  <si>
    <t>3.10</t>
  </si>
  <si>
    <r>
      <rPr>
        <sz val="11"/>
        <rFont val="Calibri"/>
      </rPr>
      <t xml:space="preserve">Ensure </t>
    </r>
    <r>
      <rPr>
        <sz val="11"/>
        <color rgb="FF000000"/>
        <rFont val="Calibri"/>
      </rPr>
      <t>'</t>
    </r>
    <r>
      <rPr>
        <b/>
        <sz val="11"/>
        <color rgb="FF000000"/>
        <rFont val="Calibri"/>
      </rPr>
      <t>Require password</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</si>
  <si>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-PasswordEnabled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a password</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</si>
  <si>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This policy setting determines if a password is required for the device.</t>
    </r>
  </si>
  <si>
    <r>
      <rPr>
        <sz val="11"/>
        <color rgb="FF000000"/>
        <rFont val="Calibri"/>
      </rPr>
      <t>Users will have to re-enter their password each time they want to use their device.</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</si>
  <si>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t>
    </r>
    <r>
      <rPr>
        <b/>
        <sz val="11"/>
        <color rgb="FF000000"/>
        <rFont val="Calibri"/>
      </rPr>
      <t>PasswordEnabled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Get-MobileDeviceMailboxPolicy "Profile" | fl -property PasswordEnabled</t>
    </r>
    <r>
      <rPr>
        <sz val="11"/>
        <color rgb="FF006096"/>
        <rFont val="Roboto Condensed"/>
      </rPr>
      <t xml:space="preserve">
</t>
    </r>
  </si>
  <si>
    <t>3.11</t>
  </si>
  <si>
    <r>
      <rPr>
        <sz val="11"/>
        <rFont val="Calibri"/>
      </rPr>
      <t xml:space="preserve">Ensure </t>
    </r>
    <r>
      <rPr>
        <sz val="11"/>
        <color rgb="FF000000"/>
        <rFont val="Calibri"/>
      </rPr>
      <t>'</t>
    </r>
    <r>
      <rPr>
        <b/>
        <sz val="11"/>
        <color rgb="FF000000"/>
        <rFont val="Calibri"/>
      </rPr>
      <t>Time without user input before password must be re-entered</t>
    </r>
    <r>
      <rPr>
        <sz val="11"/>
        <color rgb="FF000000"/>
        <rFont val="Calibri"/>
      </rPr>
      <t>'</t>
    </r>
    <r>
      <rPr>
        <sz val="11"/>
        <color rgb="FF000000"/>
        <rFont val="Calibri"/>
      </rPr>
      <t xml:space="preserve"> is set to </t>
    </r>
    <r>
      <rPr>
        <sz val="11"/>
        <color rgb="FF000000"/>
        <rFont val="Calibri"/>
      </rPr>
      <t>'</t>
    </r>
    <r>
      <rPr>
        <b/>
        <sz val="11"/>
        <color rgb="FF000000"/>
        <rFont val="Calibri"/>
      </rPr>
      <t>15</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</si>
  <si>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Set-MobileDeviceMailboxPolicy "Profile" -MaxInactivityTimeLock 00:15:00</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"Mobile" on the left and click on the "Mobile device mailbox policies" tab.</t>
    </r>
    <r>
      <rPr>
        <sz val="11"/>
        <color rgb="FF000000"/>
        <rFont val="Calibri"/>
      </rPr>
      <t xml:space="preserve">
</t>
    </r>
    <r>
      <rPr>
        <sz val="11"/>
        <color rgb="FF000000"/>
        <rFont val="Calibri"/>
      </rPr>
      <t>- Double-click the policy you wish to modify and go to the "Security" settings.</t>
    </r>
    <r>
      <rPr>
        <sz val="11"/>
        <color rgb="FF000000"/>
        <rFont val="Calibri"/>
      </rPr>
      <t xml:space="preserve">
</t>
    </r>
    <r>
      <rPr>
        <sz val="11"/>
        <color rgb="FF000000"/>
        <rFont val="Calibri"/>
      </rPr>
      <t xml:space="preserve">- Ensure the </t>
    </r>
    <r>
      <rPr>
        <b/>
        <sz val="11"/>
        <color rgb="FF000000"/>
        <rFont val="Calibri"/>
      </rPr>
      <t>Require sign-in after the device has been inactive for (minutes)</t>
    </r>
    <r>
      <rPr>
        <sz val="11"/>
        <color rgb="FF000000"/>
        <rFont val="Calibri"/>
      </rPr>
      <t xml:space="preserve"> box is </t>
    </r>
    <r>
      <rPr>
        <b/>
        <sz val="11"/>
        <color rgb="FF000000"/>
        <rFont val="Calibri"/>
      </rPr>
      <t>checked</t>
    </r>
    <r>
      <rPr>
        <sz val="11"/>
        <color rgb="FF000000"/>
        <rFont val="Calibri"/>
      </rPr>
      <t xml:space="preserve"> and change the value to </t>
    </r>
    <r>
      <rPr>
        <b/>
        <sz val="11"/>
        <color rgb="FF000000"/>
        <rFont val="Calibri"/>
      </rPr>
      <t>15</t>
    </r>
    <r>
      <rPr>
        <sz val="11"/>
        <color rgb="FF000000"/>
        <rFont val="Calibri"/>
      </rPr>
      <t xml:space="preserve"> and click Save.</t>
    </r>
  </si>
  <si>
    <r>
      <rPr>
        <sz val="11"/>
        <color rgb="FF000000"/>
        <rFont val="Calibri"/>
      </rPr>
      <t>This policy setting prompts users for a password after the device has been inactive for a specified period of time.</t>
    </r>
  </si>
  <si>
    <r>
      <rPr>
        <sz val="11"/>
        <color rgb="FF000000"/>
        <rFont val="Calibri"/>
      </rPr>
      <t>Users must re-enter their passwords each time their devices remain idle for 15 minutes or longer.</t>
    </r>
    <r>
      <rPr>
        <sz val="11"/>
        <color rgb="FF000000"/>
        <rFont val="Calibri"/>
      </rPr>
      <t xml:space="preserve">
</t>
    </r>
    <r>
      <rPr>
        <b/>
        <sz val="11"/>
        <color rgb="FF000000"/>
        <rFont val="Calibri"/>
      </rPr>
      <t>Note:</t>
    </r>
    <r>
      <rPr>
        <sz val="11"/>
        <color rgb="FF000000"/>
        <rFont val="Calibri"/>
      </rPr>
      <t xml:space="preserve"> This is a mobile device management setting. Use caution when applying these settings as they could have adverse effects depending on the environment, and internal policies around bring your own device (BYOD). These policies could affect a user's BYOD.</t>
    </r>
  </si>
  <si>
    <r>
      <rPr>
        <sz val="11"/>
        <color rgb="FF000000"/>
        <rFont val="Calibri"/>
      </rPr>
      <t xml:space="preserve">Execute the following PowerShell cmdlet and ensure MaxInactivityTimeLock is set to </t>
    </r>
    <r>
      <rPr>
        <b/>
        <sz val="11"/>
        <color rgb="FF000000"/>
        <rFont val="Calibri"/>
      </rPr>
      <t>15</t>
    </r>
    <r>
      <rPr>
        <sz val="11"/>
        <color rgb="FF000000"/>
        <rFont val="Calibri"/>
      </rPr>
      <t>:</t>
    </r>
    <r>
      <rPr>
        <sz val="11"/>
        <color rgb="FF000000"/>
        <rFont val="Calibri"/>
      </rPr>
      <t xml:space="preserve">
</t>
    </r>
    <r>
      <rPr>
        <sz val="11"/>
        <color rgb="FF006096"/>
        <rFont val="Roboto Condensed"/>
      </rPr>
      <t>Get-MobileDeviceMailboxPolicy "Profile" | fl -property MaxInactivityTimeLock</t>
    </r>
    <r>
      <rPr>
        <sz val="11"/>
        <color rgb="FF006096"/>
        <rFont val="Roboto Condensed"/>
      </rPr>
      <t xml:space="preserve">
</t>
    </r>
  </si>
  <si>
    <r>
      <rPr>
        <sz val="11"/>
        <color rgb="FF000000"/>
        <rFont val="Calibri"/>
      </rPr>
      <t>15</t>
    </r>
  </si>
  <si>
    <t>Logging</t>
  </si>
  <si>
    <t>4.1</t>
  </si>
  <si>
    <r>
      <rPr>
        <sz val="11"/>
        <rFont val="Calibri"/>
      </rPr>
      <t xml:space="preserve">Ensure </t>
    </r>
    <r>
      <rPr>
        <sz val="11"/>
        <color rgb="FF000000"/>
        <rFont val="Calibri"/>
      </rPr>
      <t>'</t>
    </r>
    <r>
      <rPr>
        <b/>
        <sz val="11"/>
        <color rgb="FF000000"/>
        <rFont val="Calibri"/>
      </rPr>
      <t>Receive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</si>
  <si>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Set-ReceiveConnector "IDENTITY" -ProtocolLoggingLevel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"Receive Connectors" tab.</t>
    </r>
    <r>
      <rPr>
        <sz val="11"/>
        <color rgb="FF000000"/>
        <rFont val="Calibri"/>
      </rPr>
      <t xml:space="preserve">
</t>
    </r>
    <r>
      <rPr>
        <sz val="11"/>
        <color rgb="FF000000"/>
        <rFont val="Calibri"/>
      </rPr>
      <t>- Double-click on the receive connector to be modified.</t>
    </r>
    <r>
      <rPr>
        <sz val="11"/>
        <color rgb="FF000000"/>
        <rFont val="Calibri"/>
      </rPr>
      <t xml:space="preserve">
</t>
    </r>
    <r>
      <rPr>
        <sz val="11"/>
        <color rgb="FF000000"/>
        <rFont val="Calibri"/>
      </rPr>
      <t xml:space="preserve">- Change the </t>
    </r>
    <r>
      <rPr>
        <b/>
        <sz val="11"/>
        <color rgb="FF000000"/>
        <rFont val="Calibri"/>
      </rPr>
      <t>Protocol logging level</t>
    </r>
    <r>
      <rPr>
        <sz val="11"/>
        <color rgb="FF000000"/>
        <rFont val="Calibri"/>
      </rPr>
      <t xml:space="preserve"> to </t>
    </r>
    <r>
      <rPr>
        <b/>
        <sz val="11"/>
        <color rgb="FF000000"/>
        <rFont val="Calibri"/>
      </rPr>
      <t>Verbose</t>
    </r>
    <r>
      <rPr>
        <sz val="11"/>
        <color rgb="FF000000"/>
        <rFont val="Calibri"/>
      </rPr>
      <t xml:space="preserve"> and click Save.</t>
    </r>
  </si>
  <si>
    <r>
      <rPr>
        <sz val="11"/>
        <color rgb="FF000000"/>
        <rFont val="Calibri"/>
      </rPr>
      <t>A protocol log is a record of the SMTP activity between messaging servers as part of message delivery. This SMTP activity occurs on Send connectors and Receive connectors that are configured with the transport service on Mailbox servers and Edge Transport servers.</t>
    </r>
  </si>
  <si>
    <r>
      <rPr>
        <sz val="11"/>
        <color rgb="FF000000"/>
        <rFont val="Calibri"/>
      </rPr>
      <t>Additional storage space will be required for the log file.</t>
    </r>
    <r>
      <rPr>
        <sz val="11"/>
        <color rgb="FF000000"/>
        <rFont val="Calibri"/>
      </rPr>
      <t xml:space="preserve">
</t>
    </r>
    <r>
      <rPr>
        <b/>
        <sz val="11"/>
        <color rgb="FF000000"/>
        <rFont val="Calibri"/>
      </rPr>
      <t>Note:</t>
    </r>
    <r>
      <rPr>
        <sz val="11"/>
        <color rgb="FF000000"/>
        <rFont val="Calibri"/>
      </rPr>
      <t xml:space="preserve"> The default file size for the protocol log is </t>
    </r>
    <r>
      <rPr>
        <i/>
        <sz val="11"/>
        <color rgb="FF000000"/>
        <rFont val="Calibri"/>
      </rPr>
      <t>10MB</t>
    </r>
    <r>
      <rPr>
        <sz val="11"/>
        <color rgb="FF000000"/>
        <rFont val="Calibri"/>
      </rPr>
      <t xml:space="preserve"> and is stored for a maximum of </t>
    </r>
    <r>
      <rPr>
        <i/>
        <sz val="11"/>
        <color rgb="FF000000"/>
        <rFont val="Calibri"/>
      </rPr>
      <t>30 days</t>
    </r>
    <r>
      <rPr>
        <sz val="11"/>
        <color rgb="FF000000"/>
        <rFont val="Calibri"/>
      </rPr>
      <t>. This may need to be adjusted to adhere to company retention policies.</t>
    </r>
    <r>
      <rPr>
        <sz val="11"/>
        <color rgb="FF000000"/>
        <rFont val="Calibri"/>
      </rPr>
      <t xml:space="preserve">
</t>
    </r>
    <r>
      <rPr>
        <b/>
        <sz val="11"/>
        <color rgb="FF000000"/>
        <rFont val="Calibri"/>
      </rPr>
      <t>Warning:</t>
    </r>
    <r>
      <rPr>
        <sz val="11"/>
        <color rgb="FF000000"/>
        <rFont val="Calibri"/>
      </rPr>
      <t xml:space="preserve"> Do not enable Protocol logging on an Edge Transport server that has been subscribed to the Exchange organization by using EdgeSync. Those changes need to be made in the Transport service on the Mailbox server. The changes are then replicated to the Edge Transport server the next time EdgeSync synchronization occurs.</t>
    </r>
  </si>
  <si>
    <r>
      <rPr>
        <sz val="11"/>
        <color rgb="FF000000"/>
        <rFont val="Calibri"/>
      </rPr>
      <t xml:space="preserve">Execute the following cmdlet and ensure </t>
    </r>
    <r>
      <rPr>
        <b/>
        <sz val="11"/>
        <color rgb="FF000000"/>
        <rFont val="Calibri"/>
      </rPr>
      <t>ProtocolLoggingLevel</t>
    </r>
    <r>
      <rPr>
        <sz val="11"/>
        <color rgb="FF000000"/>
        <rFont val="Calibri"/>
      </rPr>
      <t xml:space="preserve"> is set to </t>
    </r>
    <r>
      <rPr>
        <b/>
        <sz val="11"/>
        <color rgb="FF000000"/>
        <rFont val="Calibri"/>
      </rPr>
      <t>Verbose</t>
    </r>
    <r>
      <rPr>
        <sz val="11"/>
        <color rgb="FF000000"/>
        <rFont val="Calibri"/>
      </rPr>
      <t>:</t>
    </r>
    <r>
      <rPr>
        <sz val="11"/>
        <color rgb="FF000000"/>
        <rFont val="Calibri"/>
      </rPr>
      <t xml:space="preserve">
</t>
    </r>
    <r>
      <rPr>
        <sz val="11"/>
        <color rgb="FF006096"/>
        <rFont val="Roboto Condensed"/>
      </rPr>
      <t>Get-ReceiveConnector "IDENTITY" | fl -property ProtocolLoggingLevel</t>
    </r>
    <r>
      <rPr>
        <sz val="11"/>
        <color rgb="FF006096"/>
        <rFont val="Roboto Condensed"/>
      </rPr>
      <t xml:space="preserve">
</t>
    </r>
  </si>
  <si>
    <t>4.2</t>
  </si>
  <si>
    <r>
      <rPr>
        <sz val="11"/>
        <rFont val="Calibri"/>
      </rPr>
      <t xml:space="preserve">Ensure </t>
    </r>
    <r>
      <rPr>
        <sz val="11"/>
        <color rgb="FF000000"/>
        <rFont val="Calibri"/>
      </rPr>
      <t>'</t>
    </r>
    <r>
      <rPr>
        <b/>
        <sz val="11"/>
        <color rgb="FF000000"/>
        <rFont val="Calibri"/>
      </rPr>
      <t>Turn on administrator audit logging</t>
    </r>
    <r>
      <rPr>
        <sz val="11"/>
        <color rgb="FF000000"/>
        <rFont val="Calibri"/>
      </rPr>
      <t>'</t>
    </r>
    <r>
      <rPr>
        <sz val="11"/>
        <color rgb="FF000000"/>
        <rFont val="Calibri"/>
      </rPr>
      <t xml:space="preserve"> is set to </t>
    </r>
    <r>
      <rPr>
        <sz val="11"/>
        <color rgb="FF000000"/>
        <rFont val="Calibri"/>
      </rPr>
      <t>'</t>
    </r>
    <r>
      <rPr>
        <b/>
        <sz val="11"/>
        <color rgb="FF000000"/>
        <rFont val="Calibri"/>
      </rPr>
      <t>&lt;values&gt;</t>
    </r>
    <r>
      <rPr>
        <sz val="11"/>
        <color rgb="FF000000"/>
        <rFont val="Calibri"/>
      </rPr>
      <t>'</t>
    </r>
  </si>
  <si>
    <r>
      <rPr>
        <sz val="11"/>
        <color rgb="FF000000"/>
        <rFont val="Calibri"/>
      </rPr>
      <t>To implement the recommended state, execute the following PowerShell script:</t>
    </r>
    <r>
      <rPr>
        <sz val="11"/>
        <color rgb="FF000000"/>
        <rFont val="Calibri"/>
      </rPr>
      <t xml:space="preserve">
</t>
    </r>
    <r>
      <rPr>
        <sz val="11"/>
        <color rgb="FF006096"/>
        <rFont val="Roboto Condensed"/>
      </rPr>
      <t>$params = @{</t>
    </r>
    <r>
      <rPr>
        <sz val="11"/>
        <color rgb="FF006096"/>
        <rFont val="Roboto Condensed"/>
      </rPr>
      <t xml:space="preserve">
</t>
    </r>
    <r>
      <rPr>
        <sz val="11"/>
        <color rgb="FF006096"/>
        <rFont val="Roboto Condensed"/>
      </rPr>
      <t xml:space="preserve">    AdminAuditLogEnabled = $True</t>
    </r>
    <r>
      <rPr>
        <sz val="11"/>
        <color rgb="FF006096"/>
        <rFont val="Roboto Condensed"/>
      </rPr>
      <t xml:space="preserve">
</t>
    </r>
    <r>
      <rPr>
        <sz val="11"/>
        <color rgb="FF006096"/>
        <rFont val="Roboto Condensed"/>
      </rPr>
      <t xml:space="preserve">    AdminAuditLogCmdlets = '*'</t>
    </r>
    <r>
      <rPr>
        <sz val="11"/>
        <color rgb="FF006096"/>
        <rFont val="Roboto Condensed"/>
      </rPr>
      <t xml:space="preserve">
</t>
    </r>
    <r>
      <rPr>
        <sz val="11"/>
        <color rgb="FF006096"/>
        <rFont val="Roboto Condensed"/>
      </rPr>
      <t xml:space="preserve">    AdminAuditLogParameters = '*'</t>
    </r>
    <r>
      <rPr>
        <sz val="11"/>
        <color rgb="FF006096"/>
        <rFont val="Roboto Condensed"/>
      </rPr>
      <t xml:space="preserve">
</t>
    </r>
    <r>
      <rPr>
        <sz val="11"/>
        <color rgb="FF006096"/>
        <rFont val="Roboto Condensed"/>
      </rPr>
      <t xml:space="preserve">    AdminAuditLogExcludedCmdlets = $null</t>
    </r>
    <r>
      <rPr>
        <sz val="11"/>
        <color rgb="FF006096"/>
        <rFont val="Roboto Condensed"/>
      </rPr>
      <t xml:space="preserve">
</t>
    </r>
    <r>
      <rPr>
        <sz val="11"/>
        <color rgb="FF006096"/>
        <rFont val="Roboto Condensed"/>
      </rPr>
      <t xml:space="preserve">    AdminAuditLogAgeLimit = '90.00:00:00'</t>
    </r>
    <r>
      <rPr>
        <sz val="11"/>
        <color rgb="FF006096"/>
        <rFont val="Roboto Condensed"/>
      </rPr>
      <t xml:space="preserve">
</t>
    </r>
    <r>
      <rPr>
        <sz val="11"/>
        <color rgb="FF006096"/>
        <rFont val="Roboto Condensed"/>
      </rPr>
      <t xml:space="preserve">    LogLevel = 'Verbose'</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Set-AdminAuditLogConfig @params</t>
    </r>
    <r>
      <rPr>
        <sz val="11"/>
        <color rgb="FF006096"/>
        <rFont val="Roboto Condensed"/>
      </rPr>
      <t xml:space="preserve">
</t>
    </r>
  </si>
  <si>
    <r>
      <rPr>
        <sz val="11"/>
        <color rgb="FF000000"/>
        <rFont val="Calibri"/>
      </rPr>
      <t>Administrator audit logging is used to provide a log of the settings that are changed by administrators anywhere in the system.</t>
    </r>
    <r>
      <rPr>
        <sz val="11"/>
        <color rgb="FF000000"/>
        <rFont val="Calibri"/>
      </rPr>
      <t xml:space="preserve">
</t>
    </r>
    <r>
      <rPr>
        <sz val="11"/>
        <color rgb="FF000000"/>
        <rFont val="Calibri"/>
      </rPr>
      <t>This recommendation incorporates the following parameters into one setting:</t>
    </r>
    <r>
      <rPr>
        <sz val="11"/>
        <color rgb="FF000000"/>
        <rFont val="Calibri"/>
      </rPr>
      <t xml:space="preserve">
</t>
    </r>
    <r>
      <rPr>
        <sz val="11"/>
        <color rgb="FF000000"/>
        <rFont val="Calibri"/>
      </rPr>
      <t xml:space="preserve">- </t>
    </r>
    <r>
      <rPr>
        <b/>
        <sz val="11"/>
        <color rgb="FF000000"/>
        <rFont val="Calibri"/>
      </rPr>
      <t>AdminAuditLogEnabled</t>
    </r>
    <r>
      <rPr>
        <sz val="11"/>
        <color rgb="FF000000"/>
        <rFont val="Calibri"/>
      </rPr>
      <t xml:space="preserve">
</t>
    </r>
    <r>
      <rPr>
        <sz val="11"/>
        <color rgb="FF000000"/>
        <rFont val="Calibri"/>
      </rPr>
      <t xml:space="preserve">- </t>
    </r>
    <r>
      <rPr>
        <b/>
        <sz val="11"/>
        <color rgb="FF000000"/>
        <rFont val="Calibri"/>
      </rPr>
      <t>AdminAuditLogCmdlets</t>
    </r>
    <r>
      <rPr>
        <sz val="11"/>
        <color rgb="FF000000"/>
        <rFont val="Calibri"/>
      </rPr>
      <t xml:space="preserve">
</t>
    </r>
    <r>
      <rPr>
        <sz val="11"/>
        <color rgb="FF000000"/>
        <rFont val="Calibri"/>
      </rPr>
      <t xml:space="preserve">- </t>
    </r>
    <r>
      <rPr>
        <b/>
        <sz val="11"/>
        <color rgb="FF000000"/>
        <rFont val="Calibri"/>
      </rPr>
      <t>AdminAuditLogParameters</t>
    </r>
    <r>
      <rPr>
        <sz val="11"/>
        <color rgb="FF000000"/>
        <rFont val="Calibri"/>
      </rPr>
      <t xml:space="preserve">
</t>
    </r>
    <r>
      <rPr>
        <sz val="11"/>
        <color rgb="FF000000"/>
        <rFont val="Calibri"/>
      </rPr>
      <t xml:space="preserve">- </t>
    </r>
    <r>
      <rPr>
        <b/>
        <sz val="11"/>
        <color rgb="FF000000"/>
        <rFont val="Calibri"/>
      </rPr>
      <t>AdminAuditLogExcludedCmdlets</t>
    </r>
    <r>
      <rPr>
        <sz val="11"/>
        <color rgb="FF000000"/>
        <rFont val="Calibri"/>
      </rPr>
      <t xml:space="preserve">
</t>
    </r>
    <r>
      <rPr>
        <sz val="11"/>
        <color rgb="FF000000"/>
        <rFont val="Calibri"/>
      </rPr>
      <t xml:space="preserve">- </t>
    </r>
    <r>
      <rPr>
        <b/>
        <sz val="11"/>
        <color rgb="FF000000"/>
        <rFont val="Calibri"/>
      </rPr>
      <t>AdminAuditLogAgeLimit</t>
    </r>
    <r>
      <rPr>
        <sz val="11"/>
        <color rgb="FF000000"/>
        <rFont val="Calibri"/>
      </rPr>
      <t xml:space="preserve">
</t>
    </r>
    <r>
      <rPr>
        <sz val="11"/>
        <color rgb="FF000000"/>
        <rFont val="Calibri"/>
      </rPr>
      <t xml:space="preserve">- </t>
    </r>
    <r>
      <rPr>
        <b/>
        <sz val="11"/>
        <color rgb="FF000000"/>
        <rFont val="Calibri"/>
      </rPr>
      <t>LogLevel</t>
    </r>
    <r>
      <rPr>
        <sz val="11"/>
        <color rgb="FF000000"/>
        <rFont val="Calibri"/>
      </rPr>
      <t xml:space="preserve">
</t>
    </r>
    <r>
      <rPr>
        <b/>
        <sz val="11"/>
        <color rgb="FF000000"/>
        <rFont val="Calibri"/>
      </rPr>
      <t>Note:</t>
    </r>
    <r>
      <rPr>
        <sz val="11"/>
        <color rgb="FF000000"/>
        <rFont val="Calibri"/>
      </rPr>
      <t xml:space="preserve"> Changes to the audit log configuration may take up to 60 minutes to be applied on computers that have the Exchange Management Shell open at the time a configuration change is made. For changes to apply immediately, close and reopen the Exchange Management Shell on each computer.</t>
    </r>
  </si>
  <si>
    <r>
      <rPr>
        <sz val="11"/>
        <color rgb="FF000000"/>
        <rFont val="Calibri"/>
      </rPr>
      <t>Additional storage space will be required when setting LogLevel to verbose, but the increase is minimal even for very large environments.</t>
    </r>
  </si>
  <si>
    <r>
      <rPr>
        <sz val="11"/>
        <color rgb="FF000000"/>
        <rFont val="Calibri"/>
      </rPr>
      <t>Execute the following cmdlet and ensure AdminAuditLog parameters are set to the value specified in the Remediation Section:</t>
    </r>
    <r>
      <rPr>
        <sz val="11"/>
        <color rgb="FF000000"/>
        <rFont val="Calibri"/>
      </rPr>
      <t xml:space="preserve">
</t>
    </r>
    <r>
      <rPr>
        <sz val="11"/>
        <color rgb="FF006096"/>
        <rFont val="Roboto Condensed"/>
      </rPr>
      <t>Get-AdminAuditLogConfig | fl AdminAuditLog*,LogLevel</t>
    </r>
    <r>
      <rPr>
        <sz val="11"/>
        <color rgb="FF006096"/>
        <rFont val="Roboto Condensed"/>
      </rPr>
      <t xml:space="preserve">
</t>
    </r>
  </si>
  <si>
    <r>
      <rPr>
        <b/>
        <sz val="11"/>
        <color rgb="FF000000"/>
        <rFont val="Calibri"/>
      </rPr>
      <t>AdminAuditLogEnabled</t>
    </r>
    <r>
      <rPr>
        <sz val="11"/>
        <color rgb="FF000000"/>
        <rFont val="Calibri"/>
      </rPr>
      <t xml:space="preserve"> - </t>
    </r>
    <r>
      <rPr>
        <b/>
        <sz val="11"/>
        <color rgb="FF000000"/>
        <rFont val="Calibri"/>
      </rPr>
      <t>True</t>
    </r>
    <r>
      <rPr>
        <sz val="11"/>
        <color rgb="FF000000"/>
        <rFont val="Calibri"/>
      </rPr>
      <t xml:space="preserve">
</t>
    </r>
    <r>
      <rPr>
        <b/>
        <sz val="11"/>
        <color rgb="FF000000"/>
        <rFont val="Calibri"/>
      </rPr>
      <t>AdminAuditLogCmdlets</t>
    </r>
    <r>
      <rPr>
        <sz val="11"/>
        <color rgb="FF000000"/>
        <rFont val="Calibri"/>
      </rPr>
      <t xml:space="preserve"> - </t>
    </r>
    <r>
      <rPr>
        <b/>
        <sz val="11"/>
        <color rgb="FF000000"/>
        <rFont val="Calibri"/>
      </rPr>
      <t>*</t>
    </r>
    <r>
      <rPr>
        <sz val="11"/>
        <color rgb="FF000000"/>
        <rFont val="Calibri"/>
      </rPr>
      <t xml:space="preserve">
</t>
    </r>
    <r>
      <rPr>
        <b/>
        <sz val="11"/>
        <color rgb="FF000000"/>
        <rFont val="Calibri"/>
      </rPr>
      <t>AdminAuditLogParameters</t>
    </r>
    <r>
      <rPr>
        <sz val="11"/>
        <color rgb="FF000000"/>
        <rFont val="Calibri"/>
      </rPr>
      <t xml:space="preserve"> - </t>
    </r>
    <r>
      <rPr>
        <b/>
        <sz val="11"/>
        <color rgb="FF000000"/>
        <rFont val="Calibri"/>
      </rPr>
      <t>*</t>
    </r>
    <r>
      <rPr>
        <sz val="11"/>
        <color rgb="FF000000"/>
        <rFont val="Calibri"/>
      </rPr>
      <t xml:space="preserve">
</t>
    </r>
    <r>
      <rPr>
        <b/>
        <sz val="11"/>
        <color rgb="FF000000"/>
        <rFont val="Calibri"/>
      </rPr>
      <t>AdminAuditLogExcludedCmdlets</t>
    </r>
    <r>
      <rPr>
        <sz val="11"/>
        <color rgb="FF000000"/>
        <rFont val="Calibri"/>
      </rPr>
      <t xml:space="preserve"> - </t>
    </r>
    <r>
      <rPr>
        <b/>
        <sz val="11"/>
        <color rgb="FF000000"/>
        <rFont val="Calibri"/>
      </rPr>
      <t>None</t>
    </r>
    <r>
      <rPr>
        <sz val="11"/>
        <color rgb="FF000000"/>
        <rFont val="Calibri"/>
      </rPr>
      <t xml:space="preserve">
</t>
    </r>
    <r>
      <rPr>
        <b/>
        <sz val="11"/>
        <color rgb="FF000000"/>
        <rFont val="Calibri"/>
      </rPr>
      <t>AdminAuditLogAgeLimit</t>
    </r>
    <r>
      <rPr>
        <sz val="11"/>
        <color rgb="FF000000"/>
        <rFont val="Calibri"/>
      </rPr>
      <t xml:space="preserve"> - </t>
    </r>
    <r>
      <rPr>
        <b/>
        <sz val="11"/>
        <color rgb="FF000000"/>
        <rFont val="Calibri"/>
      </rPr>
      <t>90 days</t>
    </r>
    <r>
      <rPr>
        <sz val="11"/>
        <color rgb="FF000000"/>
        <rFont val="Calibri"/>
      </rPr>
      <t xml:space="preserve">
</t>
    </r>
    <r>
      <rPr>
        <b/>
        <sz val="11"/>
        <color rgb="FF000000"/>
        <rFont val="Calibri"/>
      </rPr>
      <t>LogLevel</t>
    </r>
    <r>
      <rPr>
        <sz val="11"/>
        <color rgb="FF000000"/>
        <rFont val="Calibri"/>
      </rPr>
      <t xml:space="preserve"> - </t>
    </r>
    <r>
      <rPr>
        <b/>
        <sz val="11"/>
        <color rgb="FF000000"/>
        <rFont val="Calibri"/>
      </rPr>
      <t>None</t>
    </r>
    <r>
      <rPr>
        <sz val="11"/>
        <color rgb="FF000000"/>
        <rFont val="Calibri"/>
      </rPr>
      <t xml:space="preserve"> The CmdletName, ObjectName, Parameters (values), and the Caller, Succeeded and RunDate properties are included in log entries.</t>
    </r>
  </si>
  <si>
    <t>4.3</t>
  </si>
  <si>
    <r>
      <rPr>
        <sz val="11"/>
        <rFont val="Calibri"/>
      </rPr>
      <t xml:space="preserve">Ensure </t>
    </r>
    <r>
      <rPr>
        <sz val="11"/>
        <color rgb="FF000000"/>
        <rFont val="Calibri"/>
      </rPr>
      <t>'</t>
    </r>
    <r>
      <rPr>
        <b/>
        <sz val="11"/>
        <color rgb="FF000000"/>
        <rFont val="Calibri"/>
      </rPr>
      <t>Turn on connectivity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</si>
  <si>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Set-TransportService "EXCHANGE1" -ConnectivityLogEnabled $true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"Servers" on the left and click on the "Servers" tab.</t>
    </r>
    <r>
      <rPr>
        <sz val="11"/>
        <color rgb="FF000000"/>
        <rFont val="Calibri"/>
      </rPr>
      <t xml:space="preserve">
</t>
    </r>
    <r>
      <rPr>
        <sz val="11"/>
        <color rgb="FF000000"/>
        <rFont val="Calibri"/>
      </rPr>
      <t>- Double-click the server and go to the "Transport logs" settings.</t>
    </r>
    <r>
      <rPr>
        <sz val="11"/>
        <color rgb="FF000000"/>
        <rFont val="Calibri"/>
      </rPr>
      <t xml:space="preserve">
</t>
    </r>
    <r>
      <rPr>
        <sz val="11"/>
        <color rgb="FF000000"/>
        <rFont val="Calibri"/>
      </rPr>
      <t xml:space="preserve">- Ensure the </t>
    </r>
    <r>
      <rPr>
        <b/>
        <sz val="11"/>
        <color rgb="FF000000"/>
        <rFont val="Calibri"/>
      </rPr>
      <t>Enable connectivity log</t>
    </r>
    <r>
      <rPr>
        <sz val="11"/>
        <color rgb="FF000000"/>
        <rFont val="Calibri"/>
      </rPr>
      <t xml:space="preserve"> box is </t>
    </r>
    <r>
      <rPr>
        <b/>
        <sz val="11"/>
        <color rgb="FF000000"/>
        <rFont val="Calibri"/>
      </rPr>
      <t>checked</t>
    </r>
    <r>
      <rPr>
        <sz val="11"/>
        <color rgb="FF000000"/>
        <rFont val="Calibri"/>
      </rPr>
      <t xml:space="preserve"> and click Save.</t>
    </r>
  </si>
  <si>
    <r>
      <rPr>
        <sz val="11"/>
        <color rgb="FF000000"/>
        <rFont val="Calibri"/>
      </rPr>
      <t>A connectivity log is a record of the SMTP connection activity of the outbound message delivery queues to the destination Mailbox server, smart host, or domain. Connectivity logging can be configured with the transport service on Mailbox servers and Edge Transport servers.</t>
    </r>
  </si>
  <si>
    <r>
      <rPr>
        <sz val="11"/>
        <color rgb="FF000000"/>
        <rFont val="Calibri"/>
      </rPr>
      <t>Additional storage space will be required for the log file.</t>
    </r>
    <r>
      <rPr>
        <sz val="11"/>
        <color rgb="FF000000"/>
        <rFont val="Calibri"/>
      </rPr>
      <t xml:space="preserve">
</t>
    </r>
    <r>
      <rPr>
        <b/>
        <sz val="11"/>
        <color rgb="FF000000"/>
        <rFont val="Calibri"/>
      </rPr>
      <t>Note:</t>
    </r>
    <r>
      <rPr>
        <sz val="11"/>
        <color rgb="FF000000"/>
        <rFont val="Calibri"/>
      </rPr>
      <t xml:space="preserve"> The default file size for the protocol log is </t>
    </r>
    <r>
      <rPr>
        <i/>
        <sz val="11"/>
        <color rgb="FF000000"/>
        <rFont val="Calibri"/>
      </rPr>
      <t>10MB</t>
    </r>
    <r>
      <rPr>
        <sz val="11"/>
        <color rgb="FF000000"/>
        <rFont val="Calibri"/>
      </rPr>
      <t xml:space="preserve"> and is stored for a maximum of </t>
    </r>
    <r>
      <rPr>
        <i/>
        <sz val="11"/>
        <color rgb="FF000000"/>
        <rFont val="Calibri"/>
      </rPr>
      <t>30 days</t>
    </r>
    <r>
      <rPr>
        <sz val="11"/>
        <color rgb="FF000000"/>
        <rFont val="Calibri"/>
      </rPr>
      <t>. This may need to be adjusted to adhere to company retention policies.</t>
    </r>
  </si>
  <si>
    <r>
      <rPr>
        <sz val="11"/>
        <color rgb="FF000000"/>
        <rFont val="Calibri"/>
      </rPr>
      <t xml:space="preserve">Execute the following cmdlet and ensure </t>
    </r>
    <r>
      <rPr>
        <b/>
        <sz val="11"/>
        <color rgb="FF000000"/>
        <rFont val="Calibri"/>
      </rPr>
      <t>ConnectivityLogEnabled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Get-TransportService "EXCHANGE1" | fl -property ConnectivityLogEnabled</t>
    </r>
    <r>
      <rPr>
        <sz val="11"/>
        <color rgb="FF006096"/>
        <rFont val="Roboto Condensed"/>
      </rPr>
      <t xml:space="preserve">
</t>
    </r>
  </si>
  <si>
    <t>4.4</t>
  </si>
  <si>
    <r>
      <rPr>
        <sz val="11"/>
        <rFont val="Calibri"/>
      </rPr>
      <t xml:space="preserve">Ensure </t>
    </r>
    <r>
      <rPr>
        <sz val="11"/>
        <color rgb="FF000000"/>
        <rFont val="Calibri"/>
      </rPr>
      <t>'</t>
    </r>
    <r>
      <rPr>
        <b/>
        <sz val="11"/>
        <color rgb="FF000000"/>
        <rFont val="Calibri"/>
      </rPr>
      <t>Send connector: Configure protocol logging</t>
    </r>
    <r>
      <rPr>
        <sz val="11"/>
        <color rgb="FF000000"/>
        <rFont val="Calibri"/>
      </rPr>
      <t>'</t>
    </r>
    <r>
      <rPr>
        <sz val="11"/>
        <color rgb="FF000000"/>
        <rFont val="Calibri"/>
      </rPr>
      <t xml:space="preserve"> is set to </t>
    </r>
    <r>
      <rPr>
        <sz val="11"/>
        <color rgb="FF000000"/>
        <rFont val="Calibri"/>
      </rPr>
      <t>'</t>
    </r>
    <r>
      <rPr>
        <b/>
        <sz val="11"/>
        <color rgb="FF000000"/>
        <rFont val="Calibri"/>
      </rPr>
      <t>Verbose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</si>
  <si>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Set-SendConnector "IDENTITY" -ProtocolLoggingLevel Verbose</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0000"/>
        <rFont val="Calibri"/>
      </rPr>
      <t>Perform the following actions:</t>
    </r>
    <r>
      <rPr>
        <sz val="11"/>
        <color rgb="FF000000"/>
        <rFont val="Calibri"/>
      </rPr>
      <t xml:space="preserve">
</t>
    </r>
    <r>
      <rPr>
        <sz val="11"/>
        <color rgb="FF000000"/>
        <rFont val="Calibri"/>
      </rPr>
      <t>- Launch the EAC (Exchange Administrative Center).</t>
    </r>
    <r>
      <rPr>
        <sz val="11"/>
        <color rgb="FF000000"/>
        <rFont val="Calibri"/>
      </rPr>
      <t xml:space="preserve">
</t>
    </r>
    <r>
      <rPr>
        <sz val="11"/>
        <color rgb="FF000000"/>
        <rFont val="Calibri"/>
      </rPr>
      <t>- Go to "Mail Flow" on the left and click on the "Send Connectors" tab.</t>
    </r>
    <r>
      <rPr>
        <sz val="11"/>
        <color rgb="FF000000"/>
        <rFont val="Calibri"/>
      </rPr>
      <t xml:space="preserve">
</t>
    </r>
    <r>
      <rPr>
        <sz val="11"/>
        <color rgb="FF000000"/>
        <rFont val="Calibri"/>
      </rPr>
      <t>- Double-click on the send connector to be modified.</t>
    </r>
    <r>
      <rPr>
        <sz val="11"/>
        <color rgb="FF000000"/>
        <rFont val="Calibri"/>
      </rPr>
      <t xml:space="preserve">
</t>
    </r>
    <r>
      <rPr>
        <sz val="11"/>
        <color rgb="FF000000"/>
        <rFont val="Calibri"/>
      </rPr>
      <t xml:space="preserve">- Change the </t>
    </r>
    <r>
      <rPr>
        <b/>
        <sz val="11"/>
        <color rgb="FF000000"/>
        <rFont val="Calibri"/>
      </rPr>
      <t>Protocol logging level</t>
    </r>
    <r>
      <rPr>
        <sz val="11"/>
        <color rgb="FF000000"/>
        <rFont val="Calibri"/>
      </rPr>
      <t xml:space="preserve"> to </t>
    </r>
    <r>
      <rPr>
        <b/>
        <sz val="11"/>
        <color rgb="FF000000"/>
        <rFont val="Calibri"/>
      </rPr>
      <t>Verbose</t>
    </r>
    <r>
      <rPr>
        <sz val="11"/>
        <color rgb="FF000000"/>
        <rFont val="Calibri"/>
      </rPr>
      <t xml:space="preserve"> and click Save.</t>
    </r>
  </si>
  <si>
    <r>
      <rPr>
        <sz val="11"/>
        <color rgb="FF000000"/>
        <rFont val="Calibri"/>
      </rPr>
      <t xml:space="preserve">Execute the following cmdlet and ensure </t>
    </r>
    <r>
      <rPr>
        <b/>
        <sz val="11"/>
        <color rgb="FF000000"/>
        <rFont val="Calibri"/>
      </rPr>
      <t>ProtocolLogginglevel</t>
    </r>
    <r>
      <rPr>
        <sz val="11"/>
        <color rgb="FF000000"/>
        <rFont val="Calibri"/>
      </rPr>
      <t xml:space="preserve"> is set to </t>
    </r>
    <r>
      <rPr>
        <b/>
        <sz val="11"/>
        <color rgb="FF000000"/>
        <rFont val="Calibri"/>
      </rPr>
      <t>Verbose</t>
    </r>
    <r>
      <rPr>
        <sz val="11"/>
        <color rgb="FF000000"/>
        <rFont val="Calibri"/>
      </rPr>
      <t>:</t>
    </r>
    <r>
      <rPr>
        <sz val="11"/>
        <color rgb="FF000000"/>
        <rFont val="Calibri"/>
      </rPr>
      <t xml:space="preserve">
</t>
    </r>
    <r>
      <rPr>
        <sz val="11"/>
        <color rgb="FF006096"/>
        <rFont val="Roboto Condensed"/>
      </rPr>
      <t>Get-SendConnector "IDENTITY" | fl -property ProtocolLoggingLevel</t>
    </r>
    <r>
      <rPr>
        <sz val="11"/>
        <color rgb="FF006096"/>
        <rFont val="Roboto Condensed"/>
      </rPr>
      <t xml:space="preserve">
</t>
    </r>
  </si>
  <si>
    <t>4.5</t>
  </si>
  <si>
    <r>
      <rPr>
        <sz val="11"/>
        <rFont val="Calibri"/>
      </rPr>
      <t xml:space="preserve">Ensure </t>
    </r>
    <r>
      <rPr>
        <sz val="11"/>
        <color rgb="FF000000"/>
        <rFont val="Calibri"/>
      </rPr>
      <t>'</t>
    </r>
    <r>
      <rPr>
        <b/>
        <sz val="11"/>
        <color rgb="FF000000"/>
        <rFont val="Calibri"/>
      </rPr>
      <t>Message tracking logging</t>
    </r>
    <r>
      <rPr>
        <sz val="11"/>
        <color rgb="FF000000"/>
        <rFont val="Calibri"/>
      </rPr>
      <t>'</t>
    </r>
    <r>
      <rPr>
        <sz val="11"/>
        <color rgb="FF000000"/>
        <rFont val="Calibri"/>
      </rPr>
      <t xml:space="preserve"> is set to </t>
    </r>
    <r>
      <rPr>
        <sz val="11"/>
        <color rgb="FF000000"/>
        <rFont val="Calibri"/>
      </rPr>
      <t>'</t>
    </r>
    <r>
      <rPr>
        <b/>
        <sz val="11"/>
        <color rgb="FF000000"/>
        <rFont val="Calibri"/>
      </rPr>
      <t>True</t>
    </r>
    <r>
      <rPr>
        <sz val="11"/>
        <color rgb="FF000000"/>
        <rFont val="Calibri"/>
      </rPr>
      <t>'</t>
    </r>
  </si>
  <si>
    <r>
      <rPr>
        <sz val="11"/>
        <color rgb="FF000000"/>
        <rFont val="Calibri"/>
      </rPr>
      <t>To implement the recommended state, execute the following PowerShell cmdlet:</t>
    </r>
    <r>
      <rPr>
        <sz val="11"/>
        <color rgb="FF000000"/>
        <rFont val="Calibri"/>
      </rPr>
      <t xml:space="preserve">
</t>
    </r>
    <r>
      <rPr>
        <sz val="11"/>
        <color rgb="FF006096"/>
        <rFont val="Roboto Condensed"/>
      </rPr>
      <t>Set-TransportService "EXCHANGE1" -MessageTrackingLogEnabled $true</t>
    </r>
    <r>
      <rPr>
        <sz val="11"/>
        <color rgb="FF006096"/>
        <rFont val="Roboto Condensed"/>
      </rPr>
      <t xml:space="preserve">
</t>
    </r>
  </si>
  <si>
    <r>
      <rPr>
        <sz val="11"/>
        <color rgb="FF000000"/>
        <rFont val="Calibri"/>
      </rPr>
      <t>A message tracking log provides a detailed log of all message activity as messages are transferred to and from a computer running Exchange. The message tracking log can be configured with the transport service on Mailbox servers and Edge Transport servers.</t>
    </r>
  </si>
  <si>
    <r>
      <rPr>
        <sz val="11"/>
        <color rgb="FF000000"/>
        <rFont val="Calibri"/>
      </rPr>
      <t xml:space="preserve">Execute the following cmdlet and ensure </t>
    </r>
    <r>
      <rPr>
        <b/>
        <sz val="11"/>
        <color rgb="FF000000"/>
        <rFont val="Calibri"/>
      </rPr>
      <t>MessageTrackingLogEnabled</t>
    </r>
    <r>
      <rPr>
        <sz val="11"/>
        <color rgb="FF000000"/>
        <rFont val="Calibri"/>
      </rPr>
      <t xml:space="preserve"> is set to </t>
    </r>
    <r>
      <rPr>
        <b/>
        <sz val="11"/>
        <color rgb="FF000000"/>
        <rFont val="Calibri"/>
      </rPr>
      <t>True</t>
    </r>
    <r>
      <rPr>
        <sz val="11"/>
        <color rgb="FF000000"/>
        <rFont val="Calibri"/>
      </rPr>
      <t>:</t>
    </r>
    <r>
      <rPr>
        <sz val="11"/>
        <color rgb="FF000000"/>
        <rFont val="Calibri"/>
      </rPr>
      <t xml:space="preserve">
</t>
    </r>
    <r>
      <rPr>
        <sz val="11"/>
        <color rgb="FF006096"/>
        <rFont val="Roboto Condensed"/>
      </rPr>
      <t>Get-TransportService "EXCHANGE1" | fl -property MessageTrackingLogEnabled</t>
    </r>
    <r>
      <rPr>
        <sz val="11"/>
        <color rgb="FF006096"/>
        <rFont val="Roboto Condensed"/>
      </rPr>
      <t xml:space="preserve">
</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</si>
  <si>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</si>
  <si>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</si>
  <si>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</si>
  <si>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</si>
  <si>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</si>
  <si>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</si>
  <si>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</si>
  <si>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</si>
  <si>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</si>
  <si>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</si>
  <si>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</si>
  <si>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</si>
  <si>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</si>
  <si>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</si>
  <si>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</si>
  <si>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</si>
  <si>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</si>
  <si>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</si>
  <si>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</si>
  <si>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</si>
  <si>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</si>
  <si>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</si>
  <si>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</si>
  <si>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</si>
  <si>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</si>
  <si>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</si>
  <si>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</si>
  <si>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</si>
  <si>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</si>
  <si>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Microsoft Exchange Server 2019 Benchmark (Mailbox Services)</t>
  </si>
  <si>
    <t>Developed By:</t>
  </si>
  <si>
    <t>Center for Internet Security (CIS)</t>
  </si>
  <si>
    <t>Release Information:</t>
  </si>
  <si>
    <r>
      <rPr>
        <b/>
        <sz val="11"/>
        <color rgb="FF000000"/>
        <rFont val="Calibri"/>
      </rPr>
      <t>Version:</t>
    </r>
    <r>
      <rPr>
        <sz val="11"/>
        <color rgb="FF000000"/>
        <rFont val="Calibri"/>
      </rPr>
      <t xml:space="preserve"> v1.0.0     </t>
    </r>
    <r>
      <rPr>
        <b/>
        <sz val="11"/>
        <color rgb="FF000000"/>
        <rFont val="Calibri"/>
      </rPr>
      <t>Date:</t>
    </r>
    <r>
      <rPr>
        <sz val="11"/>
        <color rgb="FF000000"/>
        <rFont val="Calibri"/>
      </rPr>
      <t xml:space="preserve"> 30 June 2023     </t>
    </r>
    <r>
      <rPr>
        <b/>
        <sz val="11"/>
        <color rgb="FF000000"/>
        <rFont val="Calibri"/>
      </rPr>
      <t>Recommendation Count:</t>
    </r>
    <r>
      <rPr>
        <sz val="11"/>
        <color rgb="FF000000"/>
        <rFont val="Calibri"/>
      </rPr>
      <t xml:space="preserve"> 55</t>
    </r>
  </si>
  <si>
    <t>Development Url:</t>
  </si>
  <si>
    <t>https://workbench.cisecurity.org/benchmarks/12442</t>
  </si>
  <si>
    <t>Download Url:</t>
  </si>
  <si>
    <t>https://downloads.cisecurity.org/#/</t>
  </si>
  <si>
    <t>Guide Overview:</t>
  </si>
  <si>
    <r>
      <rPr>
        <sz val="11"/>
        <color rgb="FF000000"/>
        <rFont val="Calibri"/>
      </rPr>
      <t>This benchmark provides prescriptive guidance for establishing a secure configuration posture for Microsoft Windows Exchange Server 2019.</t>
    </r>
    <r>
      <rPr>
        <sz val="11"/>
        <color rgb="FF000000"/>
        <rFont val="Calibri"/>
      </rPr>
      <t xml:space="preserve">
</t>
    </r>
    <r>
      <rPr>
        <sz val="11"/>
        <color rgb="FF000000"/>
        <rFont val="Calibri"/>
      </rPr>
      <t>This secure configuration guide is based on Microsoft Windows Exchange Server 2019 and was tested against Microsoft Windows Exchange Server 2019. Both UI and PowerShell guidance will be provided when possible. Although deploying Windows Server Core with Exchange Server 2019 provides significant attack surface reduction, CIS aims to evaluate the UI and PowerShell methods on both Desktop Experience and Core systems. Server Core should be strongly considered when deploying a new Microsoft Server of any type.</t>
    </r>
  </si>
  <si>
    <t>Intended Audience:</t>
  </si>
  <si>
    <r>
      <rPr>
        <sz val="11"/>
        <color rgb="FF000000"/>
        <rFont val="Calibri"/>
      </rPr>
      <t>This benchmark is intended for system and application administrators, security specialists, auditors, help desk, and platform deployment personnel who plan to develop, deploy, assess, or secure solutions that incorporate Microsoft Exchange Server 2019 on a Microsoft Windows platform.</t>
    </r>
  </si>
  <si>
    <t>Profiles:</t>
  </si>
  <si>
    <r>
      <rPr>
        <b/>
        <sz val="11"/>
        <color rgb="FF240458"/>
        <rFont val="Calibri"/>
      </rPr>
      <t>Level 1 - Mailbox Services Security</t>
    </r>
  </si>
  <si>
    <r>
      <rPr>
        <sz val="11"/>
        <color rgb="FF000000"/>
        <rFont val="Calibri"/>
      </rPr>
      <t>Items in this profile apply to the Mailbox Server role and exhibit one or more of the following characteristics:</t>
    </r>
    <r>
      <rPr>
        <sz val="11"/>
        <color rgb="FF000000"/>
        <rFont val="Calibri"/>
      </rPr>
      <t xml:space="preserve">
</t>
    </r>
    <r>
      <rPr>
        <b/>
        <sz val="11"/>
        <color rgb="FF000000"/>
        <rFont val="Calibri"/>
      </rPr>
      <t>•</t>
    </r>
    <r>
      <rPr>
        <sz val="11"/>
        <color rgb="FF000000"/>
        <rFont val="Calibri"/>
      </rPr>
      <t xml:space="preserve">    be the starting baseline for most organizations;</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</si>
  <si>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2 - Mailbox Services Security</t>
    </r>
  </si>
  <si>
    <r>
      <rPr>
        <sz val="11"/>
        <color rgb="FF000000"/>
        <rFont val="Calibri"/>
      </rPr>
      <t>Items in this profile apply to the Mailbox Server role and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more critical than manageability and usability;</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 and</t>
    </r>
    <r>
      <rPr>
        <sz val="11"/>
        <color rgb="FF000000"/>
        <rFont val="Calibri"/>
      </rPr>
      <t xml:space="preserve">
</t>
    </r>
    <r>
      <rPr>
        <b/>
        <sz val="11"/>
        <color rgb="FF000000"/>
        <rFont val="Calibri"/>
      </rPr>
      <t>•</t>
    </r>
    <r>
      <rPr>
        <sz val="11"/>
        <color rgb="FF000000"/>
        <rFont val="Calibri"/>
      </rPr>
      <t xml:space="preserve">    limit the ability of remote management/access.</t>
    </r>
    <r>
      <rPr>
        <sz val="11"/>
        <color rgb="FF000000"/>
        <rFont val="Calibri"/>
      </rPr>
      <t xml:space="preserve">
</t>
    </r>
    <r>
      <rPr>
        <b/>
        <sz val="11"/>
        <color rgb="FF000000"/>
        <rFont val="Calibri"/>
      </rPr>
      <t>Note:</t>
    </r>
    <r>
      <rPr>
        <sz val="11"/>
        <color rgb="FF000000"/>
        <rFont val="Calibri"/>
      </rPr>
      <t xml:space="preserve"> Implementation of Level 2 requires that both Level 1 and Level 2 settings are applied.</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</si>
  <si>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</si>
  <si>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</si>
  <si>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</si>
  <si>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</si>
  <si>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</si>
  <si>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</si>
  <si>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</si>
  <si>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</si>
  <si>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</si>
  <si>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</si>
  <si>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</si>
  <si>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</si>
  <si>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</si>
  <si>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</si>
  <si>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</si>
  <si>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</si>
  <si>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Security Hardening Implementation Dashboard</t>
  </si>
  <si>
    <t>Scope Overview</t>
  </si>
  <si>
    <t>Count</t>
  </si>
  <si>
    <t>% of Total</t>
  </si>
  <si>
    <t>Hardening Guide</t>
  </si>
  <si>
    <t xml:space="preserve">   CIS Microsoft Exchange Server 2019 Benchmark (Mailbox Services) v1.0.0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</si>
  <si>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</si>
  <si>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</si>
  <si>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</si>
  <si>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</si>
  <si>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</si>
  <si>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</si>
  <si>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</si>
  <si>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</si>
  <si>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</si>
  <si>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</si>
  <si>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</si>
  <si>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</si>
  <si>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</si>
  <si>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</si>
  <si>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</si>
  <si>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</si>
  <si>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</si>
  <si>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</si>
  <si>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</si>
  <si>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</si>
  <si>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</si>
  <si>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</si>
  <si>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</si>
  <si>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</si>
  <si>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</si>
  <si>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</si>
  <si>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</si>
  <si>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</si>
  <si>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</si>
  <si>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</si>
  <si>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</si>
  <si>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</si>
  <si>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</si>
  <si>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</si>
  <si>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</si>
  <si>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</si>
  <si>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</si>
  <si>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</si>
  <si>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</si>
  <si>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</si>
  <si>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</si>
  <si>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</si>
  <si>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</si>
  <si>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</si>
  <si>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</si>
  <si>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</si>
  <si>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</si>
  <si>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(C82)</t>
  </si>
  <si>
    <t>% Must</t>
  </si>
  <si>
    <t>Should Count (C83)</t>
  </si>
  <si>
    <t>% Should</t>
  </si>
  <si>
    <t>Could Count (C84)</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</si>
  <si>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</si>
  <si>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</si>
  <si>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</si>
  <si>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</si>
  <si>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</si>
  <si>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</si>
  <si>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</si>
  <si>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</si>
  <si>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</si>
  <si>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</si>
  <si>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</si>
  <si>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</si>
  <si>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</si>
  <si>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</si>
  <si>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</si>
  <si>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</si>
  <si>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</si>
  <si>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</si>
  <si>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</si>
  <si>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</si>
  <si>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</si>
  <si>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</si>
  <si>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</si>
  <si>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</si>
  <si>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</si>
  <si>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</si>
  <si>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</si>
  <si>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</si>
  <si>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</si>
  <si>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</si>
  <si>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</si>
  <si>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</si>
  <si>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</si>
  <si>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</si>
  <si>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</si>
  <si>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</si>
  <si>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</si>
  <si>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</si>
  <si>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</si>
  <si>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</si>
  <si>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</si>
  <si>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</si>
  <si>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</si>
  <si>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</si>
  <si>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</si>
  <si>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</si>
  <si>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</si>
  <si>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</si>
  <si>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</si>
  <si>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</si>
  <si>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</si>
  <si>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</si>
  <si>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</si>
  <si>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</si>
  <si>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</si>
  <si>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</si>
  <si>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</si>
  <si>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</si>
  <si>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</si>
  <si>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</si>
  <si>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</si>
  <si>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</si>
  <si>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</si>
  <si>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</si>
  <si>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</si>
  <si>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</si>
  <si>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</si>
  <si>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</si>
  <si>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</si>
  <si>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</si>
  <si>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</si>
  <si>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</si>
  <si>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</si>
  <si>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</si>
  <si>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</si>
  <si>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</si>
  <si>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</si>
  <si>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</si>
  <si>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</si>
  <si>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</si>
  <si>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</si>
  <si>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</si>
  <si>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</si>
  <si>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</si>
  <si>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</si>
  <si>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</si>
  <si>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</si>
  <si>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</si>
  <si>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</si>
  <si>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</si>
  <si>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</si>
  <si>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</si>
  <si>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</si>
  <si>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</si>
  <si>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</si>
  <si>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</si>
  <si>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</si>
  <si>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</si>
  <si>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</si>
  <si>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</si>
  <si>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</si>
  <si>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</si>
  <si>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</si>
  <si>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</si>
  <si>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</si>
  <si>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</si>
  <si>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</si>
  <si>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</si>
  <si>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</si>
  <si>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</si>
  <si>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</si>
  <si>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</si>
  <si>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</si>
  <si>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</si>
  <si>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</si>
  <si>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</si>
  <si>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</si>
  <si>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</si>
  <si>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</si>
  <si>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</si>
  <si>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</si>
  <si>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</si>
  <si>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</si>
  <si>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</si>
  <si>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</si>
  <si>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</si>
  <si>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</si>
  <si>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</si>
  <si>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</si>
  <si>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</si>
  <si>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</si>
  <si>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</si>
  <si>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</si>
  <si>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</si>
  <si>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</si>
  <si>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</si>
  <si>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</si>
  <si>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</si>
  <si>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</si>
  <si>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</si>
  <si>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</si>
  <si>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</si>
  <si>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</si>
  <si>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</si>
  <si>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</si>
  <si>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</si>
  <si>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</si>
  <si>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</si>
  <si>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</si>
  <si>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</si>
  <si>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</si>
  <si>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</si>
  <si>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</si>
  <si>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</si>
  <si>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</si>
  <si>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</si>
  <si>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</si>
  <si>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</si>
  <si>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</si>
  <si>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</si>
  <si>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</si>
  <si>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</si>
  <si>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</si>
  <si>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</si>
  <si>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</si>
  <si>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</si>
  <si>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</si>
  <si>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</si>
  <si>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</si>
  <si>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</si>
  <si>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</si>
  <si>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</si>
  <si>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</si>
  <si>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</si>
  <si>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</si>
  <si>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</si>
  <si>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</si>
  <si>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</si>
  <si>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</si>
  <si>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</si>
  <si>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</si>
  <si>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</si>
  <si>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</si>
  <si>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</si>
  <si>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</si>
  <si>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</si>
  <si>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</si>
  <si>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</si>
  <si>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</si>
  <si>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</si>
  <si>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</si>
  <si>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</si>
  <si>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</si>
  <si>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</si>
  <si>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</si>
  <si>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</si>
  <si>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</si>
  <si>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</si>
  <si>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</si>
  <si>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</si>
  <si>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</si>
  <si>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</si>
  <si>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</si>
  <si>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</si>
  <si>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</si>
  <si>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</si>
  <si>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</si>
  <si>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</si>
  <si>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</si>
  <si>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</si>
  <si>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</si>
  <si>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</si>
  <si>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</si>
  <si>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</si>
  <si>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</si>
  <si>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</si>
  <si>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</si>
  <si>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</si>
  <si>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</si>
  <si>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</si>
  <si>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</si>
  <si>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</si>
  <si>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</si>
  <si>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</si>
  <si>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</si>
  <si>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</si>
  <si>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</si>
  <si>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</si>
  <si>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</si>
  <si>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</si>
  <si>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Encrypt Data on Removable Media</t>
  </si>
  <si>
    <t>Encrypt data on removable media.</t>
  </si>
  <si>
    <r>
      <rPr>
        <b/>
        <sz val="11"/>
        <color rgb="FF000000"/>
        <rFont val="Calibri"/>
      </rPr>
      <t>Obj #1:</t>
    </r>
    <r>
      <rPr>
        <sz val="11"/>
        <color rgb="FF000000"/>
        <rFont val="Calibri"/>
      </rPr>
      <t xml:space="preserve"> Data on removable media is encrypted.</t>
    </r>
  </si>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</sst>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3"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4">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29">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3" fillId="23"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9">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A41E-4451-B52B-7AF1A2126C1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A41E-4451-B52B-7AF1A2126C1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A41E-4451-B52B-7AF1A2126C1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0793-4226-8ED2-F5AC045EA20B}"/>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0793-4226-8ED2-F5AC045EA20B}"/>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52</c:v>
                </c:pt>
                <c:pt idx="1">
                  <c:v>3</c:v>
                </c:pt>
              </c:numCache>
            </c:numRef>
          </c:val>
          <c:extLst>
            <c:ext xmlns:c16="http://schemas.microsoft.com/office/drawing/2014/chart" uri="{C3380CC4-5D6E-409C-BE32-E72D297353CC}">
              <c16:uniqueId val="{00000002-0793-4226-8ED2-F5AC045EA20B}"/>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403-4A27-83BC-B0CF6B769128}"/>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403-4A27-83BC-B0CF6B769128}"/>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E403-4A27-83BC-B0CF6B769128}"/>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Dashboard!$C$67:$C$68</c:f>
              <c:numCache>
                <c:formatCode>General</c:formatCode>
                <c:ptCount val="2"/>
                <c:pt idx="0">
                  <c:v>0</c:v>
                </c:pt>
                <c:pt idx="1">
                  <c:v>0</c:v>
                </c:pt>
              </c:numCache>
            </c:numRef>
          </c:val>
          <c:extLst>
            <c:ext xmlns:c16="http://schemas.microsoft.com/office/drawing/2014/chart" uri="{C3380CC4-5D6E-409C-BE32-E72D297353CC}">
              <c16:uniqueId val="{00000000-23D3-4673-82E2-C2190BE519CD}"/>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Dashboard!$D$67:$D$68</c:f>
              <c:numCache>
                <c:formatCode>General</c:formatCode>
                <c:ptCount val="2"/>
                <c:pt idx="0">
                  <c:v>0</c:v>
                </c:pt>
                <c:pt idx="1">
                  <c:v>0</c:v>
                </c:pt>
              </c:numCache>
            </c:numRef>
          </c:val>
          <c:extLst>
            <c:ext xmlns:c16="http://schemas.microsoft.com/office/drawing/2014/chart" uri="{C3380CC4-5D6E-409C-BE32-E72D297353CC}">
              <c16:uniqueId val="{00000001-23D3-4673-82E2-C2190BE519CD}"/>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Dashboard!$B$67:$B$68</c:f>
              <c:strCache>
                <c:ptCount val="2"/>
                <c:pt idx="0">
                  <c:v>Automated</c:v>
                </c:pt>
                <c:pt idx="1">
                  <c:v>Manual</c:v>
                </c:pt>
              </c:strCache>
            </c:strRef>
          </c:cat>
          <c:val>
            <c:numRef>
              <c:f>Dashboard!$E$67:$E$68</c:f>
              <c:numCache>
                <c:formatCode>General</c:formatCode>
                <c:ptCount val="2"/>
                <c:pt idx="0">
                  <c:v>52</c:v>
                </c:pt>
                <c:pt idx="1">
                  <c:v>3</c:v>
                </c:pt>
              </c:numCache>
            </c:numRef>
          </c:val>
          <c:extLst>
            <c:ext xmlns:c16="http://schemas.microsoft.com/office/drawing/2014/chart" uri="{C3380CC4-5D6E-409C-BE32-E72D297353CC}">
              <c16:uniqueId val="{00000002-23D3-4673-82E2-C2190BE519CD}"/>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Dashboard!$C$82:$C$86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6D19-472A-8374-A8C71038E449}"/>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Dashboard!$D$82:$D$86</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6D19-472A-8374-A8C71038E449}"/>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Dashboard!$B$82:$B$86</c:f>
              <c:strCache>
                <c:ptCount val="5"/>
                <c:pt idx="0">
                  <c:v>Must</c:v>
                </c:pt>
                <c:pt idx="1">
                  <c:v>Should</c:v>
                </c:pt>
                <c:pt idx="2">
                  <c:v>Could</c:v>
                </c:pt>
                <c:pt idx="3">
                  <c:v>Won't</c:v>
                </c:pt>
                <c:pt idx="4">
                  <c:v>Unassigned</c:v>
                </c:pt>
              </c:strCache>
            </c:strRef>
          </c:cat>
          <c:val>
            <c:numRef>
              <c:f>Dashboard!$E$82:$E$86</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6D19-472A-8374-A8C71038E44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Dashboard!$C$103:$C$106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2276-44BB-A24C-F068CC97B881}"/>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Dashboard!$D$103:$D$106</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2276-44BB-A24C-F068CC97B881}"/>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Dashboard!$B$103:$B$106</c:f>
              <c:strCache>
                <c:ptCount val="4"/>
                <c:pt idx="0">
                  <c:v>Low</c:v>
                </c:pt>
                <c:pt idx="1">
                  <c:v>Medium</c:v>
                </c:pt>
                <c:pt idx="2">
                  <c:v>High</c:v>
                </c:pt>
                <c:pt idx="3">
                  <c:v>Unassessed</c:v>
                </c:pt>
              </c:strCache>
            </c:strRef>
          </c:cat>
          <c:val>
            <c:numRef>
              <c:f>Dashboard!$E$103:$E$106</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2276-44BB-A24C-F068CC97B881}"/>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Dashboard!$P$139:$P$168</c:f>
              <c:numCache>
                <c:formatCode>yyyy\-mm\-dd</c:formatCode>
                <c:ptCount val="30"/>
              </c:numCache>
            </c:numRef>
          </c:cat>
          <c:val>
            <c:numRef>
              <c:f>Dashboard!$R$139:$R$168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25C0-4D2F-8EF5-DEEF47638C9E}"/>
            </c:ext>
          </c:extLst>
        </c:ser>
        <c:ser>
          <c:idx val="1"/>
          <c:order val="1"/>
          <c:tx>
            <c:v>Must % Resolved</c:v>
          </c:tx>
          <c:spPr>
            <a:ln w="22225" cap="rnd">
              <a:solidFill>
                <a:schemeClr val="accent2"/>
              </a:solidFill>
              <a:round/>
            </a:ln>
            <a:effectLst/>
          </c:spPr>
          <c:marker>
            <c:symbol val="none"/>
          </c:marker>
          <c:cat>
            <c:numRef>
              <c:f>Dashboard!$P$139:$P$168</c:f>
              <c:numCache>
                <c:formatCode>yyyy\-mm\-dd</c:formatCode>
                <c:ptCount val="30"/>
              </c:numCache>
            </c:numRef>
          </c:cat>
          <c:val>
            <c:numRef>
              <c:f>Dashboard!$T$139:$T$168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25C0-4D2F-8EF5-DEEF47638C9E}"/>
            </c:ext>
          </c:extLst>
        </c:ser>
        <c:ser>
          <c:idx val="2"/>
          <c:order val="2"/>
          <c:tx>
            <c:v>Should % Resolved</c:v>
          </c:tx>
          <c:spPr>
            <a:ln w="22225" cap="rnd">
              <a:solidFill>
                <a:schemeClr val="accent3"/>
              </a:solidFill>
              <a:round/>
            </a:ln>
            <a:effectLst/>
          </c:spPr>
          <c:marker>
            <c:symbol val="none"/>
          </c:marker>
          <c:cat>
            <c:numRef>
              <c:f>Dashboard!$P$139:$P$168</c:f>
              <c:numCache>
                <c:formatCode>yyyy\-mm\-dd</c:formatCode>
                <c:ptCount val="30"/>
              </c:numCache>
            </c:numRef>
          </c:cat>
          <c:val>
            <c:numRef>
              <c:f>Dashboard!$V$139:$V$168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25C0-4D2F-8EF5-DEEF47638C9E}"/>
            </c:ext>
          </c:extLst>
        </c:ser>
        <c:ser>
          <c:idx val="3"/>
          <c:order val="3"/>
          <c:tx>
            <c:v>Could % Resolved</c:v>
          </c:tx>
          <c:spPr>
            <a:ln w="22225" cap="rnd">
              <a:solidFill>
                <a:schemeClr val="accent4"/>
              </a:solidFill>
              <a:round/>
            </a:ln>
            <a:effectLst/>
          </c:spPr>
          <c:marker>
            <c:symbol val="none"/>
          </c:marker>
          <c:cat>
            <c:numRef>
              <c:f>Dashboard!$P$139:$P$168</c:f>
              <c:numCache>
                <c:formatCode>yyyy\-mm\-dd</c:formatCode>
                <c:ptCount val="30"/>
              </c:numCache>
            </c:numRef>
          </c:cat>
          <c:val>
            <c:numRef>
              <c:f>Dashboard!$X$139:$X$168</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25C0-4D2F-8EF5-DEEF47638C9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Dashboard!$P$181:$P$200</c:f>
              <c:numCache>
                <c:formatCode>yyyy\-mm\-dd</c:formatCode>
                <c:ptCount val="20"/>
              </c:numCache>
            </c:numRef>
          </c:cat>
          <c:val>
            <c:numRef>
              <c:f>Dashboard!$R$181:$R$200</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79DD-4DE8-A9FE-B8759DD6063F}"/>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orumcw">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hmioa">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2kpvc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2k3ir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78</xdr:row>
      <xdr:rowOff>95250</xdr:rowOff>
    </xdr:from>
    <xdr:to>
      <xdr:col>15</xdr:col>
      <xdr:colOff>28575</xdr:colOff>
      <xdr:row>94</xdr:row>
      <xdr:rowOff>0</xdr:rowOff>
    </xdr:to>
    <xdr:graphicFrame macro="">
      <xdr:nvGraphicFramePr>
        <xdr:cNvPr id="6" name="Chartiqc2t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97</xdr:row>
      <xdr:rowOff>95250</xdr:rowOff>
    </xdr:from>
    <xdr:to>
      <xdr:col>15</xdr:col>
      <xdr:colOff>28575</xdr:colOff>
      <xdr:row>112</xdr:row>
      <xdr:rowOff>142875</xdr:rowOff>
    </xdr:to>
    <xdr:graphicFrame macro="">
      <xdr:nvGraphicFramePr>
        <xdr:cNvPr id="7" name="Chart53fle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134</xdr:row>
      <xdr:rowOff>95250</xdr:rowOff>
    </xdr:from>
    <xdr:to>
      <xdr:col>14</xdr:col>
      <xdr:colOff>0</xdr:colOff>
      <xdr:row>157</xdr:row>
      <xdr:rowOff>38100</xdr:rowOff>
    </xdr:to>
    <xdr:graphicFrame macro="">
      <xdr:nvGraphicFramePr>
        <xdr:cNvPr id="8" name="Chartqn24q2">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175</xdr:row>
      <xdr:rowOff>95250</xdr:rowOff>
    </xdr:from>
    <xdr:to>
      <xdr:col>14</xdr:col>
      <xdr:colOff>0</xdr:colOff>
      <xdr:row>193</xdr:row>
      <xdr:rowOff>123825</xdr:rowOff>
    </xdr:to>
    <xdr:graphicFrame macro="">
      <xdr:nvGraphicFramePr>
        <xdr:cNvPr id="9" name="Chartuw21qc">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2442"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3"/>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375</v>
      </c>
    </row>
    <row r="3" spans="2:3" ht="15" customHeight="1" x14ac:dyDescent="0.35"/>
    <row r="4" spans="2:3" ht="58" x14ac:dyDescent="0.35">
      <c r="B4" s="20" t="s">
        <v>376</v>
      </c>
      <c r="C4" s="21" t="s">
        <v>377</v>
      </c>
    </row>
    <row r="5" spans="2:3" x14ac:dyDescent="0.35">
      <c r="C5" s="21" t="s">
        <v>378</v>
      </c>
    </row>
    <row r="6" spans="2:3" x14ac:dyDescent="0.35">
      <c r="C6" s="18" t="s">
        <v>379</v>
      </c>
    </row>
    <row r="7" spans="2:3" ht="10" customHeight="1" x14ac:dyDescent="0.35"/>
    <row r="8" spans="2:3" ht="232" x14ac:dyDescent="0.35">
      <c r="B8" s="22" t="s">
        <v>380</v>
      </c>
      <c r="C8" s="21" t="s">
        <v>381</v>
      </c>
    </row>
    <row r="9" spans="2:3" ht="10" customHeight="1" x14ac:dyDescent="0.35"/>
    <row r="10" spans="2:3" ht="35" customHeight="1" x14ac:dyDescent="0.35">
      <c r="B10" s="22" t="s">
        <v>382</v>
      </c>
      <c r="C10" s="21" t="s">
        <v>383</v>
      </c>
    </row>
    <row r="11" spans="2:3" ht="75" customHeight="1" x14ac:dyDescent="0.35">
      <c r="B11" s="18" t="s">
        <v>25</v>
      </c>
      <c r="C11" s="21" t="s">
        <v>384</v>
      </c>
    </row>
    <row r="12" spans="2:3" ht="47" customHeight="1" x14ac:dyDescent="0.35">
      <c r="B12" s="18" t="s">
        <v>25</v>
      </c>
      <c r="C12" s="21" t="s">
        <v>385</v>
      </c>
    </row>
    <row r="13" spans="2:3" ht="35" customHeight="1" x14ac:dyDescent="0.35">
      <c r="B13" s="18" t="s">
        <v>25</v>
      </c>
      <c r="C13" s="21" t="s">
        <v>386</v>
      </c>
    </row>
    <row r="14" spans="2:3" ht="32" customHeight="1" x14ac:dyDescent="0.35">
      <c r="B14" s="18" t="s">
        <v>25</v>
      </c>
      <c r="C14" s="21" t="s">
        <v>387</v>
      </c>
    </row>
    <row r="15" spans="2:3" ht="30" customHeight="1" x14ac:dyDescent="0.35">
      <c r="B15" s="18" t="s">
        <v>25</v>
      </c>
      <c r="C15" s="21" t="s">
        <v>388</v>
      </c>
    </row>
    <row r="16" spans="2:3" ht="10" customHeight="1" x14ac:dyDescent="0.35"/>
    <row r="17" spans="1:3" ht="145" customHeight="1" x14ac:dyDescent="0.35">
      <c r="B17" s="22" t="s">
        <v>389</v>
      </c>
      <c r="C17" s="21" t="s">
        <v>390</v>
      </c>
    </row>
    <row r="18" spans="1:3" ht="10" customHeight="1" x14ac:dyDescent="0.35"/>
    <row r="19" spans="1:3" ht="3" customHeight="1" x14ac:dyDescent="0.35">
      <c r="B19" s="23"/>
      <c r="C19" s="23"/>
    </row>
    <row r="20" spans="1:3" ht="12" customHeight="1" x14ac:dyDescent="0.35"/>
    <row r="21" spans="1:3" ht="35" customHeight="1" x14ac:dyDescent="0.35">
      <c r="A21" s="25"/>
      <c r="B21" s="26" t="s">
        <v>391</v>
      </c>
      <c r="C21" s="27" t="s">
        <v>392</v>
      </c>
    </row>
    <row r="22" spans="1:3" ht="18" customHeight="1" x14ac:dyDescent="0.35">
      <c r="A22" s="25"/>
      <c r="B22" s="25" t="s">
        <v>25</v>
      </c>
      <c r="C22" s="27" t="s">
        <v>393</v>
      </c>
    </row>
    <row r="23" spans="1:3" ht="18" customHeight="1" x14ac:dyDescent="0.35">
      <c r="A23" s="25"/>
      <c r="B23" s="25" t="s">
        <v>25</v>
      </c>
      <c r="C23" s="27" t="s">
        <v>394</v>
      </c>
    </row>
    <row r="24" spans="1:3" ht="18" customHeight="1" x14ac:dyDescent="0.35">
      <c r="A24" s="25"/>
      <c r="B24" s="25" t="s">
        <v>25</v>
      </c>
      <c r="C24" s="27" t="s">
        <v>395</v>
      </c>
    </row>
    <row r="25" spans="1:3" ht="18" customHeight="1" x14ac:dyDescent="0.35">
      <c r="A25" s="25"/>
      <c r="B25" s="25" t="s">
        <v>25</v>
      </c>
      <c r="C25" s="27" t="s">
        <v>396</v>
      </c>
    </row>
    <row r="26" spans="1:3" ht="18" customHeight="1" x14ac:dyDescent="0.35">
      <c r="A26" s="25"/>
      <c r="B26" s="25" t="s">
        <v>25</v>
      </c>
      <c r="C26" s="27" t="s">
        <v>397</v>
      </c>
    </row>
    <row r="27" spans="1:3" ht="18" customHeight="1" x14ac:dyDescent="0.35">
      <c r="A27" s="25"/>
      <c r="B27" s="25" t="s">
        <v>25</v>
      </c>
      <c r="C27" s="27" t="s">
        <v>398</v>
      </c>
    </row>
    <row r="28" spans="1:3" ht="18" customHeight="1" x14ac:dyDescent="0.35">
      <c r="A28" s="25"/>
      <c r="B28" s="25" t="s">
        <v>25</v>
      </c>
      <c r="C28" s="27" t="s">
        <v>399</v>
      </c>
    </row>
    <row r="29" spans="1:3" ht="18" customHeight="1" x14ac:dyDescent="0.35">
      <c r="A29" s="25"/>
      <c r="B29" s="25" t="s">
        <v>25</v>
      </c>
      <c r="C29" s="27" t="s">
        <v>400</v>
      </c>
    </row>
    <row r="30" spans="1:3" ht="44" customHeight="1" x14ac:dyDescent="0.35">
      <c r="A30" s="25"/>
      <c r="B30" s="25" t="s">
        <v>25</v>
      </c>
      <c r="C30" s="28" t="s">
        <v>401</v>
      </c>
    </row>
    <row r="31" spans="1:3" ht="10" customHeight="1" x14ac:dyDescent="0.35"/>
    <row r="32" spans="1:3" ht="3" customHeight="1" x14ac:dyDescent="0.35">
      <c r="B32" s="23"/>
      <c r="C32" s="23"/>
    </row>
    <row r="33" spans="2:3" ht="12" customHeight="1" x14ac:dyDescent="0.35"/>
    <row r="34" spans="2:3" ht="24" customHeight="1" x14ac:dyDescent="0.35">
      <c r="B34" s="29" t="s">
        <v>402</v>
      </c>
      <c r="C34" s="30" t="s">
        <v>403</v>
      </c>
    </row>
    <row r="35" spans="2:3" ht="18.5" x14ac:dyDescent="0.35">
      <c r="B35" s="29" t="s">
        <v>404</v>
      </c>
      <c r="C35" s="31" t="s">
        <v>405</v>
      </c>
    </row>
    <row r="36" spans="2:3" ht="27" customHeight="1" x14ac:dyDescent="0.35">
      <c r="B36" s="32" t="s">
        <v>406</v>
      </c>
      <c r="C36" s="24" t="s">
        <v>407</v>
      </c>
    </row>
    <row r="37" spans="2:3" x14ac:dyDescent="0.35">
      <c r="B37" s="29" t="s">
        <v>408</v>
      </c>
      <c r="C37" s="33" t="s">
        <v>409</v>
      </c>
    </row>
    <row r="38" spans="2:3" x14ac:dyDescent="0.35">
      <c r="B38" s="29" t="s">
        <v>410</v>
      </c>
      <c r="C38" s="33" t="s">
        <v>411</v>
      </c>
    </row>
    <row r="39" spans="2:3" ht="10" customHeight="1" x14ac:dyDescent="0.35"/>
    <row r="40" spans="2:3" ht="130.5" x14ac:dyDescent="0.35">
      <c r="B40" s="29" t="s">
        <v>412</v>
      </c>
      <c r="C40" s="34" t="s">
        <v>413</v>
      </c>
    </row>
    <row r="42" spans="2:3" ht="43.5" x14ac:dyDescent="0.35">
      <c r="B42" s="29" t="s">
        <v>414</v>
      </c>
      <c r="C42" s="21" t="s">
        <v>415</v>
      </c>
    </row>
    <row r="43" spans="2:3" ht="10" customHeight="1" x14ac:dyDescent="0.35"/>
    <row r="44" spans="2:3" x14ac:dyDescent="0.35">
      <c r="B44" s="29" t="s">
        <v>416</v>
      </c>
      <c r="C44" s="35" t="s">
        <v>417</v>
      </c>
    </row>
    <row r="45" spans="2:3" ht="101.5" x14ac:dyDescent="0.35">
      <c r="C45" s="21" t="s">
        <v>418</v>
      </c>
    </row>
    <row r="47" spans="2:3" x14ac:dyDescent="0.35">
      <c r="C47" s="35" t="s">
        <v>419</v>
      </c>
    </row>
    <row r="48" spans="2:3" ht="130.5" x14ac:dyDescent="0.35">
      <c r="C48" s="21" t="s">
        <v>420</v>
      </c>
    </row>
    <row r="49" spans="2:3" ht="10" customHeight="1" x14ac:dyDescent="0.35"/>
    <row r="50" spans="2:3" ht="3" customHeight="1" x14ac:dyDescent="0.35">
      <c r="B50" s="23"/>
      <c r="C50" s="23"/>
    </row>
    <row r="51" spans="2:3" ht="12" customHeight="1" x14ac:dyDescent="0.35"/>
    <row r="52" spans="2:3" ht="130.5" x14ac:dyDescent="0.35">
      <c r="B52" s="20" t="s">
        <v>421</v>
      </c>
      <c r="C52" s="21" t="s">
        <v>422</v>
      </c>
    </row>
    <row r="53" spans="2:3" ht="6" customHeight="1" x14ac:dyDescent="0.35"/>
    <row r="54" spans="2:3" ht="217.5" x14ac:dyDescent="0.35">
      <c r="C54" s="21" t="s">
        <v>423</v>
      </c>
    </row>
    <row r="55" spans="2:3" ht="6" customHeight="1" x14ac:dyDescent="0.35"/>
    <row r="56" spans="2:3" ht="43.5" x14ac:dyDescent="0.35">
      <c r="C56" s="21" t="s">
        <v>424</v>
      </c>
    </row>
    <row r="57" spans="2:3" ht="10" customHeight="1" x14ac:dyDescent="0.35"/>
    <row r="58" spans="2:3" ht="3" customHeight="1" x14ac:dyDescent="0.35">
      <c r="B58" s="23"/>
      <c r="C58" s="23"/>
    </row>
    <row r="59" spans="2:3" ht="12" customHeight="1" x14ac:dyDescent="0.35"/>
    <row r="60" spans="2:3" ht="145" x14ac:dyDescent="0.35">
      <c r="B60" s="20" t="s">
        <v>425</v>
      </c>
      <c r="C60" s="21" t="s">
        <v>426</v>
      </c>
    </row>
    <row r="61" spans="2:3" ht="6" customHeight="1" x14ac:dyDescent="0.35"/>
    <row r="62" spans="2:3" ht="203" x14ac:dyDescent="0.35">
      <c r="C62" s="21" t="s">
        <v>427</v>
      </c>
    </row>
    <row r="63" spans="2:3" ht="6" customHeight="1" x14ac:dyDescent="0.35"/>
    <row r="64" spans="2:3" ht="43.5" x14ac:dyDescent="0.35">
      <c r="C64" s="21" t="s">
        <v>428</v>
      </c>
    </row>
    <row r="65" spans="2:3" ht="10" customHeight="1" x14ac:dyDescent="0.35"/>
    <row r="66" spans="2:3" ht="3" customHeight="1" x14ac:dyDescent="0.35">
      <c r="B66" s="23"/>
      <c r="C66" s="23"/>
    </row>
    <row r="67" spans="2:3" ht="12" customHeight="1" x14ac:dyDescent="0.35"/>
    <row r="68" spans="2:3" ht="101.5" x14ac:dyDescent="0.35">
      <c r="B68" s="20" t="s">
        <v>429</v>
      </c>
      <c r="C68" s="21" t="s">
        <v>430</v>
      </c>
    </row>
    <row r="69" spans="2:3" ht="6" customHeight="1" x14ac:dyDescent="0.35"/>
    <row r="70" spans="2:3" ht="145" x14ac:dyDescent="0.35">
      <c r="C70" s="21" t="s">
        <v>431</v>
      </c>
    </row>
    <row r="71" spans="2:3" ht="6" customHeight="1" x14ac:dyDescent="0.35"/>
    <row r="72" spans="2:3" ht="43.5" x14ac:dyDescent="0.35">
      <c r="C72" s="21" t="s">
        <v>432</v>
      </c>
    </row>
    <row r="73" spans="2:3" ht="10" customHeight="1" x14ac:dyDescent="0.35"/>
    <row r="74" spans="2:3" ht="3" customHeight="1" x14ac:dyDescent="0.35">
      <c r="B74" s="23"/>
      <c r="C74" s="23"/>
    </row>
    <row r="75" spans="2:3" ht="12" customHeight="1" x14ac:dyDescent="0.35"/>
    <row r="76" spans="2:3" ht="26" customHeight="1" x14ac:dyDescent="0.35">
      <c r="B76" s="36" t="s">
        <v>433</v>
      </c>
    </row>
    <row r="77" spans="2:3" ht="8" customHeight="1" x14ac:dyDescent="0.35"/>
    <row r="78" spans="2:3" ht="20" customHeight="1" x14ac:dyDescent="0.35">
      <c r="B78" s="29" t="s">
        <v>434</v>
      </c>
      <c r="C78" s="37" t="s">
        <v>435</v>
      </c>
    </row>
    <row r="79" spans="2:3" ht="116" x14ac:dyDescent="0.35">
      <c r="C79" s="21" t="s">
        <v>436</v>
      </c>
    </row>
    <row r="80" spans="2:3" ht="10" customHeight="1" x14ac:dyDescent="0.35"/>
    <row r="83" spans="2:3" ht="32" customHeight="1" x14ac:dyDescent="0.35">
      <c r="B83" s="106" t="s">
        <v>374</v>
      </c>
      <c r="C83" s="106"/>
    </row>
  </sheetData>
  <sheetProtection password="90EA" sheet="1"/>
  <mergeCells count="1">
    <mergeCell ref="B83:C83"/>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83"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4"/>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107" t="s">
        <v>437</v>
      </c>
      <c r="C2" s="108"/>
      <c r="D2" s="108"/>
      <c r="E2" s="108"/>
      <c r="F2" s="108"/>
      <c r="G2" s="108"/>
      <c r="H2" s="108"/>
      <c r="I2" s="108"/>
    </row>
    <row r="4" spans="2:15" ht="18.5" x14ac:dyDescent="0.45">
      <c r="B4" s="39" t="s">
        <v>438</v>
      </c>
    </row>
    <row r="5" spans="2:15" x14ac:dyDescent="0.35">
      <c r="B5" s="41" t="s">
        <v>25</v>
      </c>
      <c r="C5" s="41" t="s">
        <v>439</v>
      </c>
      <c r="D5" s="41" t="s">
        <v>440</v>
      </c>
      <c r="F5" s="109" t="s">
        <v>441</v>
      </c>
      <c r="G5" s="109"/>
      <c r="H5" s="109"/>
      <c r="I5" s="110" t="s">
        <v>442</v>
      </c>
      <c r="J5" s="110"/>
      <c r="K5" s="110"/>
      <c r="L5" s="110"/>
      <c r="M5" s="110"/>
      <c r="N5" s="110"/>
      <c r="O5" s="110"/>
    </row>
    <row r="6" spans="2:15" x14ac:dyDescent="0.35">
      <c r="B6" s="47" t="s">
        <v>443</v>
      </c>
      <c r="C6" s="48">
        <v>55</v>
      </c>
      <c r="D6" s="49" t="s">
        <v>25</v>
      </c>
      <c r="F6" s="109" t="s">
        <v>444</v>
      </c>
      <c r="G6" s="109"/>
      <c r="H6" s="109"/>
      <c r="I6" s="111" t="s">
        <v>445</v>
      </c>
      <c r="J6" s="111"/>
      <c r="K6" s="111"/>
      <c r="L6" s="111"/>
      <c r="M6" s="111"/>
      <c r="N6" s="111"/>
      <c r="O6" s="111"/>
    </row>
    <row r="7" spans="2:15" x14ac:dyDescent="0.35">
      <c r="B7" s="50" t="s">
        <v>446</v>
      </c>
      <c r="C7" s="51">
        <f>C6-C8-C9</f>
        <v>55</v>
      </c>
      <c r="D7" s="52">
        <f>IF(C6&gt;0,C7/C6,0)</f>
        <v>1</v>
      </c>
      <c r="F7" s="109" t="s">
        <v>447</v>
      </c>
      <c r="G7" s="109"/>
      <c r="H7" s="109"/>
      <c r="I7" s="111" t="s">
        <v>445</v>
      </c>
      <c r="J7" s="111"/>
      <c r="K7" s="111"/>
      <c r="L7" s="111"/>
      <c r="M7" s="111"/>
      <c r="N7" s="111"/>
      <c r="O7" s="111"/>
    </row>
    <row r="8" spans="2:15" x14ac:dyDescent="0.35">
      <c r="B8" s="43" t="s">
        <v>448</v>
      </c>
      <c r="C8" s="44">
        <f>COUNTIF('Recommendations'!I:I,"Risk Accepted")</f>
        <v>0</v>
      </c>
      <c r="D8" s="45">
        <f>IF(C6&gt;0,C8/C6,0)</f>
        <v>0</v>
      </c>
      <c r="F8" s="109" t="s">
        <v>449</v>
      </c>
      <c r="G8" s="109"/>
      <c r="H8" s="109"/>
      <c r="I8" s="111" t="s">
        <v>445</v>
      </c>
      <c r="J8" s="111"/>
      <c r="K8" s="111"/>
      <c r="L8" s="111"/>
      <c r="M8" s="111"/>
      <c r="N8" s="111"/>
      <c r="O8" s="111"/>
    </row>
    <row r="9" spans="2:15" x14ac:dyDescent="0.35">
      <c r="B9" s="43" t="s">
        <v>450</v>
      </c>
      <c r="C9" s="44">
        <f>COUNTIF('Recommendations'!I:I,"N/A")</f>
        <v>0</v>
      </c>
      <c r="D9" s="45">
        <f>IF(C6&gt;0,C9/C6,0)</f>
        <v>0</v>
      </c>
      <c r="F9" s="109" t="s">
        <v>451</v>
      </c>
      <c r="G9" s="109"/>
      <c r="H9" s="109"/>
      <c r="I9" s="111" t="s">
        <v>445</v>
      </c>
      <c r="J9" s="111"/>
      <c r="K9" s="111"/>
      <c r="L9" s="111"/>
      <c r="M9" s="111"/>
      <c r="N9" s="111"/>
      <c r="O9" s="111"/>
    </row>
    <row r="12" spans="2:15" ht="18.5" x14ac:dyDescent="0.45">
      <c r="B12" s="39" t="s">
        <v>452</v>
      </c>
    </row>
    <row r="14" spans="2:15" x14ac:dyDescent="0.35">
      <c r="B14" s="53" t="s">
        <v>453</v>
      </c>
    </row>
    <row r="15" spans="2:15" x14ac:dyDescent="0.35">
      <c r="B15" s="41" t="s">
        <v>25</v>
      </c>
      <c r="C15" s="41" t="s">
        <v>454</v>
      </c>
      <c r="D15" s="41" t="s">
        <v>455</v>
      </c>
      <c r="E15" s="41" t="s">
        <v>456</v>
      </c>
      <c r="F15" s="41" t="s">
        <v>457</v>
      </c>
    </row>
    <row r="16" spans="2:15" x14ac:dyDescent="0.35">
      <c r="B16" s="43" t="s">
        <v>458</v>
      </c>
      <c r="C16" s="44">
        <f>COUNTIF('Recommendations'!P:P,"Resolved")</f>
        <v>0</v>
      </c>
      <c r="D16" s="44">
        <f>COUNTIF('Recommendations'!P:P,"Testing")</f>
        <v>0</v>
      </c>
      <c r="E16" s="44">
        <f>COUNTIF('Recommendations'!P:P,"Outstanding")</f>
        <v>55</v>
      </c>
      <c r="F16" s="44">
        <f>SUM(C16:E16)</f>
        <v>55</v>
      </c>
    </row>
    <row r="18" spans="2:6" x14ac:dyDescent="0.35">
      <c r="B18" s="53" t="s">
        <v>459</v>
      </c>
    </row>
    <row r="19" spans="2:6" x14ac:dyDescent="0.35">
      <c r="B19" s="54" t="s">
        <v>25</v>
      </c>
      <c r="C19" s="54" t="s">
        <v>454</v>
      </c>
      <c r="D19" s="54" t="s">
        <v>455</v>
      </c>
      <c r="E19" s="54" t="s">
        <v>456</v>
      </c>
      <c r="F19" s="54" t="s">
        <v>25</v>
      </c>
    </row>
    <row r="20" spans="2:6" x14ac:dyDescent="0.35">
      <c r="B20" s="43" t="s">
        <v>458</v>
      </c>
      <c r="C20" s="45">
        <f>IF(F16&gt;0, C16/F16, 0)</f>
        <v>0</v>
      </c>
      <c r="D20" s="45">
        <f>IF(F16&gt;0, D16/F16, 0)</f>
        <v>0</v>
      </c>
      <c r="E20" s="45">
        <f>IF(F16&gt;0, E16/F16, 0)</f>
        <v>1</v>
      </c>
      <c r="F20" s="46" t="s">
        <v>25</v>
      </c>
    </row>
    <row r="25" spans="2:6" ht="18.5" x14ac:dyDescent="0.45">
      <c r="B25" s="39" t="s">
        <v>460</v>
      </c>
    </row>
    <row r="27" spans="2:6" x14ac:dyDescent="0.35">
      <c r="B27" s="53" t="s">
        <v>453</v>
      </c>
    </row>
    <row r="28" spans="2:6" x14ac:dyDescent="0.35">
      <c r="B28" s="41" t="s">
        <v>4</v>
      </c>
      <c r="C28" s="41" t="s">
        <v>454</v>
      </c>
      <c r="D28" s="41" t="s">
        <v>455</v>
      </c>
      <c r="E28" s="41" t="s">
        <v>456</v>
      </c>
      <c r="F28" s="41" t="s">
        <v>457</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52</v>
      </c>
      <c r="F29" s="44">
        <f>SUM(C29:E29)</f>
        <v>52</v>
      </c>
    </row>
    <row r="30" spans="2:6" x14ac:dyDescent="0.35">
      <c r="B30" s="43" t="s">
        <v>204</v>
      </c>
      <c r="C30" s="44">
        <f>COUNTIFS('Recommendations'!E:E,"Level 2",'Recommendations'!P:P,"=Resolved")</f>
        <v>0</v>
      </c>
      <c r="D30" s="44">
        <f>COUNTIFS('Recommendations'!E:E,"=Level 2",'Recommendations'!P:P,"=Testing")</f>
        <v>0</v>
      </c>
      <c r="E30" s="44">
        <f>COUNTIFS('Recommendations'!E:E,"=Level 2",'Recommendations'!P:P,"=Outstanding")</f>
        <v>3</v>
      </c>
      <c r="F30" s="44">
        <f>SUM(C30:E30)</f>
        <v>3</v>
      </c>
    </row>
    <row r="32" spans="2:6" x14ac:dyDescent="0.35">
      <c r="B32" s="53" t="s">
        <v>459</v>
      </c>
    </row>
    <row r="33" spans="2:6" x14ac:dyDescent="0.35">
      <c r="B33" s="54" t="s">
        <v>4</v>
      </c>
      <c r="C33" s="54" t="s">
        <v>454</v>
      </c>
      <c r="D33" s="54" t="s">
        <v>455</v>
      </c>
      <c r="E33" s="54" t="s">
        <v>456</v>
      </c>
      <c r="F33" s="54" t="s">
        <v>25</v>
      </c>
    </row>
    <row r="34" spans="2:6" x14ac:dyDescent="0.35">
      <c r="B34" s="43" t="s">
        <v>21</v>
      </c>
      <c r="C34" s="45">
        <f>IF(F29&gt;0, C29/F29, 0)</f>
        <v>0</v>
      </c>
      <c r="D34" s="45">
        <f>IF(F29&gt;0, D29/F29, 0)</f>
        <v>0</v>
      </c>
      <c r="E34" s="45">
        <f>IF(F29&gt;0, E29/F29, 0)</f>
        <v>1</v>
      </c>
      <c r="F34" s="46" t="s">
        <v>25</v>
      </c>
    </row>
    <row r="35" spans="2:6" x14ac:dyDescent="0.35">
      <c r="B35" s="43" t="s">
        <v>204</v>
      </c>
      <c r="C35" s="45">
        <f>IF(F30&gt;0, C30/F30, 0)</f>
        <v>0</v>
      </c>
      <c r="D35" s="45">
        <f>IF(F30&gt;0, D30/F30, 0)</f>
        <v>0</v>
      </c>
      <c r="E35" s="45">
        <f>IF(F30&gt;0, E30/F30, 0)</f>
        <v>1</v>
      </c>
      <c r="F35" s="46" t="s">
        <v>25</v>
      </c>
    </row>
    <row r="40" spans="2:6" ht="18.5" x14ac:dyDescent="0.45">
      <c r="B40" s="39" t="s">
        <v>461</v>
      </c>
    </row>
    <row r="42" spans="2:6" x14ac:dyDescent="0.35">
      <c r="B42" s="53" t="s">
        <v>453</v>
      </c>
    </row>
    <row r="43" spans="2:6" x14ac:dyDescent="0.35">
      <c r="B43" s="41" t="s">
        <v>7</v>
      </c>
      <c r="C43" s="41" t="s">
        <v>454</v>
      </c>
      <c r="D43" s="41" t="s">
        <v>455</v>
      </c>
      <c r="E43" s="41" t="s">
        <v>456</v>
      </c>
      <c r="F43" s="41" t="s">
        <v>457</v>
      </c>
    </row>
    <row r="44" spans="2:6" x14ac:dyDescent="0.35">
      <c r="B44" s="43" t="s">
        <v>462</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463</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464</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465</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466</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459</v>
      </c>
    </row>
    <row r="52" spans="2:6" x14ac:dyDescent="0.35">
      <c r="B52" s="54" t="s">
        <v>7</v>
      </c>
      <c r="C52" s="54" t="s">
        <v>454</v>
      </c>
      <c r="D52" s="54" t="s">
        <v>455</v>
      </c>
      <c r="E52" s="54" t="s">
        <v>456</v>
      </c>
      <c r="F52" s="54" t="s">
        <v>25</v>
      </c>
    </row>
    <row r="53" spans="2:6" x14ac:dyDescent="0.35">
      <c r="B53" s="43" t="s">
        <v>462</v>
      </c>
      <c r="C53" s="45">
        <f t="shared" ref="C53:C58" si="1">IF(F44&gt;0, C44/F44, 0)</f>
        <v>0</v>
      </c>
      <c r="D53" s="45">
        <f t="shared" ref="D53:D58" si="2">IF(F44&gt;0, D44/F44, 0)</f>
        <v>0</v>
      </c>
      <c r="E53" s="45">
        <f t="shared" ref="E53:E58" si="3">IF(F44&gt;0, E44/F44, 0)</f>
        <v>0</v>
      </c>
      <c r="F53" s="46" t="s">
        <v>25</v>
      </c>
    </row>
    <row r="54" spans="2:6" x14ac:dyDescent="0.35">
      <c r="B54" s="43" t="s">
        <v>463</v>
      </c>
      <c r="C54" s="45">
        <f t="shared" si="1"/>
        <v>0</v>
      </c>
      <c r="D54" s="45">
        <f t="shared" si="2"/>
        <v>0</v>
      </c>
      <c r="E54" s="45">
        <f t="shared" si="3"/>
        <v>0</v>
      </c>
      <c r="F54" s="46" t="s">
        <v>25</v>
      </c>
    </row>
    <row r="55" spans="2:6" x14ac:dyDescent="0.35">
      <c r="B55" s="43" t="s">
        <v>464</v>
      </c>
      <c r="C55" s="45">
        <f t="shared" si="1"/>
        <v>0</v>
      </c>
      <c r="D55" s="45">
        <f t="shared" si="2"/>
        <v>0</v>
      </c>
      <c r="E55" s="45">
        <f t="shared" si="3"/>
        <v>0</v>
      </c>
      <c r="F55" s="46" t="s">
        <v>25</v>
      </c>
    </row>
    <row r="56" spans="2:6" x14ac:dyDescent="0.35">
      <c r="B56" s="43" t="s">
        <v>465</v>
      </c>
      <c r="C56" s="45">
        <f t="shared" si="1"/>
        <v>0</v>
      </c>
      <c r="D56" s="45">
        <f t="shared" si="2"/>
        <v>0</v>
      </c>
      <c r="E56" s="45">
        <f t="shared" si="3"/>
        <v>0</v>
      </c>
      <c r="F56" s="46" t="s">
        <v>25</v>
      </c>
    </row>
    <row r="57" spans="2:6" x14ac:dyDescent="0.35">
      <c r="B57" s="43" t="s">
        <v>466</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467</v>
      </c>
    </row>
    <row r="65" spans="2:6" x14ac:dyDescent="0.35">
      <c r="B65" s="53" t="s">
        <v>453</v>
      </c>
    </row>
    <row r="66" spans="2:6" x14ac:dyDescent="0.35">
      <c r="B66" s="41" t="s">
        <v>3</v>
      </c>
      <c r="C66" s="41" t="s">
        <v>454</v>
      </c>
      <c r="D66" s="41" t="s">
        <v>455</v>
      </c>
      <c r="E66" s="41" t="s">
        <v>456</v>
      </c>
      <c r="F66" s="41" t="s">
        <v>457</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52</v>
      </c>
      <c r="F67" s="44">
        <f>SUM(C67:E67)</f>
        <v>52</v>
      </c>
    </row>
    <row r="68" spans="2:6" x14ac:dyDescent="0.35">
      <c r="B68" s="43" t="s">
        <v>53</v>
      </c>
      <c r="C68" s="44">
        <f>COUNTIFS('Recommendations'!D:D,"Manual",'Recommendations'!P:P,"=Resolved")</f>
        <v>0</v>
      </c>
      <c r="D68" s="44">
        <f>COUNTIFS('Recommendations'!D:D,"=Manual",'Recommendations'!P:P,"=Testing")</f>
        <v>0</v>
      </c>
      <c r="E68" s="44">
        <f>COUNTIFS('Recommendations'!D:D,"=Manual",'Recommendations'!P:P,"=Outstanding")</f>
        <v>3</v>
      </c>
      <c r="F68" s="44">
        <f>SUM(C68:E68)</f>
        <v>3</v>
      </c>
    </row>
    <row r="70" spans="2:6" x14ac:dyDescent="0.35">
      <c r="B70" s="53" t="s">
        <v>459</v>
      </c>
    </row>
    <row r="71" spans="2:6" x14ac:dyDescent="0.35">
      <c r="B71" s="54" t="s">
        <v>3</v>
      </c>
      <c r="C71" s="54" t="s">
        <v>454</v>
      </c>
      <c r="D71" s="54" t="s">
        <v>455</v>
      </c>
      <c r="E71" s="54" t="s">
        <v>456</v>
      </c>
      <c r="F71" s="54" t="s">
        <v>25</v>
      </c>
    </row>
    <row r="72" spans="2:6" x14ac:dyDescent="0.35">
      <c r="B72" s="43" t="s">
        <v>20</v>
      </c>
      <c r="C72" s="45">
        <f>IF(F67&gt;0, C67/F67, 0)</f>
        <v>0</v>
      </c>
      <c r="D72" s="45">
        <f>IF(F67&gt;0, D67/F67, 0)</f>
        <v>0</v>
      </c>
      <c r="E72" s="45">
        <f>IF(F67&gt;0, E67/F67, 0)</f>
        <v>1</v>
      </c>
      <c r="F72" s="46" t="s">
        <v>25</v>
      </c>
    </row>
    <row r="73" spans="2:6" x14ac:dyDescent="0.35">
      <c r="B73" s="43" t="s">
        <v>53</v>
      </c>
      <c r="C73" s="45">
        <f>IF(F68&gt;0, C68/F68, 0)</f>
        <v>0</v>
      </c>
      <c r="D73" s="45">
        <f>IF(F68&gt;0, D68/F68, 0)</f>
        <v>0</v>
      </c>
      <c r="E73" s="45">
        <f>IF(F68&gt;0, E68/F68, 0)</f>
        <v>1</v>
      </c>
      <c r="F73" s="46" t="s">
        <v>25</v>
      </c>
    </row>
    <row r="78" spans="2:6" ht="18.5" x14ac:dyDescent="0.45">
      <c r="B78" s="39" t="s">
        <v>468</v>
      </c>
    </row>
    <row r="80" spans="2:6" x14ac:dyDescent="0.35">
      <c r="B80" s="53" t="s">
        <v>453</v>
      </c>
    </row>
    <row r="81" spans="2:6" x14ac:dyDescent="0.35">
      <c r="B81" s="41" t="s">
        <v>5</v>
      </c>
      <c r="C81" s="41" t="s">
        <v>454</v>
      </c>
      <c r="D81" s="41" t="s">
        <v>455</v>
      </c>
      <c r="E81" s="41" t="s">
        <v>456</v>
      </c>
      <c r="F81" s="41" t="s">
        <v>457</v>
      </c>
    </row>
    <row r="82" spans="2:6" x14ac:dyDescent="0.35">
      <c r="B82" s="43" t="s">
        <v>469</v>
      </c>
      <c r="C82" s="44">
        <f>COUNTIFS('Recommendations'!F:F,"Must",'Recommendations'!P:P,"=Resolved")</f>
        <v>0</v>
      </c>
      <c r="D82" s="44">
        <f>COUNTIFS('Recommendations'!F:F,"=Must",'Recommendations'!P:P,"=Testing")</f>
        <v>0</v>
      </c>
      <c r="E82" s="44">
        <f>COUNTIFS('Recommendations'!F:F,"=Must",'Recommendations'!P:P,"=Outstanding")</f>
        <v>0</v>
      </c>
      <c r="F82" s="44">
        <f>SUM(C82:E82)</f>
        <v>0</v>
      </c>
    </row>
    <row r="83" spans="2:6" x14ac:dyDescent="0.35">
      <c r="B83" s="43" t="s">
        <v>470</v>
      </c>
      <c r="C83" s="44">
        <f>COUNTIFS('Recommendations'!F:F,"Should",'Recommendations'!P:P,"=Resolved")</f>
        <v>0</v>
      </c>
      <c r="D83" s="44">
        <f>COUNTIFS('Recommendations'!F:F,"=Should",'Recommendations'!P:P,"=Testing")</f>
        <v>0</v>
      </c>
      <c r="E83" s="44">
        <f>COUNTIFS('Recommendations'!F:F,"=Should",'Recommendations'!P:P,"=Outstanding")</f>
        <v>0</v>
      </c>
      <c r="F83" s="44">
        <f>SUM(C83:E83)</f>
        <v>0</v>
      </c>
    </row>
    <row r="84" spans="2:6" x14ac:dyDescent="0.35">
      <c r="B84" s="43" t="s">
        <v>471</v>
      </c>
      <c r="C84" s="44">
        <f>COUNTIFS('Recommendations'!F:F,"Could",'Recommendations'!P:P,"=Resolved")</f>
        <v>0</v>
      </c>
      <c r="D84" s="44">
        <f>COUNTIFS('Recommendations'!F:F,"=Could",'Recommendations'!P:P,"=Testing")</f>
        <v>0</v>
      </c>
      <c r="E84" s="44">
        <f>COUNTIFS('Recommendations'!F:F,"=Could",'Recommendations'!P:P,"=Outstanding")</f>
        <v>0</v>
      </c>
      <c r="F84" s="44">
        <f>SUM(C84:E84)</f>
        <v>0</v>
      </c>
    </row>
    <row r="85" spans="2:6" x14ac:dyDescent="0.35">
      <c r="B85" s="43" t="s">
        <v>472</v>
      </c>
      <c r="C85" s="44">
        <f>COUNTIFS('Recommendations'!F:F,"Won't",'Recommendations'!P:P,"=Resolved")</f>
        <v>0</v>
      </c>
      <c r="D85" s="44">
        <f>COUNTIFS('Recommendations'!F:F,"=Won't",'Recommendations'!P:P,"=Testing")</f>
        <v>0</v>
      </c>
      <c r="E85" s="44">
        <f>COUNTIFS('Recommendations'!F:F,"=Won't",'Recommendations'!P:P,"=Outstanding")</f>
        <v>0</v>
      </c>
      <c r="F85" s="44">
        <f>SUM(C85:E85)</f>
        <v>0</v>
      </c>
    </row>
    <row r="86" spans="2:6" x14ac:dyDescent="0.35">
      <c r="B86" s="43" t="s">
        <v>22</v>
      </c>
      <c r="C86" s="44">
        <f>COUNTIFS('Recommendations'!F:F,"Unassigned",'Recommendations'!P:P,"=Resolved")</f>
        <v>0</v>
      </c>
      <c r="D86" s="44">
        <f>COUNTIFS('Recommendations'!F:F,"=Unassigned",'Recommendations'!P:P,"=Testing")</f>
        <v>0</v>
      </c>
      <c r="E86" s="44">
        <f>COUNTIFS('Recommendations'!F:F,"=Unassigned",'Recommendations'!P:P,"=Outstanding")</f>
        <v>55</v>
      </c>
      <c r="F86" s="44">
        <f>SUM(C86:E86)</f>
        <v>55</v>
      </c>
    </row>
    <row r="88" spans="2:6" x14ac:dyDescent="0.35">
      <c r="B88" s="53" t="s">
        <v>459</v>
      </c>
    </row>
    <row r="89" spans="2:6" x14ac:dyDescent="0.35">
      <c r="B89" s="54" t="s">
        <v>5</v>
      </c>
      <c r="C89" s="54" t="s">
        <v>454</v>
      </c>
      <c r="D89" s="54" t="s">
        <v>455</v>
      </c>
      <c r="E89" s="54" t="s">
        <v>456</v>
      </c>
      <c r="F89" s="54" t="s">
        <v>25</v>
      </c>
    </row>
    <row r="90" spans="2:6" x14ac:dyDescent="0.35">
      <c r="B90" s="43" t="s">
        <v>469</v>
      </c>
      <c r="C90" s="45">
        <f>IF(F82&gt;0, C82/F82, 0)</f>
        <v>0</v>
      </c>
      <c r="D90" s="45">
        <f>IF(F82&gt;0, D82/F82, 0)</f>
        <v>0</v>
      </c>
      <c r="E90" s="45">
        <f>IF(F82&gt;0, E82/F82, 0)</f>
        <v>0</v>
      </c>
      <c r="F90" s="46" t="s">
        <v>25</v>
      </c>
    </row>
    <row r="91" spans="2:6" x14ac:dyDescent="0.35">
      <c r="B91" s="43" t="s">
        <v>470</v>
      </c>
      <c r="C91" s="45">
        <f>IF(F83&gt;0, C83/F83, 0)</f>
        <v>0</v>
      </c>
      <c r="D91" s="45">
        <f>IF(F83&gt;0, D83/F83, 0)</f>
        <v>0</v>
      </c>
      <c r="E91" s="45">
        <f>IF(F83&gt;0, E83/F83, 0)</f>
        <v>0</v>
      </c>
      <c r="F91" s="46" t="s">
        <v>25</v>
      </c>
    </row>
    <row r="92" spans="2:6" x14ac:dyDescent="0.35">
      <c r="B92" s="43" t="s">
        <v>471</v>
      </c>
      <c r="C92" s="45">
        <f>IF(F84&gt;0, C84/F84, 0)</f>
        <v>0</v>
      </c>
      <c r="D92" s="45">
        <f>IF(F84&gt;0, D84/F84, 0)</f>
        <v>0</v>
      </c>
      <c r="E92" s="45">
        <f>IF(F84&gt;0, E84/F84, 0)</f>
        <v>0</v>
      </c>
      <c r="F92" s="46" t="s">
        <v>25</v>
      </c>
    </row>
    <row r="93" spans="2:6" x14ac:dyDescent="0.35">
      <c r="B93" s="43" t="s">
        <v>472</v>
      </c>
      <c r="C93" s="45">
        <f>IF(F85&gt;0, C85/F85, 0)</f>
        <v>0</v>
      </c>
      <c r="D93" s="45">
        <f>IF(F85&gt;0, D85/F85, 0)</f>
        <v>0</v>
      </c>
      <c r="E93" s="45">
        <f>IF(F85&gt;0, E85/F85, 0)</f>
        <v>0</v>
      </c>
      <c r="F93" s="46" t="s">
        <v>25</v>
      </c>
    </row>
    <row r="94" spans="2:6" x14ac:dyDescent="0.35">
      <c r="B94" s="43" t="s">
        <v>22</v>
      </c>
      <c r="C94" s="45">
        <f>IF(F86&gt;0, C86/F86, 0)</f>
        <v>0</v>
      </c>
      <c r="D94" s="45">
        <f>IF(F86&gt;0, D86/F86, 0)</f>
        <v>0</v>
      </c>
      <c r="E94" s="45">
        <f>IF(F86&gt;0, E86/F86, 0)</f>
        <v>1</v>
      </c>
      <c r="F94" s="46" t="s">
        <v>25</v>
      </c>
    </row>
    <row r="99" spans="2:6" ht="18.5" x14ac:dyDescent="0.45">
      <c r="B99" s="39" t="s">
        <v>473</v>
      </c>
    </row>
    <row r="101" spans="2:6" x14ac:dyDescent="0.35">
      <c r="B101" s="53" t="s">
        <v>453</v>
      </c>
    </row>
    <row r="102" spans="2:6" x14ac:dyDescent="0.35">
      <c r="B102" s="41" t="s">
        <v>474</v>
      </c>
      <c r="C102" s="41" t="s">
        <v>454</v>
      </c>
      <c r="D102" s="41" t="s">
        <v>455</v>
      </c>
      <c r="E102" s="41" t="s">
        <v>456</v>
      </c>
      <c r="F102" s="41" t="s">
        <v>457</v>
      </c>
    </row>
    <row r="103" spans="2:6" x14ac:dyDescent="0.35">
      <c r="B103" s="43" t="s">
        <v>475</v>
      </c>
      <c r="C103" s="44">
        <f>COUNTIFS('Recommendations'!G:G,"Low",'Recommendations'!P:P,"=Resolved")</f>
        <v>0</v>
      </c>
      <c r="D103" s="44">
        <f>COUNTIFS('Recommendations'!G:G,"=Low",'Recommendations'!P:P,"=Testing")</f>
        <v>0</v>
      </c>
      <c r="E103" s="44">
        <f>COUNTIFS('Recommendations'!G:G,"=Low",'Recommendations'!P:P,"=Outstanding")</f>
        <v>0</v>
      </c>
      <c r="F103" s="44">
        <f>SUM(C103:E103)</f>
        <v>0</v>
      </c>
    </row>
    <row r="104" spans="2:6" x14ac:dyDescent="0.35">
      <c r="B104" s="43" t="s">
        <v>476</v>
      </c>
      <c r="C104" s="44">
        <f>COUNTIFS('Recommendations'!G:G,"Medium",'Recommendations'!P:P,"=Resolved")</f>
        <v>0</v>
      </c>
      <c r="D104" s="44">
        <f>COUNTIFS('Recommendations'!G:G,"=Medium",'Recommendations'!P:P,"=Testing")</f>
        <v>0</v>
      </c>
      <c r="E104" s="44">
        <f>COUNTIFS('Recommendations'!G:G,"=Medium",'Recommendations'!P:P,"=Outstanding")</f>
        <v>0</v>
      </c>
      <c r="F104" s="44">
        <f>SUM(C104:E104)</f>
        <v>0</v>
      </c>
    </row>
    <row r="105" spans="2:6" x14ac:dyDescent="0.35">
      <c r="B105" s="43" t="s">
        <v>477</v>
      </c>
      <c r="C105" s="44">
        <f>COUNTIFS('Recommendations'!G:G,"High",'Recommendations'!P:P,"=Resolved")</f>
        <v>0</v>
      </c>
      <c r="D105" s="44">
        <f>COUNTIFS('Recommendations'!G:G,"=High",'Recommendations'!P:P,"=Testing")</f>
        <v>0</v>
      </c>
      <c r="E105" s="44">
        <f>COUNTIFS('Recommendations'!G:G,"=High",'Recommendations'!P:P,"=Outstanding")</f>
        <v>0</v>
      </c>
      <c r="F105" s="44">
        <f>SUM(C105:E105)</f>
        <v>0</v>
      </c>
    </row>
    <row r="106" spans="2:6" x14ac:dyDescent="0.35">
      <c r="B106" s="43" t="s">
        <v>23</v>
      </c>
      <c r="C106" s="44">
        <f>COUNTIFS('Recommendations'!G:G,"Unassessed",'Recommendations'!P:P,"=Resolved")</f>
        <v>0</v>
      </c>
      <c r="D106" s="44">
        <f>COUNTIFS('Recommendations'!G:G,"=Unassessed",'Recommendations'!P:P,"=Testing")</f>
        <v>0</v>
      </c>
      <c r="E106" s="44">
        <f>COUNTIFS('Recommendations'!G:G,"=Unassessed",'Recommendations'!P:P,"=Outstanding")</f>
        <v>55</v>
      </c>
      <c r="F106" s="44">
        <f>SUM(C106:E106)</f>
        <v>55</v>
      </c>
    </row>
    <row r="108" spans="2:6" x14ac:dyDescent="0.35">
      <c r="B108" s="53" t="s">
        <v>459</v>
      </c>
    </row>
    <row r="109" spans="2:6" x14ac:dyDescent="0.35">
      <c r="B109" s="54" t="s">
        <v>474</v>
      </c>
      <c r="C109" s="54" t="s">
        <v>454</v>
      </c>
      <c r="D109" s="54" t="s">
        <v>455</v>
      </c>
      <c r="E109" s="54" t="s">
        <v>456</v>
      </c>
      <c r="F109" s="54" t="s">
        <v>25</v>
      </c>
    </row>
    <row r="110" spans="2:6" x14ac:dyDescent="0.35">
      <c r="B110" s="43" t="s">
        <v>475</v>
      </c>
      <c r="C110" s="45">
        <f>IF(F103&gt;0, C103/F103, 0)</f>
        <v>0</v>
      </c>
      <c r="D110" s="45">
        <f>IF(F103&gt;0, D103/F103, 0)</f>
        <v>0</v>
      </c>
      <c r="E110" s="45">
        <f>IF(F103&gt;0, E103/F103, 0)</f>
        <v>0</v>
      </c>
      <c r="F110" s="46" t="s">
        <v>25</v>
      </c>
    </row>
    <row r="111" spans="2:6" x14ac:dyDescent="0.35">
      <c r="B111" s="43" t="s">
        <v>476</v>
      </c>
      <c r="C111" s="45">
        <f>IF(F104&gt;0, C104/F104, 0)</f>
        <v>0</v>
      </c>
      <c r="D111" s="45">
        <f>IF(F104&gt;0, D104/F104, 0)</f>
        <v>0</v>
      </c>
      <c r="E111" s="45">
        <f>IF(F104&gt;0, E104/F104, 0)</f>
        <v>0</v>
      </c>
      <c r="F111" s="46" t="s">
        <v>25</v>
      </c>
    </row>
    <row r="112" spans="2:6" x14ac:dyDescent="0.35">
      <c r="B112" s="43" t="s">
        <v>477</v>
      </c>
      <c r="C112" s="45">
        <f>IF(F105&gt;0, C105/F105, 0)</f>
        <v>0</v>
      </c>
      <c r="D112" s="45">
        <f>IF(F105&gt;0, D105/F105, 0)</f>
        <v>0</v>
      </c>
      <c r="E112" s="45">
        <f>IF(F105&gt;0, E105/F105, 0)</f>
        <v>0</v>
      </c>
      <c r="F112" s="46" t="s">
        <v>25</v>
      </c>
    </row>
    <row r="113" spans="2:15" x14ac:dyDescent="0.35">
      <c r="B113" s="43" t="s">
        <v>23</v>
      </c>
      <c r="C113" s="45">
        <f>IF(F106&gt;0, C106/F106, 0)</f>
        <v>0</v>
      </c>
      <c r="D113" s="45">
        <f>IF(F106&gt;0, D106/F106, 0)</f>
        <v>0</v>
      </c>
      <c r="E113" s="45">
        <f>IF(F106&gt;0, E106/F106, 0)</f>
        <v>1</v>
      </c>
      <c r="F113" s="46" t="s">
        <v>25</v>
      </c>
    </row>
    <row r="118" spans="2:15" ht="18.5" x14ac:dyDescent="0.45">
      <c r="B118" s="39" t="s">
        <v>478</v>
      </c>
      <c r="J118" s="39" t="s">
        <v>479</v>
      </c>
    </row>
    <row r="119" spans="2:15" x14ac:dyDescent="0.35">
      <c r="B119" s="41" t="s">
        <v>7</v>
      </c>
      <c r="C119" s="112" t="s">
        <v>480</v>
      </c>
      <c r="D119" s="112"/>
      <c r="E119" s="41" t="s">
        <v>446</v>
      </c>
      <c r="F119" s="41" t="s">
        <v>454</v>
      </c>
      <c r="G119" s="112" t="s">
        <v>481</v>
      </c>
      <c r="H119" s="112"/>
      <c r="J119" s="41" t="s">
        <v>7</v>
      </c>
      <c r="K119" s="41" t="s">
        <v>469</v>
      </c>
      <c r="L119" s="41" t="s">
        <v>470</v>
      </c>
      <c r="M119" s="41" t="s">
        <v>471</v>
      </c>
      <c r="N119" s="41" t="s">
        <v>472</v>
      </c>
      <c r="O119" s="41" t="s">
        <v>22</v>
      </c>
    </row>
    <row r="120" spans="2:15" x14ac:dyDescent="0.35">
      <c r="B120" s="47" t="s">
        <v>462</v>
      </c>
      <c r="C120" s="113" t="s">
        <v>25</v>
      </c>
      <c r="D120" s="113"/>
      <c r="E120" s="44">
        <f>COUNTIF('Recommendations'!H:H,"Phase1")-COUNTIFS('Recommendations'!H:H,"Phase1",'Recommendations'!I:I,"Risk Accepted")-COUNTIFS('Recommendations'!H:H,"Phase1",'Recommendations'!I:I,"N/A")</f>
        <v>0</v>
      </c>
      <c r="F120" s="44">
        <f>COUNTIFS('Recommendations'!H:H,"Phase1",'Recommendations'!P:P,"Resolved")</f>
        <v>0</v>
      </c>
      <c r="G120" s="114">
        <f t="shared" ref="G120:G125" si="4">IF(E120&gt;0,F120/E120,0)</f>
        <v>0</v>
      </c>
      <c r="H120" s="114"/>
      <c r="J120" s="47" t="s">
        <v>462</v>
      </c>
      <c r="K120" s="44">
        <f>COUNTIFS('Recommendations'!H:H,"Phase1",'Recommendations'!F:F,"Must")</f>
        <v>0</v>
      </c>
      <c r="L120" s="44">
        <f>COUNTIFS('Recommendations'!H:H,"Phase1",'Recommendations'!F:F,"Should")</f>
        <v>0</v>
      </c>
      <c r="M120" s="44">
        <f>COUNTIFS('Recommendations'!H:H,"Phase1",'Recommendations'!F:F,"Could")</f>
        <v>0</v>
      </c>
      <c r="N120" s="44">
        <f>COUNTIFS('Recommendations'!H:H,"Phase1",'Recommendations'!F:F,"Won't")</f>
        <v>0</v>
      </c>
      <c r="O120" s="44">
        <f>COUNTIFS('Recommendations'!H:H,"Phase1",'Recommendations'!F:F,"Unassigned")</f>
        <v>0</v>
      </c>
    </row>
    <row r="121" spans="2:15" x14ac:dyDescent="0.35">
      <c r="B121" s="47" t="s">
        <v>463</v>
      </c>
      <c r="C121" s="113" t="s">
        <v>25</v>
      </c>
      <c r="D121" s="113"/>
      <c r="E121" s="44">
        <f>COUNTIF('Recommendations'!H:H,"Phase2")-COUNTIFS('Recommendations'!H:H,"Phase2",'Recommendations'!I:I,"Risk Accepted")-COUNTIFS('Recommendations'!H:H,"Phase2",'Recommendations'!I:I,"N/A")</f>
        <v>0</v>
      </c>
      <c r="F121" s="44">
        <f>COUNTIFS('Recommendations'!H:H,"Phase2",'Recommendations'!P:P,"Resolved")</f>
        <v>0</v>
      </c>
      <c r="G121" s="114">
        <f t="shared" si="4"/>
        <v>0</v>
      </c>
      <c r="H121" s="114"/>
      <c r="J121" s="47" t="s">
        <v>463</v>
      </c>
      <c r="K121" s="44">
        <f>COUNTIFS('Recommendations'!H:H,"Phase2",'Recommendations'!F:F,"Must")</f>
        <v>0</v>
      </c>
      <c r="L121" s="44">
        <f>COUNTIFS('Recommendations'!H:H,"Phase2",'Recommendations'!F:F,"Should")</f>
        <v>0</v>
      </c>
      <c r="M121" s="44">
        <f>COUNTIFS('Recommendations'!H:H,"Phase2",'Recommendations'!F:F,"Could")</f>
        <v>0</v>
      </c>
      <c r="N121" s="44">
        <f>COUNTIFS('Recommendations'!H:H,"Phase2",'Recommendations'!F:F,"Won't")</f>
        <v>0</v>
      </c>
      <c r="O121" s="44">
        <f>COUNTIFS('Recommendations'!H:H,"Phase2",'Recommendations'!F:F,"Unassigned")</f>
        <v>0</v>
      </c>
    </row>
    <row r="122" spans="2:15" x14ac:dyDescent="0.35">
      <c r="B122" s="47" t="s">
        <v>464</v>
      </c>
      <c r="C122" s="113" t="s">
        <v>25</v>
      </c>
      <c r="D122" s="113"/>
      <c r="E122" s="44">
        <f>COUNTIF('Recommendations'!H:H,"Phase3")-COUNTIFS('Recommendations'!H:H,"Phase3",'Recommendations'!I:I,"Risk Accepted")-COUNTIFS('Recommendations'!H:H,"Phase3",'Recommendations'!I:I,"N/A")</f>
        <v>0</v>
      </c>
      <c r="F122" s="44">
        <f>COUNTIFS('Recommendations'!H:H,"Phase3",'Recommendations'!P:P,"Resolved")</f>
        <v>0</v>
      </c>
      <c r="G122" s="114">
        <f t="shared" si="4"/>
        <v>0</v>
      </c>
      <c r="H122" s="114"/>
      <c r="J122" s="47" t="s">
        <v>464</v>
      </c>
      <c r="K122" s="44">
        <f>COUNTIFS('Recommendations'!H:H,"Phase3",'Recommendations'!F:F,"Must")</f>
        <v>0</v>
      </c>
      <c r="L122" s="44">
        <f>COUNTIFS('Recommendations'!H:H,"Phase3",'Recommendations'!F:F,"Should")</f>
        <v>0</v>
      </c>
      <c r="M122" s="44">
        <f>COUNTIFS('Recommendations'!H:H,"Phase3",'Recommendations'!F:F,"Could")</f>
        <v>0</v>
      </c>
      <c r="N122" s="44">
        <f>COUNTIFS('Recommendations'!H:H,"Phase3",'Recommendations'!F:F,"Won't")</f>
        <v>0</v>
      </c>
      <c r="O122" s="44">
        <f>COUNTIFS('Recommendations'!H:H,"Phase3",'Recommendations'!F:F,"Unassigned")</f>
        <v>0</v>
      </c>
    </row>
    <row r="123" spans="2:15" x14ac:dyDescent="0.35">
      <c r="B123" s="47" t="s">
        <v>465</v>
      </c>
      <c r="C123" s="113" t="s">
        <v>25</v>
      </c>
      <c r="D123" s="113"/>
      <c r="E123" s="44">
        <f>COUNTIF('Recommendations'!H:H,"Phase4")-COUNTIFS('Recommendations'!H:H,"Phase4",'Recommendations'!I:I,"Risk Accepted")-COUNTIFS('Recommendations'!H:H,"Phase4",'Recommendations'!I:I,"N/A")</f>
        <v>0</v>
      </c>
      <c r="F123" s="44">
        <f>COUNTIFS('Recommendations'!H:H,"Phase4",'Recommendations'!P:P,"Resolved")</f>
        <v>0</v>
      </c>
      <c r="G123" s="114">
        <f t="shared" si="4"/>
        <v>0</v>
      </c>
      <c r="H123" s="114"/>
      <c r="J123" s="47" t="s">
        <v>465</v>
      </c>
      <c r="K123" s="44">
        <f>COUNTIFS('Recommendations'!H:H,"Phase4",'Recommendations'!F:F,"Must")</f>
        <v>0</v>
      </c>
      <c r="L123" s="44">
        <f>COUNTIFS('Recommendations'!H:H,"Phase4",'Recommendations'!F:F,"Should")</f>
        <v>0</v>
      </c>
      <c r="M123" s="44">
        <f>COUNTIFS('Recommendations'!H:H,"Phase4",'Recommendations'!F:F,"Could")</f>
        <v>0</v>
      </c>
      <c r="N123" s="44">
        <f>COUNTIFS('Recommendations'!H:H,"Phase4",'Recommendations'!F:F,"Won't")</f>
        <v>0</v>
      </c>
      <c r="O123" s="44">
        <f>COUNTIFS('Recommendations'!H:H,"Phase4",'Recommendations'!F:F,"Unassigned")</f>
        <v>0</v>
      </c>
    </row>
    <row r="124" spans="2:15" x14ac:dyDescent="0.35">
      <c r="B124" s="47" t="s">
        <v>466</v>
      </c>
      <c r="C124" s="113" t="s">
        <v>25</v>
      </c>
      <c r="D124" s="113"/>
      <c r="E124" s="44">
        <f>COUNTIF('Recommendations'!H:H,"Phase5")-COUNTIFS('Recommendations'!H:H,"Phase5",'Recommendations'!I:I,"Risk Accepted")-COUNTIFS('Recommendations'!H:H,"Phase5",'Recommendations'!I:I,"N/A")</f>
        <v>0</v>
      </c>
      <c r="F124" s="44">
        <f>COUNTIFS('Recommendations'!H:H,"Phase5",'Recommendations'!P:P,"Resolved")</f>
        <v>0</v>
      </c>
      <c r="G124" s="114">
        <f t="shared" si="4"/>
        <v>0</v>
      </c>
      <c r="H124" s="114"/>
      <c r="J124" s="47" t="s">
        <v>466</v>
      </c>
      <c r="K124" s="44">
        <f>COUNTIFS('Recommendations'!H:H,"Phase5",'Recommendations'!F:F,"Must")</f>
        <v>0</v>
      </c>
      <c r="L124" s="44">
        <f>COUNTIFS('Recommendations'!H:H,"Phase5",'Recommendations'!F:F,"Should")</f>
        <v>0</v>
      </c>
      <c r="M124" s="44">
        <f>COUNTIFS('Recommendations'!H:H,"Phase5",'Recommendations'!F:F,"Could")</f>
        <v>0</v>
      </c>
      <c r="N124" s="44">
        <f>COUNTIFS('Recommendations'!H:H,"Phase5",'Recommendations'!F:F,"Won't")</f>
        <v>0</v>
      </c>
      <c r="O124" s="44">
        <f>COUNTIFS('Recommendations'!H:H,"Phase5",'Recommendations'!F:F,"Unassigned")</f>
        <v>0</v>
      </c>
    </row>
    <row r="125" spans="2:15" x14ac:dyDescent="0.35">
      <c r="B125" s="47" t="s">
        <v>24</v>
      </c>
      <c r="C125" s="113" t="s">
        <v>25</v>
      </c>
      <c r="D125" s="113"/>
      <c r="E125" s="44">
        <f>COUNTIF('Recommendations'!H:H,"Pending")-COUNTIFS('Recommendations'!H:H,"Pending",'Recommendations'!I:I,"Risk Accepted")-COUNTIFS('Recommendations'!H:H,"Pending",'Recommendations'!I:I,"N/A")</f>
        <v>55</v>
      </c>
      <c r="F125" s="44">
        <f>COUNTIFS('Recommendations'!H:H,"Pending",'Recommendations'!P:P,"Resolved")</f>
        <v>0</v>
      </c>
      <c r="G125" s="114">
        <f t="shared" si="4"/>
        <v>0</v>
      </c>
      <c r="H125" s="114"/>
      <c r="J125" s="47" t="s">
        <v>24</v>
      </c>
      <c r="K125" s="44">
        <f>COUNTIFS('Recommendations'!H:H,"Pending",'Recommendations'!F:F,"Must")</f>
        <v>0</v>
      </c>
      <c r="L125" s="44">
        <f>COUNTIFS('Recommendations'!H:H,"Pending",'Recommendations'!F:F,"Should")</f>
        <v>0</v>
      </c>
      <c r="M125" s="44">
        <f>COUNTIFS('Recommendations'!H:H,"Pending",'Recommendations'!F:F,"Could")</f>
        <v>0</v>
      </c>
      <c r="N125" s="44">
        <f>COUNTIFS('Recommendations'!H:H,"Pending",'Recommendations'!F:F,"Won't")</f>
        <v>0</v>
      </c>
      <c r="O125" s="44">
        <f>COUNTIFS('Recommendations'!H:H,"Pending",'Recommendations'!F:F,"Unassigned")</f>
        <v>55</v>
      </c>
    </row>
    <row r="132" spans="2:24" ht="21" x14ac:dyDescent="0.5">
      <c r="B132" s="39" t="s">
        <v>482</v>
      </c>
      <c r="P132" s="56" t="s">
        <v>483</v>
      </c>
    </row>
    <row r="134" spans="2:24" ht="60" customHeight="1" x14ac:dyDescent="0.35">
      <c r="B134" s="115" t="s">
        <v>484</v>
      </c>
      <c r="C134" s="108"/>
      <c r="D134" s="108"/>
      <c r="E134" s="108"/>
      <c r="F134" s="108"/>
      <c r="P134" s="115" t="s">
        <v>485</v>
      </c>
      <c r="Q134" s="108"/>
      <c r="R134" s="108"/>
      <c r="S134" s="108"/>
      <c r="T134" s="108"/>
      <c r="U134" s="108"/>
      <c r="V134" s="108"/>
      <c r="W134" s="108"/>
    </row>
    <row r="136" spans="2:24" ht="30" customHeight="1" x14ac:dyDescent="0.35">
      <c r="P136" s="57" t="s">
        <v>486</v>
      </c>
      <c r="Q136" s="58">
        <f>C16</f>
        <v>0</v>
      </c>
      <c r="R136" s="59"/>
      <c r="S136" s="58">
        <f>C82</f>
        <v>0</v>
      </c>
      <c r="T136" s="59"/>
      <c r="U136" s="58">
        <f>C83</f>
        <v>0</v>
      </c>
      <c r="V136" s="59"/>
      <c r="W136" s="58">
        <f>C84</f>
        <v>0</v>
      </c>
      <c r="X136" s="59"/>
    </row>
    <row r="137" spans="2:24" ht="35" customHeight="1" x14ac:dyDescent="0.35">
      <c r="P137" s="60" t="s">
        <v>487</v>
      </c>
      <c r="Q137" s="60" t="s">
        <v>488</v>
      </c>
      <c r="R137" s="60" t="s">
        <v>489</v>
      </c>
      <c r="S137" s="60" t="s">
        <v>490</v>
      </c>
      <c r="T137" s="60" t="s">
        <v>491</v>
      </c>
      <c r="U137" s="60" t="s">
        <v>492</v>
      </c>
      <c r="V137" s="60" t="s">
        <v>493</v>
      </c>
      <c r="W137" s="60" t="s">
        <v>494</v>
      </c>
      <c r="X137" s="60" t="s">
        <v>495</v>
      </c>
    </row>
    <row r="138" spans="2:24" x14ac:dyDescent="0.35">
      <c r="O138" s="61" t="s">
        <v>496</v>
      </c>
      <c r="P138" s="62" t="s">
        <v>497</v>
      </c>
      <c r="Q138" s="63">
        <v>0</v>
      </c>
      <c r="R138" s="64">
        <f>IF(Dashboard!F16&gt;0, Q138/Dashboard!F16, "")</f>
        <v>0</v>
      </c>
      <c r="S138" s="63">
        <v>0</v>
      </c>
      <c r="T138" s="64" t="str">
        <f>IF(AND(NOT(ISBLANK(S138)),Dashboard!F82&gt;0), S138/Dashboard!F82, "")</f>
        <v/>
      </c>
      <c r="U138" s="63">
        <v>0</v>
      </c>
      <c r="V138" s="64" t="str">
        <f>IF(AND(NOT(ISBLANK(U138)),Dashboard!F83&gt;0), U138/Dashboard!F83, "")</f>
        <v/>
      </c>
      <c r="W138" s="63">
        <v>0</v>
      </c>
      <c r="X138" s="64" t="str">
        <f>IF(AND(NOT(ISBLANK(W138)),Dashboard!F84&gt;0), W138/Dashboard!F84, "")</f>
        <v/>
      </c>
    </row>
    <row r="139" spans="2:24" x14ac:dyDescent="0.35">
      <c r="P139" s="55"/>
      <c r="Q139" s="42"/>
      <c r="R139" s="45" t="str">
        <f>IF(AND(NOT(ISBLANK(Q139)),Dashboard!F16&gt;0), Q139/Dashboard!F16, "")</f>
        <v/>
      </c>
      <c r="S139" s="42"/>
      <c r="T139" s="45" t="str">
        <f>IF(AND(NOT(ISBLANK(S139)),Dashboard!F82&gt;0), S139/Dashboard!F82, "")</f>
        <v/>
      </c>
      <c r="U139" s="42"/>
      <c r="V139" s="45" t="str">
        <f>IF(AND(NOT(ISBLANK(U139)),Dashboard!F83&gt;0), U139/Dashboard!F83, "")</f>
        <v/>
      </c>
      <c r="W139" s="42"/>
      <c r="X139" s="45" t="str">
        <f>IF(AND(NOT(ISBLANK(W139)),Dashboard!F84&gt;0), W139/Dashboard!F84, "")</f>
        <v/>
      </c>
    </row>
    <row r="140" spans="2:24" x14ac:dyDescent="0.35">
      <c r="P140" s="55"/>
      <c r="Q140" s="42"/>
      <c r="R140" s="45" t="str">
        <f>IF(AND(NOT(ISBLANK(Q140)),Dashboard!F16&gt;0), Q140/Dashboard!F16, "")</f>
        <v/>
      </c>
      <c r="S140" s="42"/>
      <c r="T140" s="45" t="str">
        <f>IF(AND(NOT(ISBLANK(S140)),Dashboard!F82&gt;0), S140/Dashboard!F82, "")</f>
        <v/>
      </c>
      <c r="U140" s="42"/>
      <c r="V140" s="45" t="str">
        <f>IF(AND(NOT(ISBLANK(U140)),Dashboard!F83&gt;0), U140/Dashboard!F83, "")</f>
        <v/>
      </c>
      <c r="W140" s="42"/>
      <c r="X140" s="45" t="str">
        <f>IF(AND(NOT(ISBLANK(W140)),Dashboard!F84&gt;0), W140/Dashboard!F84, "")</f>
        <v/>
      </c>
    </row>
    <row r="141" spans="2:24" x14ac:dyDescent="0.35">
      <c r="P141" s="55"/>
      <c r="Q141" s="42"/>
      <c r="R141" s="45" t="str">
        <f>IF(AND(NOT(ISBLANK(Q141)),Dashboard!F16&gt;0), Q141/Dashboard!F16, "")</f>
        <v/>
      </c>
      <c r="S141" s="42"/>
      <c r="T141" s="45" t="str">
        <f>IF(AND(NOT(ISBLANK(S141)),Dashboard!F82&gt;0), S141/Dashboard!F82, "")</f>
        <v/>
      </c>
      <c r="U141" s="42"/>
      <c r="V141" s="45" t="str">
        <f>IF(AND(NOT(ISBLANK(U141)),Dashboard!F83&gt;0), U141/Dashboard!F83, "")</f>
        <v/>
      </c>
      <c r="W141" s="42"/>
      <c r="X141" s="45" t="str">
        <f>IF(AND(NOT(ISBLANK(W141)),Dashboard!F84&gt;0), W141/Dashboard!F84, "")</f>
        <v/>
      </c>
    </row>
    <row r="142" spans="2:24" x14ac:dyDescent="0.35">
      <c r="P142" s="55"/>
      <c r="Q142" s="42"/>
      <c r="R142" s="45" t="str">
        <f>IF(AND(NOT(ISBLANK(Q142)),Dashboard!F16&gt;0), Q142/Dashboard!F16, "")</f>
        <v/>
      </c>
      <c r="S142" s="42"/>
      <c r="T142" s="45" t="str">
        <f>IF(AND(NOT(ISBLANK(S142)),Dashboard!F82&gt;0), S142/Dashboard!F82, "")</f>
        <v/>
      </c>
      <c r="U142" s="42"/>
      <c r="V142" s="45" t="str">
        <f>IF(AND(NOT(ISBLANK(U142)),Dashboard!F83&gt;0), U142/Dashboard!F83, "")</f>
        <v/>
      </c>
      <c r="W142" s="42"/>
      <c r="X142" s="45" t="str">
        <f>IF(AND(NOT(ISBLANK(W142)),Dashboard!F84&gt;0), W142/Dashboard!F84, "")</f>
        <v/>
      </c>
    </row>
    <row r="143" spans="2:24" x14ac:dyDescent="0.35">
      <c r="P143" s="55"/>
      <c r="Q143" s="42"/>
      <c r="R143" s="45" t="str">
        <f>IF(AND(NOT(ISBLANK(Q143)),Dashboard!F16&gt;0), Q143/Dashboard!F16, "")</f>
        <v/>
      </c>
      <c r="S143" s="42"/>
      <c r="T143" s="45" t="str">
        <f>IF(AND(NOT(ISBLANK(S143)),Dashboard!F82&gt;0), S143/Dashboard!F82, "")</f>
        <v/>
      </c>
      <c r="U143" s="42"/>
      <c r="V143" s="45" t="str">
        <f>IF(AND(NOT(ISBLANK(U143)),Dashboard!F83&gt;0), U143/Dashboard!F83, "")</f>
        <v/>
      </c>
      <c r="W143" s="42"/>
      <c r="X143" s="45" t="str">
        <f>IF(AND(NOT(ISBLANK(W143)),Dashboard!F84&gt;0), W143/Dashboard!F84, "")</f>
        <v/>
      </c>
    </row>
    <row r="144" spans="2:24" x14ac:dyDescent="0.35">
      <c r="P144" s="55"/>
      <c r="Q144" s="42"/>
      <c r="R144" s="45" t="str">
        <f>IF(AND(NOT(ISBLANK(Q144)),Dashboard!F16&gt;0), Q144/Dashboard!F16, "")</f>
        <v/>
      </c>
      <c r="S144" s="42"/>
      <c r="T144" s="45" t="str">
        <f>IF(AND(NOT(ISBLANK(S144)),Dashboard!F82&gt;0), S144/Dashboard!F82, "")</f>
        <v/>
      </c>
      <c r="U144" s="42"/>
      <c r="V144" s="45" t="str">
        <f>IF(AND(NOT(ISBLANK(U144)),Dashboard!F83&gt;0), U144/Dashboard!F83, "")</f>
        <v/>
      </c>
      <c r="W144" s="42"/>
      <c r="X144" s="45" t="str">
        <f>IF(AND(NOT(ISBLANK(W144)),Dashboard!F84&gt;0), W144/Dashboard!F84, "")</f>
        <v/>
      </c>
    </row>
    <row r="145" spans="16:24" x14ac:dyDescent="0.35">
      <c r="P145" s="55"/>
      <c r="Q145" s="42"/>
      <c r="R145" s="45" t="str">
        <f>IF(AND(NOT(ISBLANK(Q145)),Dashboard!F16&gt;0), Q145/Dashboard!F16, "")</f>
        <v/>
      </c>
      <c r="S145" s="42"/>
      <c r="T145" s="45" t="str">
        <f>IF(AND(NOT(ISBLANK(S145)),Dashboard!F82&gt;0), S145/Dashboard!F82, "")</f>
        <v/>
      </c>
      <c r="U145" s="42"/>
      <c r="V145" s="45" t="str">
        <f>IF(AND(NOT(ISBLANK(U145)),Dashboard!F83&gt;0), U145/Dashboard!F83, "")</f>
        <v/>
      </c>
      <c r="W145" s="42"/>
      <c r="X145" s="45" t="str">
        <f>IF(AND(NOT(ISBLANK(W145)),Dashboard!F84&gt;0), W145/Dashboard!F84, "")</f>
        <v/>
      </c>
    </row>
    <row r="146" spans="16:24" x14ac:dyDescent="0.35">
      <c r="P146" s="55"/>
      <c r="Q146" s="42"/>
      <c r="R146" s="45" t="str">
        <f>IF(AND(NOT(ISBLANK(Q146)),Dashboard!F16&gt;0), Q146/Dashboard!F16, "")</f>
        <v/>
      </c>
      <c r="S146" s="42"/>
      <c r="T146" s="45" t="str">
        <f>IF(AND(NOT(ISBLANK(S146)),Dashboard!F82&gt;0), S146/Dashboard!F82, "")</f>
        <v/>
      </c>
      <c r="U146" s="42"/>
      <c r="V146" s="45" t="str">
        <f>IF(AND(NOT(ISBLANK(U146)),Dashboard!F83&gt;0), U146/Dashboard!F83, "")</f>
        <v/>
      </c>
      <c r="W146" s="42"/>
      <c r="X146" s="45" t="str">
        <f>IF(AND(NOT(ISBLANK(W146)),Dashboard!F84&gt;0), W146/Dashboard!F84, "")</f>
        <v/>
      </c>
    </row>
    <row r="147" spans="16:24" x14ac:dyDescent="0.35">
      <c r="P147" s="55"/>
      <c r="Q147" s="42"/>
      <c r="R147" s="45" t="str">
        <f>IF(AND(NOT(ISBLANK(Q147)),Dashboard!F16&gt;0), Q147/Dashboard!F16, "")</f>
        <v/>
      </c>
      <c r="S147" s="42"/>
      <c r="T147" s="45" t="str">
        <f>IF(AND(NOT(ISBLANK(S147)),Dashboard!F82&gt;0), S147/Dashboard!F82, "")</f>
        <v/>
      </c>
      <c r="U147" s="42"/>
      <c r="V147" s="45" t="str">
        <f>IF(AND(NOT(ISBLANK(U147)),Dashboard!F83&gt;0), U147/Dashboard!F83, "")</f>
        <v/>
      </c>
      <c r="W147" s="42"/>
      <c r="X147" s="45" t="str">
        <f>IF(AND(NOT(ISBLANK(W147)),Dashboard!F84&gt;0), W147/Dashboard!F84, "")</f>
        <v/>
      </c>
    </row>
    <row r="148" spans="16:24" x14ac:dyDescent="0.35">
      <c r="P148" s="55"/>
      <c r="Q148" s="42"/>
      <c r="R148" s="45" t="str">
        <f>IF(AND(NOT(ISBLANK(Q148)),Dashboard!F16&gt;0), Q148/Dashboard!F16, "")</f>
        <v/>
      </c>
      <c r="S148" s="42"/>
      <c r="T148" s="45" t="str">
        <f>IF(AND(NOT(ISBLANK(S148)),Dashboard!F82&gt;0), S148/Dashboard!F82, "")</f>
        <v/>
      </c>
      <c r="U148" s="42"/>
      <c r="V148" s="45" t="str">
        <f>IF(AND(NOT(ISBLANK(U148)),Dashboard!F83&gt;0), U148/Dashboard!F83, "")</f>
        <v/>
      </c>
      <c r="W148" s="42"/>
      <c r="X148" s="45" t="str">
        <f>IF(AND(NOT(ISBLANK(W148)),Dashboard!F84&gt;0), W148/Dashboard!F84, "")</f>
        <v/>
      </c>
    </row>
    <row r="149" spans="16:24" x14ac:dyDescent="0.35">
      <c r="P149" s="55"/>
      <c r="Q149" s="42"/>
      <c r="R149" s="45" t="str">
        <f>IF(AND(NOT(ISBLANK(Q149)),Dashboard!F16&gt;0), Q149/Dashboard!F16, "")</f>
        <v/>
      </c>
      <c r="S149" s="42"/>
      <c r="T149" s="45" t="str">
        <f>IF(AND(NOT(ISBLANK(S149)),Dashboard!F82&gt;0), S149/Dashboard!F82, "")</f>
        <v/>
      </c>
      <c r="U149" s="42"/>
      <c r="V149" s="45" t="str">
        <f>IF(AND(NOT(ISBLANK(U149)),Dashboard!F83&gt;0), U149/Dashboard!F83, "")</f>
        <v/>
      </c>
      <c r="W149" s="42"/>
      <c r="X149" s="45" t="str">
        <f>IF(AND(NOT(ISBLANK(W149)),Dashboard!F84&gt;0), W149/Dashboard!F84, "")</f>
        <v/>
      </c>
    </row>
    <row r="150" spans="16:24" x14ac:dyDescent="0.35">
      <c r="P150" s="55"/>
      <c r="Q150" s="42"/>
      <c r="R150" s="45" t="str">
        <f>IF(AND(NOT(ISBLANK(Q150)),Dashboard!F16&gt;0), Q150/Dashboard!F16, "")</f>
        <v/>
      </c>
      <c r="S150" s="42"/>
      <c r="T150" s="45" t="str">
        <f>IF(AND(NOT(ISBLANK(S150)),Dashboard!F82&gt;0), S150/Dashboard!F82, "")</f>
        <v/>
      </c>
      <c r="U150" s="42"/>
      <c r="V150" s="45" t="str">
        <f>IF(AND(NOT(ISBLANK(U150)),Dashboard!F83&gt;0), U150/Dashboard!F83, "")</f>
        <v/>
      </c>
      <c r="W150" s="42"/>
      <c r="X150" s="45" t="str">
        <f>IF(AND(NOT(ISBLANK(W150)),Dashboard!F84&gt;0), W150/Dashboard!F84, "")</f>
        <v/>
      </c>
    </row>
    <row r="151" spans="16:24" x14ac:dyDescent="0.35">
      <c r="P151" s="55"/>
      <c r="Q151" s="42"/>
      <c r="R151" s="45" t="str">
        <f>IF(AND(NOT(ISBLANK(Q151)),Dashboard!F16&gt;0), Q151/Dashboard!F16, "")</f>
        <v/>
      </c>
      <c r="S151" s="42"/>
      <c r="T151" s="45" t="str">
        <f>IF(AND(NOT(ISBLANK(S151)),Dashboard!F82&gt;0), S151/Dashboard!F82, "")</f>
        <v/>
      </c>
      <c r="U151" s="42"/>
      <c r="V151" s="45" t="str">
        <f>IF(AND(NOT(ISBLANK(U151)),Dashboard!F83&gt;0), U151/Dashboard!F83, "")</f>
        <v/>
      </c>
      <c r="W151" s="42"/>
      <c r="X151" s="45" t="str">
        <f>IF(AND(NOT(ISBLANK(W151)),Dashboard!F84&gt;0), W151/Dashboard!F84, "")</f>
        <v/>
      </c>
    </row>
    <row r="152" spans="16:24" x14ac:dyDescent="0.35">
      <c r="P152" s="55"/>
      <c r="Q152" s="42"/>
      <c r="R152" s="45" t="str">
        <f>IF(AND(NOT(ISBLANK(Q152)),Dashboard!F16&gt;0), Q152/Dashboard!F16, "")</f>
        <v/>
      </c>
      <c r="S152" s="42"/>
      <c r="T152" s="45" t="str">
        <f>IF(AND(NOT(ISBLANK(S152)),Dashboard!F82&gt;0), S152/Dashboard!F82, "")</f>
        <v/>
      </c>
      <c r="U152" s="42"/>
      <c r="V152" s="45" t="str">
        <f>IF(AND(NOT(ISBLANK(U152)),Dashboard!F83&gt;0), U152/Dashboard!F83, "")</f>
        <v/>
      </c>
      <c r="W152" s="42"/>
      <c r="X152" s="45" t="str">
        <f>IF(AND(NOT(ISBLANK(W152)),Dashboard!F84&gt;0), W152/Dashboard!F84, "")</f>
        <v/>
      </c>
    </row>
    <row r="153" spans="16:24" x14ac:dyDescent="0.35">
      <c r="P153" s="55"/>
      <c r="Q153" s="42"/>
      <c r="R153" s="45" t="str">
        <f>IF(AND(NOT(ISBLANK(Q153)),Dashboard!F16&gt;0), Q153/Dashboard!F16, "")</f>
        <v/>
      </c>
      <c r="S153" s="42"/>
      <c r="T153" s="45" t="str">
        <f>IF(AND(NOT(ISBLANK(S153)),Dashboard!F82&gt;0), S153/Dashboard!F82, "")</f>
        <v/>
      </c>
      <c r="U153" s="42"/>
      <c r="V153" s="45" t="str">
        <f>IF(AND(NOT(ISBLANK(U153)),Dashboard!F83&gt;0), U153/Dashboard!F83, "")</f>
        <v/>
      </c>
      <c r="W153" s="42"/>
      <c r="X153" s="45" t="str">
        <f>IF(AND(NOT(ISBLANK(W153)),Dashboard!F84&gt;0), W153/Dashboard!F84, "")</f>
        <v/>
      </c>
    </row>
    <row r="154" spans="16:24" x14ac:dyDescent="0.35">
      <c r="P154" s="55"/>
      <c r="Q154" s="42"/>
      <c r="R154" s="45" t="str">
        <f>IF(AND(NOT(ISBLANK(Q154)),Dashboard!F16&gt;0), Q154/Dashboard!F16, "")</f>
        <v/>
      </c>
      <c r="S154" s="42"/>
      <c r="T154" s="45" t="str">
        <f>IF(AND(NOT(ISBLANK(S154)),Dashboard!F82&gt;0), S154/Dashboard!F82, "")</f>
        <v/>
      </c>
      <c r="U154" s="42"/>
      <c r="V154" s="45" t="str">
        <f>IF(AND(NOT(ISBLANK(U154)),Dashboard!F83&gt;0), U154/Dashboard!F83, "")</f>
        <v/>
      </c>
      <c r="W154" s="42"/>
      <c r="X154" s="45" t="str">
        <f>IF(AND(NOT(ISBLANK(W154)),Dashboard!F84&gt;0), W154/Dashboard!F84, "")</f>
        <v/>
      </c>
    </row>
    <row r="155" spans="16:24" x14ac:dyDescent="0.35">
      <c r="P155" s="55"/>
      <c r="Q155" s="42"/>
      <c r="R155" s="45" t="str">
        <f>IF(AND(NOT(ISBLANK(Q155)),Dashboard!F16&gt;0), Q155/Dashboard!F16, "")</f>
        <v/>
      </c>
      <c r="S155" s="42"/>
      <c r="T155" s="45" t="str">
        <f>IF(AND(NOT(ISBLANK(S155)),Dashboard!F82&gt;0), S155/Dashboard!F82, "")</f>
        <v/>
      </c>
      <c r="U155" s="42"/>
      <c r="V155" s="45" t="str">
        <f>IF(AND(NOT(ISBLANK(U155)),Dashboard!F83&gt;0), U155/Dashboard!F83, "")</f>
        <v/>
      </c>
      <c r="W155" s="42"/>
      <c r="X155" s="45" t="str">
        <f>IF(AND(NOT(ISBLANK(W155)),Dashboard!F84&gt;0), W155/Dashboard!F84, "")</f>
        <v/>
      </c>
    </row>
    <row r="156" spans="16:24" x14ac:dyDescent="0.35">
      <c r="P156" s="55"/>
      <c r="Q156" s="42"/>
      <c r="R156" s="45" t="str">
        <f>IF(AND(NOT(ISBLANK(Q156)),Dashboard!F16&gt;0), Q156/Dashboard!F16, "")</f>
        <v/>
      </c>
      <c r="S156" s="42"/>
      <c r="T156" s="45" t="str">
        <f>IF(AND(NOT(ISBLANK(S156)),Dashboard!F82&gt;0), S156/Dashboard!F82, "")</f>
        <v/>
      </c>
      <c r="U156" s="42"/>
      <c r="V156" s="45" t="str">
        <f>IF(AND(NOT(ISBLANK(U156)),Dashboard!F83&gt;0), U156/Dashboard!F83, "")</f>
        <v/>
      </c>
      <c r="W156" s="42"/>
      <c r="X156" s="45" t="str">
        <f>IF(AND(NOT(ISBLANK(W156)),Dashboard!F84&gt;0), W156/Dashboard!F84, "")</f>
        <v/>
      </c>
    </row>
    <row r="157" spans="16:24" x14ac:dyDescent="0.35">
      <c r="P157" s="55"/>
      <c r="Q157" s="42"/>
      <c r="R157" s="45" t="str">
        <f>IF(AND(NOT(ISBLANK(Q157)),Dashboard!F16&gt;0), Q157/Dashboard!F16, "")</f>
        <v/>
      </c>
      <c r="S157" s="42"/>
      <c r="T157" s="45" t="str">
        <f>IF(AND(NOT(ISBLANK(S157)),Dashboard!F82&gt;0), S157/Dashboard!F82, "")</f>
        <v/>
      </c>
      <c r="U157" s="42"/>
      <c r="V157" s="45" t="str">
        <f>IF(AND(NOT(ISBLANK(U157)),Dashboard!F83&gt;0), U157/Dashboard!F83, "")</f>
        <v/>
      </c>
      <c r="W157" s="42"/>
      <c r="X157" s="45" t="str">
        <f>IF(AND(NOT(ISBLANK(W157)),Dashboard!F84&gt;0), W157/Dashboard!F84, "")</f>
        <v/>
      </c>
    </row>
    <row r="158" spans="16:24" x14ac:dyDescent="0.35">
      <c r="P158" s="55"/>
      <c r="Q158" s="42"/>
      <c r="R158" s="45" t="str">
        <f>IF(AND(NOT(ISBLANK(Q158)),Dashboard!F16&gt;0), Q158/Dashboard!F16, "")</f>
        <v/>
      </c>
      <c r="S158" s="42"/>
      <c r="T158" s="45" t="str">
        <f>IF(AND(NOT(ISBLANK(S158)),Dashboard!F82&gt;0), S158/Dashboard!F82, "")</f>
        <v/>
      </c>
      <c r="U158" s="42"/>
      <c r="V158" s="45" t="str">
        <f>IF(AND(NOT(ISBLANK(U158)),Dashboard!F83&gt;0), U158/Dashboard!F83, "")</f>
        <v/>
      </c>
      <c r="W158" s="42"/>
      <c r="X158" s="45" t="str">
        <f>IF(AND(NOT(ISBLANK(W158)),Dashboard!F84&gt;0), W158/Dashboard!F84, "")</f>
        <v/>
      </c>
    </row>
    <row r="159" spans="16:24" x14ac:dyDescent="0.35">
      <c r="P159" s="55"/>
      <c r="Q159" s="42"/>
      <c r="R159" s="45" t="str">
        <f>IF(AND(NOT(ISBLANK(Q159)),Dashboard!F16&gt;0), Q159/Dashboard!F16, "")</f>
        <v/>
      </c>
      <c r="S159" s="42"/>
      <c r="T159" s="45" t="str">
        <f>IF(AND(NOT(ISBLANK(S159)),Dashboard!F82&gt;0), S159/Dashboard!F82, "")</f>
        <v/>
      </c>
      <c r="U159" s="42"/>
      <c r="V159" s="45" t="str">
        <f>IF(AND(NOT(ISBLANK(U159)),Dashboard!F83&gt;0), U159/Dashboard!F83, "")</f>
        <v/>
      </c>
      <c r="W159" s="42"/>
      <c r="X159" s="45" t="str">
        <f>IF(AND(NOT(ISBLANK(W159)),Dashboard!F84&gt;0), W159/Dashboard!F84, "")</f>
        <v/>
      </c>
    </row>
    <row r="160" spans="16:24" x14ac:dyDescent="0.35">
      <c r="P160" s="55"/>
      <c r="Q160" s="42"/>
      <c r="R160" s="45" t="str">
        <f>IF(AND(NOT(ISBLANK(Q160)),Dashboard!F16&gt;0), Q160/Dashboard!F16, "")</f>
        <v/>
      </c>
      <c r="S160" s="42"/>
      <c r="T160" s="45" t="str">
        <f>IF(AND(NOT(ISBLANK(S160)),Dashboard!F82&gt;0), S160/Dashboard!F82, "")</f>
        <v/>
      </c>
      <c r="U160" s="42"/>
      <c r="V160" s="45" t="str">
        <f>IF(AND(NOT(ISBLANK(U160)),Dashboard!F83&gt;0), U160/Dashboard!F83, "")</f>
        <v/>
      </c>
      <c r="W160" s="42"/>
      <c r="X160" s="45" t="str">
        <f>IF(AND(NOT(ISBLANK(W160)),Dashboard!F84&gt;0), W160/Dashboard!F84, "")</f>
        <v/>
      </c>
    </row>
    <row r="161" spans="2:24" x14ac:dyDescent="0.35">
      <c r="P161" s="55"/>
      <c r="Q161" s="42"/>
      <c r="R161" s="45" t="str">
        <f>IF(AND(NOT(ISBLANK(Q161)),Dashboard!F16&gt;0), Q161/Dashboard!F16, "")</f>
        <v/>
      </c>
      <c r="S161" s="42"/>
      <c r="T161" s="45" t="str">
        <f>IF(AND(NOT(ISBLANK(S161)),Dashboard!F82&gt;0), S161/Dashboard!F82, "")</f>
        <v/>
      </c>
      <c r="U161" s="42"/>
      <c r="V161" s="45" t="str">
        <f>IF(AND(NOT(ISBLANK(U161)),Dashboard!F83&gt;0), U161/Dashboard!F83, "")</f>
        <v/>
      </c>
      <c r="W161" s="42"/>
      <c r="X161" s="45" t="str">
        <f>IF(AND(NOT(ISBLANK(W161)),Dashboard!F84&gt;0), W161/Dashboard!F84, "")</f>
        <v/>
      </c>
    </row>
    <row r="162" spans="2:24" x14ac:dyDescent="0.35">
      <c r="P162" s="55"/>
      <c r="Q162" s="42"/>
      <c r="R162" s="45" t="str">
        <f>IF(AND(NOT(ISBLANK(Q162)),Dashboard!F16&gt;0), Q162/Dashboard!F16, "")</f>
        <v/>
      </c>
      <c r="S162" s="42"/>
      <c r="T162" s="45" t="str">
        <f>IF(AND(NOT(ISBLANK(S162)),Dashboard!F82&gt;0), S162/Dashboard!F82, "")</f>
        <v/>
      </c>
      <c r="U162" s="42"/>
      <c r="V162" s="45" t="str">
        <f>IF(AND(NOT(ISBLANK(U162)),Dashboard!F83&gt;0), U162/Dashboard!F83, "")</f>
        <v/>
      </c>
      <c r="W162" s="42"/>
      <c r="X162" s="45" t="str">
        <f>IF(AND(NOT(ISBLANK(W162)),Dashboard!F84&gt;0), W162/Dashboard!F84, "")</f>
        <v/>
      </c>
    </row>
    <row r="163" spans="2:24" x14ac:dyDescent="0.35">
      <c r="P163" s="55"/>
      <c r="Q163" s="42"/>
      <c r="R163" s="45" t="str">
        <f>IF(AND(NOT(ISBLANK(Q163)),Dashboard!F16&gt;0), Q163/Dashboard!F16, "")</f>
        <v/>
      </c>
      <c r="S163" s="42"/>
      <c r="T163" s="45" t="str">
        <f>IF(AND(NOT(ISBLANK(S163)),Dashboard!F82&gt;0), S163/Dashboard!F82, "")</f>
        <v/>
      </c>
      <c r="U163" s="42"/>
      <c r="V163" s="45" t="str">
        <f>IF(AND(NOT(ISBLANK(U163)),Dashboard!F83&gt;0), U163/Dashboard!F83, "")</f>
        <v/>
      </c>
      <c r="W163" s="42"/>
      <c r="X163" s="45" t="str">
        <f>IF(AND(NOT(ISBLANK(W163)),Dashboard!F84&gt;0), W163/Dashboard!F84, "")</f>
        <v/>
      </c>
    </row>
    <row r="164" spans="2:24" x14ac:dyDescent="0.35">
      <c r="P164" s="55"/>
      <c r="Q164" s="42"/>
      <c r="R164" s="45" t="str">
        <f>IF(AND(NOT(ISBLANK(Q164)),Dashboard!F16&gt;0), Q164/Dashboard!F16, "")</f>
        <v/>
      </c>
      <c r="S164" s="42"/>
      <c r="T164" s="45" t="str">
        <f>IF(AND(NOT(ISBLANK(S164)),Dashboard!F82&gt;0), S164/Dashboard!F82, "")</f>
        <v/>
      </c>
      <c r="U164" s="42"/>
      <c r="V164" s="45" t="str">
        <f>IF(AND(NOT(ISBLANK(U164)),Dashboard!F83&gt;0), U164/Dashboard!F83, "")</f>
        <v/>
      </c>
      <c r="W164" s="42"/>
      <c r="X164" s="45" t="str">
        <f>IF(AND(NOT(ISBLANK(W164)),Dashboard!F84&gt;0), W164/Dashboard!F84, "")</f>
        <v/>
      </c>
    </row>
    <row r="165" spans="2:24" x14ac:dyDescent="0.35">
      <c r="P165" s="55"/>
      <c r="Q165" s="42"/>
      <c r="R165" s="45" t="str">
        <f>IF(AND(NOT(ISBLANK(Q165)),Dashboard!F16&gt;0), Q165/Dashboard!F16, "")</f>
        <v/>
      </c>
      <c r="S165" s="42"/>
      <c r="T165" s="45" t="str">
        <f>IF(AND(NOT(ISBLANK(S165)),Dashboard!F82&gt;0), S165/Dashboard!F82, "")</f>
        <v/>
      </c>
      <c r="U165" s="42"/>
      <c r="V165" s="45" t="str">
        <f>IF(AND(NOT(ISBLANK(U165)),Dashboard!F83&gt;0), U165/Dashboard!F83, "")</f>
        <v/>
      </c>
      <c r="W165" s="42"/>
      <c r="X165" s="45" t="str">
        <f>IF(AND(NOT(ISBLANK(W165)),Dashboard!F84&gt;0), W165/Dashboard!F84, "")</f>
        <v/>
      </c>
    </row>
    <row r="166" spans="2:24" x14ac:dyDescent="0.35">
      <c r="P166" s="55"/>
      <c r="Q166" s="42"/>
      <c r="R166" s="45" t="str">
        <f>IF(AND(NOT(ISBLANK(Q166)),Dashboard!F16&gt;0), Q166/Dashboard!F16, "")</f>
        <v/>
      </c>
      <c r="S166" s="42"/>
      <c r="T166" s="45" t="str">
        <f>IF(AND(NOT(ISBLANK(S166)),Dashboard!F82&gt;0), S166/Dashboard!F82, "")</f>
        <v/>
      </c>
      <c r="U166" s="42"/>
      <c r="V166" s="45" t="str">
        <f>IF(AND(NOT(ISBLANK(U166)),Dashboard!F83&gt;0), U166/Dashboard!F83, "")</f>
        <v/>
      </c>
      <c r="W166" s="42"/>
      <c r="X166" s="45" t="str">
        <f>IF(AND(NOT(ISBLANK(W166)),Dashboard!F84&gt;0), W166/Dashboard!F84, "")</f>
        <v/>
      </c>
    </row>
    <row r="167" spans="2:24" x14ac:dyDescent="0.35">
      <c r="P167" s="55"/>
      <c r="Q167" s="42"/>
      <c r="R167" s="45" t="str">
        <f>IF(AND(NOT(ISBLANK(Q167)),Dashboard!F16&gt;0), Q167/Dashboard!F16, "")</f>
        <v/>
      </c>
      <c r="S167" s="42"/>
      <c r="T167" s="45" t="str">
        <f>IF(AND(NOT(ISBLANK(S167)),Dashboard!F82&gt;0), S167/Dashboard!F82, "")</f>
        <v/>
      </c>
      <c r="U167" s="42"/>
      <c r="V167" s="45" t="str">
        <f>IF(AND(NOT(ISBLANK(U167)),Dashboard!F83&gt;0), U167/Dashboard!F83, "")</f>
        <v/>
      </c>
      <c r="W167" s="42"/>
      <c r="X167" s="45" t="str">
        <f>IF(AND(NOT(ISBLANK(W167)),Dashboard!F84&gt;0), W167/Dashboard!F84, "")</f>
        <v/>
      </c>
    </row>
    <row r="168" spans="2:24" x14ac:dyDescent="0.35">
      <c r="P168" s="55"/>
      <c r="Q168" s="42"/>
      <c r="R168" s="45" t="str">
        <f>IF(AND(NOT(ISBLANK(Q168)),Dashboard!F16&gt;0), Q168/Dashboard!F16, "")</f>
        <v/>
      </c>
      <c r="S168" s="42"/>
      <c r="T168" s="45" t="str">
        <f>IF(AND(NOT(ISBLANK(S168)),Dashboard!F82&gt;0), S168/Dashboard!F82, "")</f>
        <v/>
      </c>
      <c r="U168" s="42"/>
      <c r="V168" s="45" t="str">
        <f>IF(AND(NOT(ISBLANK(U168)),Dashboard!F83&gt;0), U168/Dashboard!F83, "")</f>
        <v/>
      </c>
      <c r="W168" s="42"/>
      <c r="X168" s="45" t="str">
        <f>IF(AND(NOT(ISBLANK(W168)),Dashboard!F84&gt;0), W168/Dashboard!F84, "")</f>
        <v/>
      </c>
    </row>
    <row r="173" spans="2:24" ht="21" x14ac:dyDescent="0.5">
      <c r="B173" s="39" t="s">
        <v>498</v>
      </c>
      <c r="P173" s="56" t="s">
        <v>499</v>
      </c>
    </row>
    <row r="175" spans="2:24" ht="45" customHeight="1" x14ac:dyDescent="0.35">
      <c r="B175" s="115" t="s">
        <v>500</v>
      </c>
      <c r="C175" s="108"/>
      <c r="D175" s="108"/>
      <c r="E175" s="108"/>
      <c r="F175" s="108"/>
      <c r="P175" s="115" t="s">
        <v>501</v>
      </c>
      <c r="Q175" s="108"/>
      <c r="R175" s="108"/>
      <c r="S175" s="108"/>
      <c r="T175" s="108"/>
      <c r="U175" s="108"/>
    </row>
    <row r="176" spans="2:24" ht="35" customHeight="1" x14ac:dyDescent="0.35">
      <c r="P176" s="112" t="s">
        <v>502</v>
      </c>
      <c r="Q176" s="112"/>
      <c r="R176" s="112" t="s">
        <v>503</v>
      </c>
      <c r="S176" s="112"/>
      <c r="T176" s="112"/>
    </row>
    <row r="177" spans="16:22" ht="30" customHeight="1" x14ac:dyDescent="0.35">
      <c r="P177" s="116">
        <v>0</v>
      </c>
      <c r="Q177" s="117"/>
      <c r="R177" s="118" t="s">
        <v>504</v>
      </c>
      <c r="S177" s="119"/>
      <c r="T177" s="119"/>
    </row>
    <row r="180" spans="16:22" ht="25" customHeight="1" x14ac:dyDescent="0.35">
      <c r="P180" s="65" t="s">
        <v>487</v>
      </c>
      <c r="Q180" s="65" t="s">
        <v>505</v>
      </c>
      <c r="R180" s="65" t="s">
        <v>506</v>
      </c>
      <c r="S180" s="120" t="s">
        <v>9</v>
      </c>
      <c r="T180" s="120"/>
      <c r="U180" s="120"/>
      <c r="V180" s="108"/>
    </row>
    <row r="181" spans="16:22" ht="20" customHeight="1" x14ac:dyDescent="0.35">
      <c r="P181" s="67"/>
      <c r="Q181" s="68"/>
      <c r="R181" s="69" t="str">
        <f>IF(AND(NOT(ISBLANK(Q181)), Dashboard!$P177&gt;0), Q181/Dashboard!$P177, "")</f>
        <v/>
      </c>
      <c r="S181" s="121"/>
      <c r="T181" s="122"/>
      <c r="U181" s="122"/>
      <c r="V181" s="122"/>
    </row>
    <row r="182" spans="16:22" ht="20" customHeight="1" x14ac:dyDescent="0.35">
      <c r="P182" s="67"/>
      <c r="Q182" s="68"/>
      <c r="R182" s="69" t="str">
        <f>IF(AND(NOT(ISBLANK(Q182)), Dashboard!$P177&gt;0), Q182/Dashboard!$P177, "")</f>
        <v/>
      </c>
      <c r="S182" s="121"/>
      <c r="T182" s="122"/>
      <c r="U182" s="122"/>
      <c r="V182" s="122"/>
    </row>
    <row r="183" spans="16:22" ht="20" customHeight="1" x14ac:dyDescent="0.35">
      <c r="P183" s="67"/>
      <c r="Q183" s="68"/>
      <c r="R183" s="69" t="str">
        <f>IF(AND(NOT(ISBLANK(Q183)), Dashboard!$P177&gt;0), Q183/Dashboard!$P177, "")</f>
        <v/>
      </c>
      <c r="S183" s="121"/>
      <c r="T183" s="122"/>
      <c r="U183" s="122"/>
      <c r="V183" s="122"/>
    </row>
    <row r="184" spans="16:22" ht="20" customHeight="1" x14ac:dyDescent="0.35">
      <c r="P184" s="67"/>
      <c r="Q184" s="68"/>
      <c r="R184" s="69" t="str">
        <f>IF(AND(NOT(ISBLANK(Q184)), Dashboard!$P177&gt;0), Q184/Dashboard!$P177, "")</f>
        <v/>
      </c>
      <c r="S184" s="121"/>
      <c r="T184" s="122"/>
      <c r="U184" s="122"/>
      <c r="V184" s="122"/>
    </row>
    <row r="185" spans="16:22" ht="20" customHeight="1" x14ac:dyDescent="0.35">
      <c r="P185" s="67"/>
      <c r="Q185" s="68"/>
      <c r="R185" s="69" t="str">
        <f>IF(AND(NOT(ISBLANK(Q185)), Dashboard!$P177&gt;0), Q185/Dashboard!$P177, "")</f>
        <v/>
      </c>
      <c r="S185" s="121"/>
      <c r="T185" s="122"/>
      <c r="U185" s="122"/>
      <c r="V185" s="122"/>
    </row>
    <row r="186" spans="16:22" ht="20" customHeight="1" x14ac:dyDescent="0.35">
      <c r="P186" s="67"/>
      <c r="Q186" s="68"/>
      <c r="R186" s="69" t="str">
        <f>IF(AND(NOT(ISBLANK(Q186)), Dashboard!$P177&gt;0), Q186/Dashboard!$P177, "")</f>
        <v/>
      </c>
      <c r="S186" s="121"/>
      <c r="T186" s="122"/>
      <c r="U186" s="122"/>
      <c r="V186" s="122"/>
    </row>
    <row r="187" spans="16:22" ht="20" customHeight="1" x14ac:dyDescent="0.35">
      <c r="P187" s="67"/>
      <c r="Q187" s="68"/>
      <c r="R187" s="69" t="str">
        <f>IF(AND(NOT(ISBLANK(Q187)), Dashboard!$P177&gt;0), Q187/Dashboard!$P177, "")</f>
        <v/>
      </c>
      <c r="S187" s="121"/>
      <c r="T187" s="122"/>
      <c r="U187" s="122"/>
      <c r="V187" s="122"/>
    </row>
    <row r="188" spans="16:22" ht="20" customHeight="1" x14ac:dyDescent="0.35">
      <c r="P188" s="67"/>
      <c r="Q188" s="68"/>
      <c r="R188" s="69" t="str">
        <f>IF(AND(NOT(ISBLANK(Q188)), Dashboard!$P177&gt;0), Q188/Dashboard!$P177, "")</f>
        <v/>
      </c>
      <c r="S188" s="121"/>
      <c r="T188" s="122"/>
      <c r="U188" s="122"/>
      <c r="V188" s="122"/>
    </row>
    <row r="189" spans="16:22" ht="20" customHeight="1" x14ac:dyDescent="0.35">
      <c r="P189" s="67"/>
      <c r="Q189" s="68"/>
      <c r="R189" s="69" t="str">
        <f>IF(AND(NOT(ISBLANK(Q189)), Dashboard!$P177&gt;0), Q189/Dashboard!$P177, "")</f>
        <v/>
      </c>
      <c r="S189" s="121"/>
      <c r="T189" s="122"/>
      <c r="U189" s="122"/>
      <c r="V189" s="122"/>
    </row>
    <row r="190" spans="16:22" ht="20" customHeight="1" x14ac:dyDescent="0.35">
      <c r="P190" s="67"/>
      <c r="Q190" s="68"/>
      <c r="R190" s="69" t="str">
        <f>IF(AND(NOT(ISBLANK(Q190)), Dashboard!$P177&gt;0), Q190/Dashboard!$P177, "")</f>
        <v/>
      </c>
      <c r="S190" s="121"/>
      <c r="T190" s="122"/>
      <c r="U190" s="122"/>
      <c r="V190" s="122"/>
    </row>
    <row r="191" spans="16:22" ht="20" customHeight="1" x14ac:dyDescent="0.35">
      <c r="P191" s="67"/>
      <c r="Q191" s="68"/>
      <c r="R191" s="69" t="str">
        <f>IF(AND(NOT(ISBLANK(Q191)), Dashboard!$P177&gt;0), Q191/Dashboard!$P177, "")</f>
        <v/>
      </c>
      <c r="S191" s="121"/>
      <c r="T191" s="122"/>
      <c r="U191" s="122"/>
      <c r="V191" s="122"/>
    </row>
    <row r="192" spans="16:22" ht="20" customHeight="1" x14ac:dyDescent="0.35">
      <c r="P192" s="67"/>
      <c r="Q192" s="68"/>
      <c r="R192" s="69" t="str">
        <f>IF(AND(NOT(ISBLANK(Q192)), Dashboard!$P177&gt;0), Q192/Dashboard!$P177, "")</f>
        <v/>
      </c>
      <c r="S192" s="121"/>
      <c r="T192" s="122"/>
      <c r="U192" s="122"/>
      <c r="V192" s="122"/>
    </row>
    <row r="193" spans="2:22" ht="20" customHeight="1" x14ac:dyDescent="0.35">
      <c r="P193" s="67"/>
      <c r="Q193" s="68"/>
      <c r="R193" s="69" t="str">
        <f>IF(AND(NOT(ISBLANK(Q193)), Dashboard!$P177&gt;0), Q193/Dashboard!$P177, "")</f>
        <v/>
      </c>
      <c r="S193" s="121"/>
      <c r="T193" s="122"/>
      <c r="U193" s="122"/>
      <c r="V193" s="122"/>
    </row>
    <row r="194" spans="2:22" ht="20" customHeight="1" x14ac:dyDescent="0.35">
      <c r="P194" s="67"/>
      <c r="Q194" s="68"/>
      <c r="R194" s="69" t="str">
        <f>IF(AND(NOT(ISBLANK(Q194)), Dashboard!$P177&gt;0), Q194/Dashboard!$P177, "")</f>
        <v/>
      </c>
      <c r="S194" s="121"/>
      <c r="T194" s="122"/>
      <c r="U194" s="122"/>
      <c r="V194" s="122"/>
    </row>
    <row r="195" spans="2:22" ht="20" customHeight="1" x14ac:dyDescent="0.35">
      <c r="P195" s="67"/>
      <c r="Q195" s="68"/>
      <c r="R195" s="69" t="str">
        <f>IF(AND(NOT(ISBLANK(Q195)), Dashboard!$P177&gt;0), Q195/Dashboard!$P177, "")</f>
        <v/>
      </c>
      <c r="S195" s="121"/>
      <c r="T195" s="122"/>
      <c r="U195" s="122"/>
      <c r="V195" s="122"/>
    </row>
    <row r="196" spans="2:22" ht="20" customHeight="1" x14ac:dyDescent="0.35">
      <c r="P196" s="67"/>
      <c r="Q196" s="68"/>
      <c r="R196" s="69" t="str">
        <f>IF(AND(NOT(ISBLANK(Q196)), Dashboard!$P177&gt;0), Q196/Dashboard!$P177, "")</f>
        <v/>
      </c>
      <c r="S196" s="121"/>
      <c r="T196" s="122"/>
      <c r="U196" s="122"/>
      <c r="V196" s="122"/>
    </row>
    <row r="197" spans="2:22" ht="20" customHeight="1" x14ac:dyDescent="0.35">
      <c r="P197" s="67"/>
      <c r="Q197" s="68"/>
      <c r="R197" s="69" t="str">
        <f>IF(AND(NOT(ISBLANK(Q197)), Dashboard!$P177&gt;0), Q197/Dashboard!$P177, "")</f>
        <v/>
      </c>
      <c r="S197" s="121"/>
      <c r="T197" s="122"/>
      <c r="U197" s="122"/>
      <c r="V197" s="122"/>
    </row>
    <row r="198" spans="2:22" ht="20" customHeight="1" x14ac:dyDescent="0.35">
      <c r="P198" s="67"/>
      <c r="Q198" s="68"/>
      <c r="R198" s="69" t="str">
        <f>IF(AND(NOT(ISBLANK(Q198)), Dashboard!$P177&gt;0), Q198/Dashboard!$P177, "")</f>
        <v/>
      </c>
      <c r="S198" s="121"/>
      <c r="T198" s="122"/>
      <c r="U198" s="122"/>
      <c r="V198" s="122"/>
    </row>
    <row r="199" spans="2:22" ht="20" customHeight="1" x14ac:dyDescent="0.35">
      <c r="P199" s="67"/>
      <c r="Q199" s="68"/>
      <c r="R199" s="69" t="str">
        <f>IF(AND(NOT(ISBLANK(Q199)), Dashboard!$P177&gt;0), Q199/Dashboard!$P177, "")</f>
        <v/>
      </c>
      <c r="S199" s="121"/>
      <c r="T199" s="122"/>
      <c r="U199" s="122"/>
      <c r="V199" s="122"/>
    </row>
    <row r="200" spans="2:22" ht="20" customHeight="1" x14ac:dyDescent="0.35">
      <c r="P200" s="67"/>
      <c r="Q200" s="68"/>
      <c r="R200" s="69" t="str">
        <f>IF(AND(NOT(ISBLANK(Q200)), Dashboard!$P177&gt;0), Q200/Dashboard!$P177, "")</f>
        <v/>
      </c>
      <c r="S200" s="121"/>
      <c r="T200" s="122"/>
      <c r="U200" s="122"/>
      <c r="V200" s="122"/>
    </row>
    <row r="204" spans="2:22" ht="32" customHeight="1" x14ac:dyDescent="0.35">
      <c r="B204" s="106" t="s">
        <v>374</v>
      </c>
      <c r="C204" s="106"/>
      <c r="D204" s="106"/>
      <c r="E204" s="106"/>
      <c r="F204" s="106"/>
      <c r="G204" s="106"/>
      <c r="H204" s="106"/>
      <c r="I204" s="106"/>
    </row>
  </sheetData>
  <mergeCells count="55">
    <mergeCell ref="B204:I204"/>
    <mergeCell ref="S196:V196"/>
    <mergeCell ref="S197:V197"/>
    <mergeCell ref="S198:V198"/>
    <mergeCell ref="S199:V199"/>
    <mergeCell ref="S200:V200"/>
    <mergeCell ref="S191:V191"/>
    <mergeCell ref="S192:V192"/>
    <mergeCell ref="S193:V193"/>
    <mergeCell ref="S194:V194"/>
    <mergeCell ref="S195:V195"/>
    <mergeCell ref="S186:V186"/>
    <mergeCell ref="S187:V187"/>
    <mergeCell ref="S188:V188"/>
    <mergeCell ref="S189:V189"/>
    <mergeCell ref="S190:V190"/>
    <mergeCell ref="S181:V181"/>
    <mergeCell ref="S182:V182"/>
    <mergeCell ref="S183:V183"/>
    <mergeCell ref="S184:V184"/>
    <mergeCell ref="S185:V185"/>
    <mergeCell ref="P176:Q176"/>
    <mergeCell ref="R176:T176"/>
    <mergeCell ref="P177:Q177"/>
    <mergeCell ref="R177:T177"/>
    <mergeCell ref="S180:V180"/>
    <mergeCell ref="C125:D125"/>
    <mergeCell ref="G125:H125"/>
    <mergeCell ref="B134:F134"/>
    <mergeCell ref="P134:W134"/>
    <mergeCell ref="B175:F175"/>
    <mergeCell ref="P175:U175"/>
    <mergeCell ref="C122:D122"/>
    <mergeCell ref="G122:H122"/>
    <mergeCell ref="C123:D123"/>
    <mergeCell ref="G123:H123"/>
    <mergeCell ref="C124:D124"/>
    <mergeCell ref="G124:H124"/>
    <mergeCell ref="C119:D119"/>
    <mergeCell ref="G119:H119"/>
    <mergeCell ref="C120:D120"/>
    <mergeCell ref="G120:H120"/>
    <mergeCell ref="C121:D121"/>
    <mergeCell ref="G121:H121"/>
    <mergeCell ref="F7:H7"/>
    <mergeCell ref="I7:O7"/>
    <mergeCell ref="F8:H8"/>
    <mergeCell ref="I8:O8"/>
    <mergeCell ref="F9:H9"/>
    <mergeCell ref="I9:O9"/>
    <mergeCell ref="B2:I2"/>
    <mergeCell ref="F5:H5"/>
    <mergeCell ref="I5:O5"/>
    <mergeCell ref="F6:H6"/>
    <mergeCell ref="I6:O6"/>
  </mergeCells>
  <conditionalFormatting sqref="D7">
    <cfRule type="cellIs" dxfId="38" priority="1" operator="greaterThanOrEqual">
      <formula>0.9</formula>
    </cfRule>
    <cfRule type="cellIs" dxfId="37" priority="2" operator="greaterThanOrEqual">
      <formula>0.5</formula>
    </cfRule>
    <cfRule type="cellIs" dxfId="36" priority="3" operator="lessThan">
      <formula>0.5</formula>
    </cfRule>
  </conditionalFormatting>
  <conditionalFormatting sqref="G120:H125">
    <cfRule type="expression" dxfId="35" priority="4">
      <formula>$G120&gt;=0.8</formula>
    </cfRule>
    <cfRule type="expression" dxfId="34" priority="5">
      <formula>AND($G120&gt;=0.5,$G120&lt;0.8)</formula>
    </cfRule>
    <cfRule type="expression" dxfId="33" priority="6">
      <formula>$G120&lt;0.5</formula>
    </cfRule>
  </conditionalFormatting>
  <conditionalFormatting sqref="K120:K125">
    <cfRule type="cellIs" dxfId="32" priority="7" operator="greaterThan">
      <formula>0</formula>
    </cfRule>
  </conditionalFormatting>
  <conditionalFormatting sqref="L120:L125">
    <cfRule type="cellIs" dxfId="31" priority="8" operator="greaterThan">
      <formula>0</formula>
    </cfRule>
  </conditionalFormatting>
  <conditionalFormatting sqref="M120:M125">
    <cfRule type="cellIs" dxfId="30" priority="9" operator="greaterThan">
      <formula>0</formula>
    </cfRule>
  </conditionalFormatting>
  <conditionalFormatting sqref="N120:N125">
    <cfRule type="cellIs" dxfId="29" priority="10" operator="greaterThan">
      <formula>0</formula>
    </cfRule>
  </conditionalFormatting>
  <dataValidations count="140">
    <dataValidation type="whole" allowBlank="1" showErrorMessage="1" errorTitle="Invalid overall count" error="Overall count must be between 0 and the current implemented total." sqref="Q139" xr:uid="{00000000-0002-0000-0100-000000000000}">
      <formula1>0</formula1>
      <formula2>C16</formula2>
    </dataValidation>
    <dataValidation type="whole" allowBlank="1" showErrorMessage="1" errorTitle="Invalid count" error="Value must be between 0 and the current implemented total." sqref="S139" xr:uid="{00000000-0002-0000-0100-000001000000}">
      <formula1>0</formula1>
      <formula2>C82</formula2>
    </dataValidation>
    <dataValidation type="whole" allowBlank="1" showErrorMessage="1" errorTitle="Invalid count" error="Value must be between 0 and the current implemented total." sqref="U139" xr:uid="{00000000-0002-0000-0100-000002000000}">
      <formula1>0</formula1>
      <formula2>C83</formula2>
    </dataValidation>
    <dataValidation type="whole" allowBlank="1" showErrorMessage="1" errorTitle="Invalid count" error="Value must be between 0 and the current implemented total." sqref="W139" xr:uid="{00000000-0002-0000-0100-000003000000}">
      <formula1>0</formula1>
      <formula2>C84</formula2>
    </dataValidation>
    <dataValidation type="whole" allowBlank="1" showErrorMessage="1" errorTitle="Invalid overall count" error="Overall count must be between 0 and the current implemented total." sqref="Q140" xr:uid="{00000000-0002-0000-0100-000004000000}">
      <formula1>0</formula1>
      <formula2>C16</formula2>
    </dataValidation>
    <dataValidation type="whole" allowBlank="1" showErrorMessage="1" errorTitle="Invalid count" error="Value must be between 0 and the current implemented total." sqref="S140" xr:uid="{00000000-0002-0000-0100-000005000000}">
      <formula1>0</formula1>
      <formula2>C82</formula2>
    </dataValidation>
    <dataValidation type="whole" allowBlank="1" showErrorMessage="1" errorTitle="Invalid count" error="Value must be between 0 and the current implemented total." sqref="U140" xr:uid="{00000000-0002-0000-0100-000006000000}">
      <formula1>0</formula1>
      <formula2>C83</formula2>
    </dataValidation>
    <dataValidation type="whole" allowBlank="1" showErrorMessage="1" errorTitle="Invalid count" error="Value must be between 0 and the current implemented total." sqref="W140" xr:uid="{00000000-0002-0000-0100-000007000000}">
      <formula1>0</formula1>
      <formula2>C84</formula2>
    </dataValidation>
    <dataValidation type="whole" allowBlank="1" showErrorMessage="1" errorTitle="Invalid overall count" error="Overall count must be between 0 and the current implemented total." sqref="Q141" xr:uid="{00000000-0002-0000-0100-000008000000}">
      <formula1>0</formula1>
      <formula2>C16</formula2>
    </dataValidation>
    <dataValidation type="whole" allowBlank="1" showErrorMessage="1" errorTitle="Invalid count" error="Value must be between 0 and the current implemented total." sqref="S141" xr:uid="{00000000-0002-0000-0100-000009000000}">
      <formula1>0</formula1>
      <formula2>C82</formula2>
    </dataValidation>
    <dataValidation type="whole" allowBlank="1" showErrorMessage="1" errorTitle="Invalid count" error="Value must be between 0 and the current implemented total." sqref="U141" xr:uid="{00000000-0002-0000-0100-00000A000000}">
      <formula1>0</formula1>
      <formula2>C83</formula2>
    </dataValidation>
    <dataValidation type="whole" allowBlank="1" showErrorMessage="1" errorTitle="Invalid count" error="Value must be between 0 and the current implemented total." sqref="W141" xr:uid="{00000000-0002-0000-0100-00000B000000}">
      <formula1>0</formula1>
      <formula2>C84</formula2>
    </dataValidation>
    <dataValidation type="whole" allowBlank="1" showErrorMessage="1" errorTitle="Invalid overall count" error="Overall count must be between 0 and the current implemented total." sqref="Q142" xr:uid="{00000000-0002-0000-0100-00000C000000}">
      <formula1>0</formula1>
      <formula2>C16</formula2>
    </dataValidation>
    <dataValidation type="whole" allowBlank="1" showErrorMessage="1" errorTitle="Invalid count" error="Value must be between 0 and the current implemented total." sqref="S142" xr:uid="{00000000-0002-0000-0100-00000D000000}">
      <formula1>0</formula1>
      <formula2>C82</formula2>
    </dataValidation>
    <dataValidation type="whole" allowBlank="1" showErrorMessage="1" errorTitle="Invalid count" error="Value must be between 0 and the current implemented total." sqref="U142" xr:uid="{00000000-0002-0000-0100-00000E000000}">
      <formula1>0</formula1>
      <formula2>C83</formula2>
    </dataValidation>
    <dataValidation type="whole" allowBlank="1" showErrorMessage="1" errorTitle="Invalid count" error="Value must be between 0 and the current implemented total." sqref="W142" xr:uid="{00000000-0002-0000-0100-00000F000000}">
      <formula1>0</formula1>
      <formula2>C84</formula2>
    </dataValidation>
    <dataValidation type="whole" allowBlank="1" showErrorMessage="1" errorTitle="Invalid overall count" error="Overall count must be between 0 and the current implemented total." sqref="Q143" xr:uid="{00000000-0002-0000-0100-000010000000}">
      <formula1>0</formula1>
      <formula2>C16</formula2>
    </dataValidation>
    <dataValidation type="whole" allowBlank="1" showErrorMessage="1" errorTitle="Invalid count" error="Value must be between 0 and the current implemented total." sqref="S143" xr:uid="{00000000-0002-0000-0100-000011000000}">
      <formula1>0</formula1>
      <formula2>C82</formula2>
    </dataValidation>
    <dataValidation type="whole" allowBlank="1" showErrorMessage="1" errorTitle="Invalid count" error="Value must be between 0 and the current implemented total." sqref="U143" xr:uid="{00000000-0002-0000-0100-000012000000}">
      <formula1>0</formula1>
      <formula2>C83</formula2>
    </dataValidation>
    <dataValidation type="whole" allowBlank="1" showErrorMessage="1" errorTitle="Invalid count" error="Value must be between 0 and the current implemented total." sqref="W143" xr:uid="{00000000-0002-0000-0100-000013000000}">
      <formula1>0</formula1>
      <formula2>C84</formula2>
    </dataValidation>
    <dataValidation type="whole" allowBlank="1" showErrorMessage="1" errorTitle="Invalid overall count" error="Overall count must be between 0 and the current implemented total." sqref="Q144" xr:uid="{00000000-0002-0000-0100-000014000000}">
      <formula1>0</formula1>
      <formula2>C16</formula2>
    </dataValidation>
    <dataValidation type="whole" allowBlank="1" showErrorMessage="1" errorTitle="Invalid count" error="Value must be between 0 and the current implemented total." sqref="S144" xr:uid="{00000000-0002-0000-0100-000015000000}">
      <formula1>0</formula1>
      <formula2>C82</formula2>
    </dataValidation>
    <dataValidation type="whole" allowBlank="1" showErrorMessage="1" errorTitle="Invalid count" error="Value must be between 0 and the current implemented total." sqref="U144" xr:uid="{00000000-0002-0000-0100-000016000000}">
      <formula1>0</formula1>
      <formula2>C83</formula2>
    </dataValidation>
    <dataValidation type="whole" allowBlank="1" showErrorMessage="1" errorTitle="Invalid count" error="Value must be between 0 and the current implemented total." sqref="W144" xr:uid="{00000000-0002-0000-0100-000017000000}">
      <formula1>0</formula1>
      <formula2>C84</formula2>
    </dataValidation>
    <dataValidation type="whole" allowBlank="1" showErrorMessage="1" errorTitle="Invalid overall count" error="Overall count must be between 0 and the current implemented total." sqref="Q145" xr:uid="{00000000-0002-0000-0100-000018000000}">
      <formula1>0</formula1>
      <formula2>C16</formula2>
    </dataValidation>
    <dataValidation type="whole" allowBlank="1" showErrorMessage="1" errorTitle="Invalid count" error="Value must be between 0 and the current implemented total." sqref="S145" xr:uid="{00000000-0002-0000-0100-000019000000}">
      <formula1>0</formula1>
      <formula2>C82</formula2>
    </dataValidation>
    <dataValidation type="whole" allowBlank="1" showErrorMessage="1" errorTitle="Invalid count" error="Value must be between 0 and the current implemented total." sqref="U145" xr:uid="{00000000-0002-0000-0100-00001A000000}">
      <formula1>0</formula1>
      <formula2>C83</formula2>
    </dataValidation>
    <dataValidation type="whole" allowBlank="1" showErrorMessage="1" errorTitle="Invalid count" error="Value must be between 0 and the current implemented total." sqref="W145" xr:uid="{00000000-0002-0000-0100-00001B000000}">
      <formula1>0</formula1>
      <formula2>C84</formula2>
    </dataValidation>
    <dataValidation type="whole" allowBlank="1" showErrorMessage="1" errorTitle="Invalid overall count" error="Overall count must be between 0 and the current implemented total." sqref="Q146" xr:uid="{00000000-0002-0000-0100-00001C000000}">
      <formula1>0</formula1>
      <formula2>C16</formula2>
    </dataValidation>
    <dataValidation type="whole" allowBlank="1" showErrorMessage="1" errorTitle="Invalid count" error="Value must be between 0 and the current implemented total." sqref="S146" xr:uid="{00000000-0002-0000-0100-00001D000000}">
      <formula1>0</formula1>
      <formula2>C82</formula2>
    </dataValidation>
    <dataValidation type="whole" allowBlank="1" showErrorMessage="1" errorTitle="Invalid count" error="Value must be between 0 and the current implemented total." sqref="U146" xr:uid="{00000000-0002-0000-0100-00001E000000}">
      <formula1>0</formula1>
      <formula2>C83</formula2>
    </dataValidation>
    <dataValidation type="whole" allowBlank="1" showErrorMessage="1" errorTitle="Invalid count" error="Value must be between 0 and the current implemented total." sqref="W146" xr:uid="{00000000-0002-0000-0100-00001F000000}">
      <formula1>0</formula1>
      <formula2>C84</formula2>
    </dataValidation>
    <dataValidation type="whole" allowBlank="1" showErrorMessage="1" errorTitle="Invalid overall count" error="Overall count must be between 0 and the current implemented total." sqref="Q147" xr:uid="{00000000-0002-0000-0100-000020000000}">
      <formula1>0</formula1>
      <formula2>C16</formula2>
    </dataValidation>
    <dataValidation type="whole" allowBlank="1" showErrorMessage="1" errorTitle="Invalid count" error="Value must be between 0 and the current implemented total." sqref="S147" xr:uid="{00000000-0002-0000-0100-000021000000}">
      <formula1>0</formula1>
      <formula2>C82</formula2>
    </dataValidation>
    <dataValidation type="whole" allowBlank="1" showErrorMessage="1" errorTitle="Invalid count" error="Value must be between 0 and the current implemented total." sqref="U147" xr:uid="{00000000-0002-0000-0100-000022000000}">
      <formula1>0</formula1>
      <formula2>C83</formula2>
    </dataValidation>
    <dataValidation type="whole" allowBlank="1" showErrorMessage="1" errorTitle="Invalid count" error="Value must be between 0 and the current implemented total." sqref="W147" xr:uid="{00000000-0002-0000-0100-000023000000}">
      <formula1>0</formula1>
      <formula2>C84</formula2>
    </dataValidation>
    <dataValidation type="whole" allowBlank="1" showErrorMessage="1" errorTitle="Invalid overall count" error="Overall count must be between 0 and the current implemented total." sqref="Q148" xr:uid="{00000000-0002-0000-0100-000024000000}">
      <formula1>0</formula1>
      <formula2>C16</formula2>
    </dataValidation>
    <dataValidation type="whole" allowBlank="1" showErrorMessage="1" errorTitle="Invalid count" error="Value must be between 0 and the current implemented total." sqref="S148" xr:uid="{00000000-0002-0000-0100-000025000000}">
      <formula1>0</formula1>
      <formula2>C82</formula2>
    </dataValidation>
    <dataValidation type="whole" allowBlank="1" showErrorMessage="1" errorTitle="Invalid count" error="Value must be between 0 and the current implemented total." sqref="U148" xr:uid="{00000000-0002-0000-0100-000026000000}">
      <formula1>0</formula1>
      <formula2>C83</formula2>
    </dataValidation>
    <dataValidation type="whole" allowBlank="1" showErrorMessage="1" errorTitle="Invalid count" error="Value must be between 0 and the current implemented total." sqref="W148" xr:uid="{00000000-0002-0000-0100-000027000000}">
      <formula1>0</formula1>
      <formula2>C84</formula2>
    </dataValidation>
    <dataValidation type="whole" allowBlank="1" showErrorMessage="1" errorTitle="Invalid overall count" error="Overall count must be between 0 and the current implemented total." sqref="Q149" xr:uid="{00000000-0002-0000-0100-000028000000}">
      <formula1>0</formula1>
      <formula2>C16</formula2>
    </dataValidation>
    <dataValidation type="whole" allowBlank="1" showErrorMessage="1" errorTitle="Invalid count" error="Value must be between 0 and the current implemented total." sqref="S149" xr:uid="{00000000-0002-0000-0100-000029000000}">
      <formula1>0</formula1>
      <formula2>C82</formula2>
    </dataValidation>
    <dataValidation type="whole" allowBlank="1" showErrorMessage="1" errorTitle="Invalid count" error="Value must be between 0 and the current implemented total." sqref="U149" xr:uid="{00000000-0002-0000-0100-00002A000000}">
      <formula1>0</formula1>
      <formula2>C83</formula2>
    </dataValidation>
    <dataValidation type="whole" allowBlank="1" showErrorMessage="1" errorTitle="Invalid count" error="Value must be between 0 and the current implemented total." sqref="W149" xr:uid="{00000000-0002-0000-0100-00002B000000}">
      <formula1>0</formula1>
      <formula2>C84</formula2>
    </dataValidation>
    <dataValidation type="whole" allowBlank="1" showErrorMessage="1" errorTitle="Invalid overall count" error="Overall count must be between 0 and the current implemented total." sqref="Q150" xr:uid="{00000000-0002-0000-0100-00002C000000}">
      <formula1>0</formula1>
      <formula2>C16</formula2>
    </dataValidation>
    <dataValidation type="whole" allowBlank="1" showErrorMessage="1" errorTitle="Invalid count" error="Value must be between 0 and the current implemented total." sqref="S150" xr:uid="{00000000-0002-0000-0100-00002D000000}">
      <formula1>0</formula1>
      <formula2>C82</formula2>
    </dataValidation>
    <dataValidation type="whole" allowBlank="1" showErrorMessage="1" errorTitle="Invalid count" error="Value must be between 0 and the current implemented total." sqref="U150" xr:uid="{00000000-0002-0000-0100-00002E000000}">
      <formula1>0</formula1>
      <formula2>C83</formula2>
    </dataValidation>
    <dataValidation type="whole" allowBlank="1" showErrorMessage="1" errorTitle="Invalid count" error="Value must be between 0 and the current implemented total." sqref="W150" xr:uid="{00000000-0002-0000-0100-00002F000000}">
      <formula1>0</formula1>
      <formula2>C84</formula2>
    </dataValidation>
    <dataValidation type="whole" allowBlank="1" showErrorMessage="1" errorTitle="Invalid overall count" error="Overall count must be between 0 and the current implemented total." sqref="Q151" xr:uid="{00000000-0002-0000-0100-000030000000}">
      <formula1>0</formula1>
      <formula2>C16</formula2>
    </dataValidation>
    <dataValidation type="whole" allowBlank="1" showErrorMessage="1" errorTitle="Invalid count" error="Value must be between 0 and the current implemented total." sqref="S151" xr:uid="{00000000-0002-0000-0100-000031000000}">
      <formula1>0</formula1>
      <formula2>C82</formula2>
    </dataValidation>
    <dataValidation type="whole" allowBlank="1" showErrorMessage="1" errorTitle="Invalid count" error="Value must be between 0 and the current implemented total." sqref="U151" xr:uid="{00000000-0002-0000-0100-000032000000}">
      <formula1>0</formula1>
      <formula2>C83</formula2>
    </dataValidation>
    <dataValidation type="whole" allowBlank="1" showErrorMessage="1" errorTitle="Invalid count" error="Value must be between 0 and the current implemented total." sqref="W151" xr:uid="{00000000-0002-0000-0100-000033000000}">
      <formula1>0</formula1>
      <formula2>C84</formula2>
    </dataValidation>
    <dataValidation type="whole" allowBlank="1" showErrorMessage="1" errorTitle="Invalid overall count" error="Overall count must be between 0 and the current implemented total." sqref="Q152" xr:uid="{00000000-0002-0000-0100-000034000000}">
      <formula1>0</formula1>
      <formula2>C16</formula2>
    </dataValidation>
    <dataValidation type="whole" allowBlank="1" showErrorMessage="1" errorTitle="Invalid count" error="Value must be between 0 and the current implemented total." sqref="S152" xr:uid="{00000000-0002-0000-0100-000035000000}">
      <formula1>0</formula1>
      <formula2>C82</formula2>
    </dataValidation>
    <dataValidation type="whole" allowBlank="1" showErrorMessage="1" errorTitle="Invalid count" error="Value must be between 0 and the current implemented total." sqref="U152" xr:uid="{00000000-0002-0000-0100-000036000000}">
      <formula1>0</formula1>
      <formula2>C83</formula2>
    </dataValidation>
    <dataValidation type="whole" allowBlank="1" showErrorMessage="1" errorTitle="Invalid count" error="Value must be between 0 and the current implemented total." sqref="W152" xr:uid="{00000000-0002-0000-0100-000037000000}">
      <formula1>0</formula1>
      <formula2>C84</formula2>
    </dataValidation>
    <dataValidation type="whole" allowBlank="1" showErrorMessage="1" errorTitle="Invalid overall count" error="Overall count must be between 0 and the current implemented total." sqref="Q153" xr:uid="{00000000-0002-0000-0100-000038000000}">
      <formula1>0</formula1>
      <formula2>C16</formula2>
    </dataValidation>
    <dataValidation type="whole" allowBlank="1" showErrorMessage="1" errorTitle="Invalid count" error="Value must be between 0 and the current implemented total." sqref="S153" xr:uid="{00000000-0002-0000-0100-000039000000}">
      <formula1>0</formula1>
      <formula2>C82</formula2>
    </dataValidation>
    <dataValidation type="whole" allowBlank="1" showErrorMessage="1" errorTitle="Invalid count" error="Value must be between 0 and the current implemented total." sqref="U153" xr:uid="{00000000-0002-0000-0100-00003A000000}">
      <formula1>0</formula1>
      <formula2>C83</formula2>
    </dataValidation>
    <dataValidation type="whole" allowBlank="1" showErrorMessage="1" errorTitle="Invalid count" error="Value must be between 0 and the current implemented total." sqref="W153" xr:uid="{00000000-0002-0000-0100-00003B000000}">
      <formula1>0</formula1>
      <formula2>C84</formula2>
    </dataValidation>
    <dataValidation type="whole" allowBlank="1" showErrorMessage="1" errorTitle="Invalid overall count" error="Overall count must be between 0 and the current implemented total." sqref="Q154" xr:uid="{00000000-0002-0000-0100-00003C000000}">
      <formula1>0</formula1>
      <formula2>C16</formula2>
    </dataValidation>
    <dataValidation type="whole" allowBlank="1" showErrorMessage="1" errorTitle="Invalid count" error="Value must be between 0 and the current implemented total." sqref="S154" xr:uid="{00000000-0002-0000-0100-00003D000000}">
      <formula1>0</formula1>
      <formula2>C82</formula2>
    </dataValidation>
    <dataValidation type="whole" allowBlank="1" showErrorMessage="1" errorTitle="Invalid count" error="Value must be between 0 and the current implemented total." sqref="U154" xr:uid="{00000000-0002-0000-0100-00003E000000}">
      <formula1>0</formula1>
      <formula2>C83</formula2>
    </dataValidation>
    <dataValidation type="whole" allowBlank="1" showErrorMessage="1" errorTitle="Invalid count" error="Value must be between 0 and the current implemented total." sqref="W154" xr:uid="{00000000-0002-0000-0100-00003F000000}">
      <formula1>0</formula1>
      <formula2>C84</formula2>
    </dataValidation>
    <dataValidation type="whole" allowBlank="1" showErrorMessage="1" errorTitle="Invalid overall count" error="Overall count must be between 0 and the current implemented total." sqref="Q155" xr:uid="{00000000-0002-0000-0100-000040000000}">
      <formula1>0</formula1>
      <formula2>C16</formula2>
    </dataValidation>
    <dataValidation type="whole" allowBlank="1" showErrorMessage="1" errorTitle="Invalid count" error="Value must be between 0 and the current implemented total." sqref="S155" xr:uid="{00000000-0002-0000-0100-000041000000}">
      <formula1>0</formula1>
      <formula2>C82</formula2>
    </dataValidation>
    <dataValidation type="whole" allowBlank="1" showErrorMessage="1" errorTitle="Invalid count" error="Value must be between 0 and the current implemented total." sqref="U155" xr:uid="{00000000-0002-0000-0100-000042000000}">
      <formula1>0</formula1>
      <formula2>C83</formula2>
    </dataValidation>
    <dataValidation type="whole" allowBlank="1" showErrorMessage="1" errorTitle="Invalid count" error="Value must be between 0 and the current implemented total." sqref="W155" xr:uid="{00000000-0002-0000-0100-000043000000}">
      <formula1>0</formula1>
      <formula2>C84</formula2>
    </dataValidation>
    <dataValidation type="whole" allowBlank="1" showErrorMessage="1" errorTitle="Invalid overall count" error="Overall count must be between 0 and the current implemented total." sqref="Q156" xr:uid="{00000000-0002-0000-0100-000044000000}">
      <formula1>0</formula1>
      <formula2>C16</formula2>
    </dataValidation>
    <dataValidation type="whole" allowBlank="1" showErrorMessage="1" errorTitle="Invalid count" error="Value must be between 0 and the current implemented total." sqref="S156" xr:uid="{00000000-0002-0000-0100-000045000000}">
      <formula1>0</formula1>
      <formula2>C82</formula2>
    </dataValidation>
    <dataValidation type="whole" allowBlank="1" showErrorMessage="1" errorTitle="Invalid count" error="Value must be between 0 and the current implemented total." sqref="U156" xr:uid="{00000000-0002-0000-0100-000046000000}">
      <formula1>0</formula1>
      <formula2>C83</formula2>
    </dataValidation>
    <dataValidation type="whole" allowBlank="1" showErrorMessage="1" errorTitle="Invalid count" error="Value must be between 0 and the current implemented total." sqref="W156" xr:uid="{00000000-0002-0000-0100-000047000000}">
      <formula1>0</formula1>
      <formula2>C84</formula2>
    </dataValidation>
    <dataValidation type="whole" allowBlank="1" showErrorMessage="1" errorTitle="Invalid overall count" error="Overall count must be between 0 and the current implemented total." sqref="Q157" xr:uid="{00000000-0002-0000-0100-000048000000}">
      <formula1>0</formula1>
      <formula2>C16</formula2>
    </dataValidation>
    <dataValidation type="whole" allowBlank="1" showErrorMessage="1" errorTitle="Invalid count" error="Value must be between 0 and the current implemented total." sqref="S157" xr:uid="{00000000-0002-0000-0100-000049000000}">
      <formula1>0</formula1>
      <formula2>C82</formula2>
    </dataValidation>
    <dataValidation type="whole" allowBlank="1" showErrorMessage="1" errorTitle="Invalid count" error="Value must be between 0 and the current implemented total." sqref="U157" xr:uid="{00000000-0002-0000-0100-00004A000000}">
      <formula1>0</formula1>
      <formula2>C83</formula2>
    </dataValidation>
    <dataValidation type="whole" allowBlank="1" showErrorMessage="1" errorTitle="Invalid count" error="Value must be between 0 and the current implemented total." sqref="W157" xr:uid="{00000000-0002-0000-0100-00004B000000}">
      <formula1>0</formula1>
      <formula2>C84</formula2>
    </dataValidation>
    <dataValidation type="whole" allowBlank="1" showErrorMessage="1" errorTitle="Invalid overall count" error="Overall count must be between 0 and the current implemented total." sqref="Q158" xr:uid="{00000000-0002-0000-0100-00004C000000}">
      <formula1>0</formula1>
      <formula2>C16</formula2>
    </dataValidation>
    <dataValidation type="whole" allowBlank="1" showErrorMessage="1" errorTitle="Invalid count" error="Value must be between 0 and the current implemented total." sqref="S158" xr:uid="{00000000-0002-0000-0100-00004D000000}">
      <formula1>0</formula1>
      <formula2>C82</formula2>
    </dataValidation>
    <dataValidation type="whole" allowBlank="1" showErrorMessage="1" errorTitle="Invalid count" error="Value must be between 0 and the current implemented total." sqref="U158" xr:uid="{00000000-0002-0000-0100-00004E000000}">
      <formula1>0</formula1>
      <formula2>C83</formula2>
    </dataValidation>
    <dataValidation type="whole" allowBlank="1" showErrorMessage="1" errorTitle="Invalid count" error="Value must be between 0 and the current implemented total." sqref="W158" xr:uid="{00000000-0002-0000-0100-00004F000000}">
      <formula1>0</formula1>
      <formula2>C84</formula2>
    </dataValidation>
    <dataValidation type="whole" allowBlank="1" showErrorMessage="1" errorTitle="Invalid overall count" error="Overall count must be between 0 and the current implemented total." sqref="Q159" xr:uid="{00000000-0002-0000-0100-000050000000}">
      <formula1>0</formula1>
      <formula2>C16</formula2>
    </dataValidation>
    <dataValidation type="whole" allowBlank="1" showErrorMessage="1" errorTitle="Invalid count" error="Value must be between 0 and the current implemented total." sqref="S159" xr:uid="{00000000-0002-0000-0100-000051000000}">
      <formula1>0</formula1>
      <formula2>C82</formula2>
    </dataValidation>
    <dataValidation type="whole" allowBlank="1" showErrorMessage="1" errorTitle="Invalid count" error="Value must be between 0 and the current implemented total." sqref="U159" xr:uid="{00000000-0002-0000-0100-000052000000}">
      <formula1>0</formula1>
      <formula2>C83</formula2>
    </dataValidation>
    <dataValidation type="whole" allowBlank="1" showErrorMessage="1" errorTitle="Invalid count" error="Value must be between 0 and the current implemented total." sqref="W159" xr:uid="{00000000-0002-0000-0100-000053000000}">
      <formula1>0</formula1>
      <formula2>C84</formula2>
    </dataValidation>
    <dataValidation type="whole" allowBlank="1" showErrorMessage="1" errorTitle="Invalid overall count" error="Overall count must be between 0 and the current implemented total." sqref="Q160" xr:uid="{00000000-0002-0000-0100-000054000000}">
      <formula1>0</formula1>
      <formula2>C16</formula2>
    </dataValidation>
    <dataValidation type="whole" allowBlank="1" showErrorMessage="1" errorTitle="Invalid count" error="Value must be between 0 and the current implemented total." sqref="S160" xr:uid="{00000000-0002-0000-0100-000055000000}">
      <formula1>0</formula1>
      <formula2>C82</formula2>
    </dataValidation>
    <dataValidation type="whole" allowBlank="1" showErrorMessage="1" errorTitle="Invalid count" error="Value must be between 0 and the current implemented total." sqref="U160" xr:uid="{00000000-0002-0000-0100-000056000000}">
      <formula1>0</formula1>
      <formula2>C83</formula2>
    </dataValidation>
    <dataValidation type="whole" allowBlank="1" showErrorMessage="1" errorTitle="Invalid count" error="Value must be between 0 and the current implemented total." sqref="W160" xr:uid="{00000000-0002-0000-0100-000057000000}">
      <formula1>0</formula1>
      <formula2>C84</formula2>
    </dataValidation>
    <dataValidation type="whole" allowBlank="1" showErrorMessage="1" errorTitle="Invalid overall count" error="Overall count must be between 0 and the current implemented total." sqref="Q161" xr:uid="{00000000-0002-0000-0100-000058000000}">
      <formula1>0</formula1>
      <formula2>C16</formula2>
    </dataValidation>
    <dataValidation type="whole" allowBlank="1" showErrorMessage="1" errorTitle="Invalid count" error="Value must be between 0 and the current implemented total." sqref="S161" xr:uid="{00000000-0002-0000-0100-000059000000}">
      <formula1>0</formula1>
      <formula2>C82</formula2>
    </dataValidation>
    <dataValidation type="whole" allowBlank="1" showErrorMessage="1" errorTitle="Invalid count" error="Value must be between 0 and the current implemented total." sqref="U161" xr:uid="{00000000-0002-0000-0100-00005A000000}">
      <formula1>0</formula1>
      <formula2>C83</formula2>
    </dataValidation>
    <dataValidation type="whole" allowBlank="1" showErrorMessage="1" errorTitle="Invalid count" error="Value must be between 0 and the current implemented total." sqref="W161" xr:uid="{00000000-0002-0000-0100-00005B000000}">
      <formula1>0</formula1>
      <formula2>C84</formula2>
    </dataValidation>
    <dataValidation type="whole" allowBlank="1" showErrorMessage="1" errorTitle="Invalid overall count" error="Overall count must be between 0 and the current implemented total." sqref="Q162" xr:uid="{00000000-0002-0000-0100-00005C000000}">
      <formula1>0</formula1>
      <formula2>C16</formula2>
    </dataValidation>
    <dataValidation type="whole" allowBlank="1" showErrorMessage="1" errorTitle="Invalid count" error="Value must be between 0 and the current implemented total." sqref="S162" xr:uid="{00000000-0002-0000-0100-00005D000000}">
      <formula1>0</formula1>
      <formula2>C82</formula2>
    </dataValidation>
    <dataValidation type="whole" allowBlank="1" showErrorMessage="1" errorTitle="Invalid count" error="Value must be between 0 and the current implemented total." sqref="U162" xr:uid="{00000000-0002-0000-0100-00005E000000}">
      <formula1>0</formula1>
      <formula2>C83</formula2>
    </dataValidation>
    <dataValidation type="whole" allowBlank="1" showErrorMessage="1" errorTitle="Invalid count" error="Value must be between 0 and the current implemented total." sqref="W162" xr:uid="{00000000-0002-0000-0100-00005F000000}">
      <formula1>0</formula1>
      <formula2>C84</formula2>
    </dataValidation>
    <dataValidation type="whole" allowBlank="1" showErrorMessage="1" errorTitle="Invalid overall count" error="Overall count must be between 0 and the current implemented total." sqref="Q163" xr:uid="{00000000-0002-0000-0100-000060000000}">
      <formula1>0</formula1>
      <formula2>C16</formula2>
    </dataValidation>
    <dataValidation type="whole" allowBlank="1" showErrorMessage="1" errorTitle="Invalid count" error="Value must be between 0 and the current implemented total." sqref="S163" xr:uid="{00000000-0002-0000-0100-000061000000}">
      <formula1>0</formula1>
      <formula2>C82</formula2>
    </dataValidation>
    <dataValidation type="whole" allowBlank="1" showErrorMessage="1" errorTitle="Invalid count" error="Value must be between 0 and the current implemented total." sqref="U163" xr:uid="{00000000-0002-0000-0100-000062000000}">
      <formula1>0</formula1>
      <formula2>C83</formula2>
    </dataValidation>
    <dataValidation type="whole" allowBlank="1" showErrorMessage="1" errorTitle="Invalid count" error="Value must be between 0 and the current implemented total." sqref="W163" xr:uid="{00000000-0002-0000-0100-000063000000}">
      <formula1>0</formula1>
      <formula2>C84</formula2>
    </dataValidation>
    <dataValidation type="whole" allowBlank="1" showErrorMessage="1" errorTitle="Invalid overall count" error="Overall count must be between 0 and the current implemented total." sqref="Q164" xr:uid="{00000000-0002-0000-0100-000064000000}">
      <formula1>0</formula1>
      <formula2>C16</formula2>
    </dataValidation>
    <dataValidation type="whole" allowBlank="1" showErrorMessage="1" errorTitle="Invalid count" error="Value must be between 0 and the current implemented total." sqref="S164" xr:uid="{00000000-0002-0000-0100-000065000000}">
      <formula1>0</formula1>
      <formula2>C82</formula2>
    </dataValidation>
    <dataValidation type="whole" allowBlank="1" showErrorMessage="1" errorTitle="Invalid count" error="Value must be between 0 and the current implemented total." sqref="U164" xr:uid="{00000000-0002-0000-0100-000066000000}">
      <formula1>0</formula1>
      <formula2>C83</formula2>
    </dataValidation>
    <dataValidation type="whole" allowBlank="1" showErrorMessage="1" errorTitle="Invalid count" error="Value must be between 0 and the current implemented total." sqref="W164" xr:uid="{00000000-0002-0000-0100-000067000000}">
      <formula1>0</formula1>
      <formula2>C84</formula2>
    </dataValidation>
    <dataValidation type="whole" allowBlank="1" showErrorMessage="1" errorTitle="Invalid overall count" error="Overall count must be between 0 and the current implemented total." sqref="Q165" xr:uid="{00000000-0002-0000-0100-000068000000}">
      <formula1>0</formula1>
      <formula2>C16</formula2>
    </dataValidation>
    <dataValidation type="whole" allowBlank="1" showErrorMessage="1" errorTitle="Invalid count" error="Value must be between 0 and the current implemented total." sqref="S165" xr:uid="{00000000-0002-0000-0100-000069000000}">
      <formula1>0</formula1>
      <formula2>C82</formula2>
    </dataValidation>
    <dataValidation type="whole" allowBlank="1" showErrorMessage="1" errorTitle="Invalid count" error="Value must be between 0 and the current implemented total." sqref="U165" xr:uid="{00000000-0002-0000-0100-00006A000000}">
      <formula1>0</formula1>
      <formula2>C83</formula2>
    </dataValidation>
    <dataValidation type="whole" allowBlank="1" showErrorMessage="1" errorTitle="Invalid count" error="Value must be between 0 and the current implemented total." sqref="W165" xr:uid="{00000000-0002-0000-0100-00006B000000}">
      <formula1>0</formula1>
      <formula2>C84</formula2>
    </dataValidation>
    <dataValidation type="whole" allowBlank="1" showErrorMessage="1" errorTitle="Invalid overall count" error="Overall count must be between 0 and the current implemented total." sqref="Q166" xr:uid="{00000000-0002-0000-0100-00006C000000}">
      <formula1>0</formula1>
      <formula2>C16</formula2>
    </dataValidation>
    <dataValidation type="whole" allowBlank="1" showErrorMessage="1" errorTitle="Invalid count" error="Value must be between 0 and the current implemented total." sqref="S166" xr:uid="{00000000-0002-0000-0100-00006D000000}">
      <formula1>0</formula1>
      <formula2>C82</formula2>
    </dataValidation>
    <dataValidation type="whole" allowBlank="1" showErrorMessage="1" errorTitle="Invalid count" error="Value must be between 0 and the current implemented total." sqref="U166" xr:uid="{00000000-0002-0000-0100-00006E000000}">
      <formula1>0</formula1>
      <formula2>C83</formula2>
    </dataValidation>
    <dataValidation type="whole" allowBlank="1" showErrorMessage="1" errorTitle="Invalid count" error="Value must be between 0 and the current implemented total." sqref="W166" xr:uid="{00000000-0002-0000-0100-00006F000000}">
      <formula1>0</formula1>
      <formula2>C84</formula2>
    </dataValidation>
    <dataValidation type="whole" allowBlank="1" showErrorMessage="1" errorTitle="Invalid overall count" error="Overall count must be between 0 and the current implemented total." sqref="Q167" xr:uid="{00000000-0002-0000-0100-000070000000}">
      <formula1>0</formula1>
      <formula2>C16</formula2>
    </dataValidation>
    <dataValidation type="whole" allowBlank="1" showErrorMessage="1" errorTitle="Invalid count" error="Value must be between 0 and the current implemented total." sqref="S167" xr:uid="{00000000-0002-0000-0100-000071000000}">
      <formula1>0</formula1>
      <formula2>C82</formula2>
    </dataValidation>
    <dataValidation type="whole" allowBlank="1" showErrorMessage="1" errorTitle="Invalid count" error="Value must be between 0 and the current implemented total." sqref="U167" xr:uid="{00000000-0002-0000-0100-000072000000}">
      <formula1>0</formula1>
      <formula2>C83</formula2>
    </dataValidation>
    <dataValidation type="whole" allowBlank="1" showErrorMessage="1" errorTitle="Invalid count" error="Value must be between 0 and the current implemented total." sqref="W167" xr:uid="{00000000-0002-0000-0100-000073000000}">
      <formula1>0</formula1>
      <formula2>C84</formula2>
    </dataValidation>
    <dataValidation type="whole" allowBlank="1" showErrorMessage="1" errorTitle="Invalid overall count" error="Overall count must be between 0 and the current implemented total." sqref="Q168" xr:uid="{00000000-0002-0000-0100-000074000000}">
      <formula1>0</formula1>
      <formula2>C16</formula2>
    </dataValidation>
    <dataValidation type="whole" allowBlank="1" showErrorMessage="1" errorTitle="Invalid count" error="Value must be between 0 and the current implemented total." sqref="S168" xr:uid="{00000000-0002-0000-0100-000075000000}">
      <formula1>0</formula1>
      <formula2>C82</formula2>
    </dataValidation>
    <dataValidation type="whole" allowBlank="1" showErrorMessage="1" errorTitle="Invalid count" error="Value must be between 0 and the current implemented total." sqref="U168" xr:uid="{00000000-0002-0000-0100-000076000000}">
      <formula1>0</formula1>
      <formula2>C83</formula2>
    </dataValidation>
    <dataValidation type="whole" allowBlank="1" showErrorMessage="1" errorTitle="Invalid count" error="Value must be between 0 and the current implemented total." sqref="W168" xr:uid="{00000000-0002-0000-0100-000077000000}">
      <formula1>0</formula1>
      <formula2>C84</formula2>
    </dataValidation>
    <dataValidation type="whole" allowBlank="1" showErrorMessage="1" errorTitle="Invalid Asset Count" error="Value must be between 0 and the Total Asset Numbers above." sqref="Q181" xr:uid="{00000000-0002-0000-0100-000078000000}">
      <formula1>0</formula1>
      <formula2>$P177</formula2>
    </dataValidation>
    <dataValidation type="whole" allowBlank="1" showErrorMessage="1" errorTitle="Invalid Asset Count" error="Value must be between 0 and the Total Asset Numbers above." sqref="Q182" xr:uid="{00000000-0002-0000-0100-000079000000}">
      <formula1>0</formula1>
      <formula2>$P177</formula2>
    </dataValidation>
    <dataValidation type="whole" allowBlank="1" showErrorMessage="1" errorTitle="Invalid Asset Count" error="Value must be between 0 and the Total Asset Numbers above." sqref="Q183" xr:uid="{00000000-0002-0000-0100-00007A000000}">
      <formula1>0</formula1>
      <formula2>$P177</formula2>
    </dataValidation>
    <dataValidation type="whole" allowBlank="1" showErrorMessage="1" errorTitle="Invalid Asset Count" error="Value must be between 0 and the Total Asset Numbers above." sqref="Q184" xr:uid="{00000000-0002-0000-0100-00007B000000}">
      <formula1>0</formula1>
      <formula2>$P177</formula2>
    </dataValidation>
    <dataValidation type="whole" allowBlank="1" showErrorMessage="1" errorTitle="Invalid Asset Count" error="Value must be between 0 and the Total Asset Numbers above." sqref="Q185" xr:uid="{00000000-0002-0000-0100-00007C000000}">
      <formula1>0</formula1>
      <formula2>$P177</formula2>
    </dataValidation>
    <dataValidation type="whole" allowBlank="1" showErrorMessage="1" errorTitle="Invalid Asset Count" error="Value must be between 0 and the Total Asset Numbers above." sqref="Q186" xr:uid="{00000000-0002-0000-0100-00007D000000}">
      <formula1>0</formula1>
      <formula2>$P177</formula2>
    </dataValidation>
    <dataValidation type="whole" allowBlank="1" showErrorMessage="1" errorTitle="Invalid Asset Count" error="Value must be between 0 and the Total Asset Numbers above." sqref="Q187" xr:uid="{00000000-0002-0000-0100-00007E000000}">
      <formula1>0</formula1>
      <formula2>$P177</formula2>
    </dataValidation>
    <dataValidation type="whole" allowBlank="1" showErrorMessage="1" errorTitle="Invalid Asset Count" error="Value must be between 0 and the Total Asset Numbers above." sqref="Q188" xr:uid="{00000000-0002-0000-0100-00007F000000}">
      <formula1>0</formula1>
      <formula2>$P177</formula2>
    </dataValidation>
    <dataValidation type="whole" allowBlank="1" showErrorMessage="1" errorTitle="Invalid Asset Count" error="Value must be between 0 and the Total Asset Numbers above." sqref="Q189" xr:uid="{00000000-0002-0000-0100-000080000000}">
      <formula1>0</formula1>
      <formula2>$P177</formula2>
    </dataValidation>
    <dataValidation type="whole" allowBlank="1" showErrorMessage="1" errorTitle="Invalid Asset Count" error="Value must be between 0 and the Total Asset Numbers above." sqref="Q190" xr:uid="{00000000-0002-0000-0100-000081000000}">
      <formula1>0</formula1>
      <formula2>$P177</formula2>
    </dataValidation>
    <dataValidation type="whole" allowBlank="1" showErrorMessage="1" errorTitle="Invalid Asset Count" error="Value must be between 0 and the Total Asset Numbers above." sqref="Q191" xr:uid="{00000000-0002-0000-0100-000082000000}">
      <formula1>0</formula1>
      <formula2>$P177</formula2>
    </dataValidation>
    <dataValidation type="whole" allowBlank="1" showErrorMessage="1" errorTitle="Invalid Asset Count" error="Value must be between 0 and the Total Asset Numbers above." sqref="Q192" xr:uid="{00000000-0002-0000-0100-000083000000}">
      <formula1>0</formula1>
      <formula2>$P177</formula2>
    </dataValidation>
    <dataValidation type="whole" allowBlank="1" showErrorMessage="1" errorTitle="Invalid Asset Count" error="Value must be between 0 and the Total Asset Numbers above." sqref="Q193" xr:uid="{00000000-0002-0000-0100-000084000000}">
      <formula1>0</formula1>
      <formula2>$P177</formula2>
    </dataValidation>
    <dataValidation type="whole" allowBlank="1" showErrorMessage="1" errorTitle="Invalid Asset Count" error="Value must be between 0 and the Total Asset Numbers above." sqref="Q194" xr:uid="{00000000-0002-0000-0100-000085000000}">
      <formula1>0</formula1>
      <formula2>$P177</formula2>
    </dataValidation>
    <dataValidation type="whole" allowBlank="1" showErrorMessage="1" errorTitle="Invalid Asset Count" error="Value must be between 0 and the Total Asset Numbers above." sqref="Q195" xr:uid="{00000000-0002-0000-0100-000086000000}">
      <formula1>0</formula1>
      <formula2>$P177</formula2>
    </dataValidation>
    <dataValidation type="whole" allowBlank="1" showErrorMessage="1" errorTitle="Invalid Asset Count" error="Value must be between 0 and the Total Asset Numbers above." sqref="Q196" xr:uid="{00000000-0002-0000-0100-000087000000}">
      <formula1>0</formula1>
      <formula2>$P177</formula2>
    </dataValidation>
    <dataValidation type="whole" allowBlank="1" showErrorMessage="1" errorTitle="Invalid Asset Count" error="Value must be between 0 and the Total Asset Numbers above." sqref="Q197" xr:uid="{00000000-0002-0000-0100-000088000000}">
      <formula1>0</formula1>
      <formula2>$P177</formula2>
    </dataValidation>
    <dataValidation type="whole" allowBlank="1" showErrorMessage="1" errorTitle="Invalid Asset Count" error="Value must be between 0 and the Total Asset Numbers above." sqref="Q198" xr:uid="{00000000-0002-0000-0100-000089000000}">
      <formula1>0</formula1>
      <formula2>$P177</formula2>
    </dataValidation>
    <dataValidation type="whole" allowBlank="1" showErrorMessage="1" errorTitle="Invalid Asset Count" error="Value must be between 0 and the Total Asset Numbers above." sqref="Q199" xr:uid="{00000000-0002-0000-0100-00008A000000}">
      <formula1>0</formula1>
      <formula2>$P177</formula2>
    </dataValidation>
    <dataValidation type="whole" allowBlank="1" showErrorMessage="1" errorTitle="Invalid Asset Count" error="Value must be between 0 and the Total Asset Numbers above." sqref="Q200" xr:uid="{00000000-0002-0000-0100-00008B000000}">
      <formula1>0</formula1>
      <formula2>$P177</formula2>
    </dataValidation>
  </dataValidations>
  <hyperlinks>
    <hyperlink ref="B204"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t="s">
        <v>30</v>
      </c>
      <c r="P2" s="4" t="str">
        <f t="shared" ref="P2:P56" si="0">IF(OR(I2="Implemented",I2="Compensated"),"Resolved",IF(OR(I2="Risk Accepted",I2="N/A"),"Excluded",IF(I2="Testing","Testing","Outstanding")))</f>
        <v>Outstanding</v>
      </c>
      <c r="Q2" s="13" t="s">
        <v>25</v>
      </c>
    </row>
    <row r="3" spans="1:17" ht="60" customHeight="1" x14ac:dyDescent="0.35">
      <c r="A3" s="11" t="s">
        <v>17</v>
      </c>
      <c r="B3" s="2" t="s">
        <v>31</v>
      </c>
      <c r="C3" s="1" t="s">
        <v>32</v>
      </c>
      <c r="D3" s="3" t="s">
        <v>20</v>
      </c>
      <c r="E3" s="3" t="s">
        <v>21</v>
      </c>
      <c r="F3" s="4" t="s">
        <v>22</v>
      </c>
      <c r="G3" s="4" t="s">
        <v>23</v>
      </c>
      <c r="H3" s="4" t="s">
        <v>24</v>
      </c>
      <c r="I3" s="4" t="s">
        <v>25</v>
      </c>
      <c r="J3" s="5" t="s">
        <v>25</v>
      </c>
      <c r="K3" s="5" t="s">
        <v>33</v>
      </c>
      <c r="L3" s="5" t="s">
        <v>34</v>
      </c>
      <c r="M3" s="5" t="s">
        <v>28</v>
      </c>
      <c r="N3" s="5" t="s">
        <v>35</v>
      </c>
      <c r="O3" s="5" t="s">
        <v>36</v>
      </c>
      <c r="P3" s="4" t="str">
        <f t="shared" si="0"/>
        <v>Outstanding</v>
      </c>
      <c r="Q3" s="13" t="s">
        <v>25</v>
      </c>
    </row>
    <row r="4" spans="1:17" ht="60" customHeight="1" x14ac:dyDescent="0.35">
      <c r="A4" s="11" t="s">
        <v>17</v>
      </c>
      <c r="B4" s="2" t="s">
        <v>37</v>
      </c>
      <c r="C4" s="1" t="s">
        <v>38</v>
      </c>
      <c r="D4" s="3" t="s">
        <v>20</v>
      </c>
      <c r="E4" s="3" t="s">
        <v>21</v>
      </c>
      <c r="F4" s="4" t="s">
        <v>22</v>
      </c>
      <c r="G4" s="4" t="s">
        <v>23</v>
      </c>
      <c r="H4" s="4" t="s">
        <v>24</v>
      </c>
      <c r="I4" s="4" t="s">
        <v>25</v>
      </c>
      <c r="J4" s="5" t="s">
        <v>25</v>
      </c>
      <c r="K4" s="5" t="s">
        <v>39</v>
      </c>
      <c r="L4" s="5" t="s">
        <v>40</v>
      </c>
      <c r="M4" s="5" t="s">
        <v>41</v>
      </c>
      <c r="N4" s="5" t="s">
        <v>42</v>
      </c>
      <c r="O4" s="5" t="s">
        <v>43</v>
      </c>
      <c r="P4" s="4" t="str">
        <f t="shared" si="0"/>
        <v>Outstanding</v>
      </c>
      <c r="Q4" s="13" t="s">
        <v>25</v>
      </c>
    </row>
    <row r="5" spans="1:17" ht="60" customHeight="1" x14ac:dyDescent="0.35">
      <c r="A5" s="11" t="s">
        <v>17</v>
      </c>
      <c r="B5" s="2" t="s">
        <v>44</v>
      </c>
      <c r="C5" s="1" t="s">
        <v>45</v>
      </c>
      <c r="D5" s="3" t="s">
        <v>20</v>
      </c>
      <c r="E5" s="3" t="s">
        <v>21</v>
      </c>
      <c r="F5" s="4" t="s">
        <v>22</v>
      </c>
      <c r="G5" s="4" t="s">
        <v>23</v>
      </c>
      <c r="H5" s="4" t="s">
        <v>24</v>
      </c>
      <c r="I5" s="4" t="s">
        <v>25</v>
      </c>
      <c r="J5" s="5" t="s">
        <v>25</v>
      </c>
      <c r="K5" s="5" t="s">
        <v>46</v>
      </c>
      <c r="L5" s="5" t="s">
        <v>47</v>
      </c>
      <c r="M5" s="5" t="s">
        <v>48</v>
      </c>
      <c r="N5" s="5" t="s">
        <v>49</v>
      </c>
      <c r="O5" s="5" t="s">
        <v>50</v>
      </c>
      <c r="P5" s="4" t="str">
        <f t="shared" si="0"/>
        <v>Outstanding</v>
      </c>
      <c r="Q5" s="13" t="s">
        <v>25</v>
      </c>
    </row>
    <row r="6" spans="1:17" ht="60" customHeight="1" x14ac:dyDescent="0.35">
      <c r="A6" s="11" t="s">
        <v>17</v>
      </c>
      <c r="B6" s="2" t="s">
        <v>51</v>
      </c>
      <c r="C6" s="1" t="s">
        <v>52</v>
      </c>
      <c r="D6" s="3" t="s">
        <v>53</v>
      </c>
      <c r="E6" s="3" t="s">
        <v>21</v>
      </c>
      <c r="F6" s="4" t="s">
        <v>22</v>
      </c>
      <c r="G6" s="4" t="s">
        <v>23</v>
      </c>
      <c r="H6" s="4" t="s">
        <v>24</v>
      </c>
      <c r="I6" s="4" t="s">
        <v>25</v>
      </c>
      <c r="J6" s="5" t="s">
        <v>25</v>
      </c>
      <c r="K6" s="5" t="s">
        <v>54</v>
      </c>
      <c r="L6" s="5" t="s">
        <v>55</v>
      </c>
      <c r="M6" s="5" t="s">
        <v>56</v>
      </c>
      <c r="N6" s="5" t="s">
        <v>57</v>
      </c>
      <c r="O6" s="5" t="s">
        <v>58</v>
      </c>
      <c r="P6" s="4" t="str">
        <f t="shared" si="0"/>
        <v>Outstanding</v>
      </c>
      <c r="Q6" s="13" t="s">
        <v>25</v>
      </c>
    </row>
    <row r="7" spans="1:17" ht="60" customHeight="1" x14ac:dyDescent="0.35">
      <c r="A7" s="11" t="s">
        <v>17</v>
      </c>
      <c r="B7" s="2" t="s">
        <v>59</v>
      </c>
      <c r="C7" s="1" t="s">
        <v>60</v>
      </c>
      <c r="D7" s="3" t="s">
        <v>20</v>
      </c>
      <c r="E7" s="3" t="s">
        <v>21</v>
      </c>
      <c r="F7" s="4" t="s">
        <v>22</v>
      </c>
      <c r="G7" s="4" t="s">
        <v>23</v>
      </c>
      <c r="H7" s="4" t="s">
        <v>24</v>
      </c>
      <c r="I7" s="4" t="s">
        <v>25</v>
      </c>
      <c r="J7" s="5" t="s">
        <v>25</v>
      </c>
      <c r="K7" s="5" t="s">
        <v>61</v>
      </c>
      <c r="L7" s="5" t="s">
        <v>62</v>
      </c>
      <c r="M7" s="5" t="s">
        <v>63</v>
      </c>
      <c r="N7" s="5" t="s">
        <v>64</v>
      </c>
      <c r="O7" s="5" t="s">
        <v>65</v>
      </c>
      <c r="P7" s="4" t="str">
        <f t="shared" si="0"/>
        <v>Outstanding</v>
      </c>
      <c r="Q7" s="13" t="s">
        <v>25</v>
      </c>
    </row>
    <row r="8" spans="1:17" ht="60" customHeight="1" x14ac:dyDescent="0.35">
      <c r="A8" s="11" t="s">
        <v>17</v>
      </c>
      <c r="B8" s="2" t="s">
        <v>66</v>
      </c>
      <c r="C8" s="1" t="s">
        <v>67</v>
      </c>
      <c r="D8" s="3" t="s">
        <v>53</v>
      </c>
      <c r="E8" s="3" t="s">
        <v>21</v>
      </c>
      <c r="F8" s="4" t="s">
        <v>22</v>
      </c>
      <c r="G8" s="4" t="s">
        <v>23</v>
      </c>
      <c r="H8" s="4" t="s">
        <v>24</v>
      </c>
      <c r="I8" s="4" t="s">
        <v>25</v>
      </c>
      <c r="J8" s="5" t="s">
        <v>25</v>
      </c>
      <c r="K8" s="5" t="s">
        <v>68</v>
      </c>
      <c r="L8" s="5" t="s">
        <v>69</v>
      </c>
      <c r="M8" s="5" t="s">
        <v>70</v>
      </c>
      <c r="N8" s="5" t="s">
        <v>71</v>
      </c>
      <c r="O8" s="5" t="s">
        <v>72</v>
      </c>
      <c r="P8" s="4" t="str">
        <f t="shared" si="0"/>
        <v>Outstanding</v>
      </c>
      <c r="Q8" s="13" t="s">
        <v>25</v>
      </c>
    </row>
    <row r="9" spans="1:17" ht="60" customHeight="1" x14ac:dyDescent="0.35">
      <c r="A9" s="11" t="s">
        <v>17</v>
      </c>
      <c r="B9" s="2" t="s">
        <v>73</v>
      </c>
      <c r="C9" s="1" t="s">
        <v>74</v>
      </c>
      <c r="D9" s="3" t="s">
        <v>20</v>
      </c>
      <c r="E9" s="3" t="s">
        <v>21</v>
      </c>
      <c r="F9" s="4" t="s">
        <v>22</v>
      </c>
      <c r="G9" s="4" t="s">
        <v>23</v>
      </c>
      <c r="H9" s="4" t="s">
        <v>24</v>
      </c>
      <c r="I9" s="4" t="s">
        <v>25</v>
      </c>
      <c r="J9" s="5" t="s">
        <v>25</v>
      </c>
      <c r="K9" s="5" t="s">
        <v>75</v>
      </c>
      <c r="L9" s="5" t="s">
        <v>76</v>
      </c>
      <c r="M9" s="5" t="s">
        <v>77</v>
      </c>
      <c r="N9" s="5" t="s">
        <v>78</v>
      </c>
      <c r="O9" s="5" t="s">
        <v>79</v>
      </c>
      <c r="P9" s="4" t="str">
        <f t="shared" si="0"/>
        <v>Outstanding</v>
      </c>
      <c r="Q9" s="13" t="s">
        <v>25</v>
      </c>
    </row>
    <row r="10" spans="1:17" ht="60" customHeight="1" x14ac:dyDescent="0.35">
      <c r="A10" s="11" t="s">
        <v>17</v>
      </c>
      <c r="B10" s="2" t="s">
        <v>80</v>
      </c>
      <c r="C10" s="1" t="s">
        <v>81</v>
      </c>
      <c r="D10" s="3" t="s">
        <v>20</v>
      </c>
      <c r="E10" s="3" t="s">
        <v>21</v>
      </c>
      <c r="F10" s="4" t="s">
        <v>22</v>
      </c>
      <c r="G10" s="4" t="s">
        <v>23</v>
      </c>
      <c r="H10" s="4" t="s">
        <v>24</v>
      </c>
      <c r="I10" s="4" t="s">
        <v>25</v>
      </c>
      <c r="J10" s="5" t="s">
        <v>25</v>
      </c>
      <c r="K10" s="5" t="s">
        <v>82</v>
      </c>
      <c r="L10" s="5" t="s">
        <v>83</v>
      </c>
      <c r="M10" s="5" t="s">
        <v>84</v>
      </c>
      <c r="N10" s="5" t="s">
        <v>85</v>
      </c>
      <c r="O10" s="5" t="s">
        <v>86</v>
      </c>
      <c r="P10" s="4" t="str">
        <f t="shared" si="0"/>
        <v>Outstanding</v>
      </c>
      <c r="Q10" s="13" t="s">
        <v>25</v>
      </c>
    </row>
    <row r="11" spans="1:17" ht="60" customHeight="1" x14ac:dyDescent="0.35">
      <c r="A11" s="11" t="s">
        <v>17</v>
      </c>
      <c r="B11" s="2" t="s">
        <v>87</v>
      </c>
      <c r="C11" s="1" t="s">
        <v>88</v>
      </c>
      <c r="D11" s="3" t="s">
        <v>20</v>
      </c>
      <c r="E11" s="3" t="s">
        <v>21</v>
      </c>
      <c r="F11" s="4" t="s">
        <v>22</v>
      </c>
      <c r="G11" s="4" t="s">
        <v>23</v>
      </c>
      <c r="H11" s="4" t="s">
        <v>24</v>
      </c>
      <c r="I11" s="4" t="s">
        <v>25</v>
      </c>
      <c r="J11" s="5" t="s">
        <v>25</v>
      </c>
      <c r="K11" s="5" t="s">
        <v>89</v>
      </c>
      <c r="L11" s="5" t="s">
        <v>90</v>
      </c>
      <c r="M11" s="5" t="s">
        <v>91</v>
      </c>
      <c r="N11" s="5" t="s">
        <v>92</v>
      </c>
      <c r="O11" s="5" t="s">
        <v>93</v>
      </c>
      <c r="P11" s="4" t="str">
        <f t="shared" si="0"/>
        <v>Outstanding</v>
      </c>
      <c r="Q11" s="13" t="s">
        <v>25</v>
      </c>
    </row>
    <row r="12" spans="1:17" ht="60" customHeight="1" x14ac:dyDescent="0.35">
      <c r="A12" s="11" t="s">
        <v>17</v>
      </c>
      <c r="B12" s="2" t="s">
        <v>94</v>
      </c>
      <c r="C12" s="1" t="s">
        <v>95</v>
      </c>
      <c r="D12" s="3" t="s">
        <v>20</v>
      </c>
      <c r="E12" s="3" t="s">
        <v>21</v>
      </c>
      <c r="F12" s="4" t="s">
        <v>22</v>
      </c>
      <c r="G12" s="4" t="s">
        <v>23</v>
      </c>
      <c r="H12" s="4" t="s">
        <v>24</v>
      </c>
      <c r="I12" s="4" t="s">
        <v>25</v>
      </c>
      <c r="J12" s="5" t="s">
        <v>25</v>
      </c>
      <c r="K12" s="5" t="s">
        <v>96</v>
      </c>
      <c r="L12" s="5" t="s">
        <v>97</v>
      </c>
      <c r="M12" s="5" t="s">
        <v>98</v>
      </c>
      <c r="N12" s="5" t="s">
        <v>99</v>
      </c>
      <c r="O12" s="5" t="s">
        <v>36</v>
      </c>
      <c r="P12" s="4" t="str">
        <f t="shared" si="0"/>
        <v>Outstanding</v>
      </c>
      <c r="Q12" s="13" t="s">
        <v>25</v>
      </c>
    </row>
    <row r="13" spans="1:17" ht="60" customHeight="1" x14ac:dyDescent="0.35">
      <c r="A13" s="11" t="s">
        <v>17</v>
      </c>
      <c r="B13" s="2" t="s">
        <v>100</v>
      </c>
      <c r="C13" s="1" t="s">
        <v>101</v>
      </c>
      <c r="D13" s="3" t="s">
        <v>20</v>
      </c>
      <c r="E13" s="3" t="s">
        <v>21</v>
      </c>
      <c r="F13" s="4" t="s">
        <v>22</v>
      </c>
      <c r="G13" s="4" t="s">
        <v>23</v>
      </c>
      <c r="H13" s="4" t="s">
        <v>24</v>
      </c>
      <c r="I13" s="4" t="s">
        <v>25</v>
      </c>
      <c r="J13" s="5" t="s">
        <v>25</v>
      </c>
      <c r="K13" s="5" t="s">
        <v>102</v>
      </c>
      <c r="L13" s="5" t="s">
        <v>103</v>
      </c>
      <c r="M13" s="5" t="s">
        <v>104</v>
      </c>
      <c r="N13" s="5" t="s">
        <v>105</v>
      </c>
      <c r="O13" s="5" t="s">
        <v>106</v>
      </c>
      <c r="P13" s="4" t="str">
        <f t="shared" si="0"/>
        <v>Outstanding</v>
      </c>
      <c r="Q13" s="13" t="s">
        <v>25</v>
      </c>
    </row>
    <row r="14" spans="1:17" ht="60" customHeight="1" x14ac:dyDescent="0.35">
      <c r="A14" s="11" t="s">
        <v>107</v>
      </c>
      <c r="B14" s="2" t="s">
        <v>108</v>
      </c>
      <c r="C14" s="1" t="s">
        <v>109</v>
      </c>
      <c r="D14" s="3" t="s">
        <v>20</v>
      </c>
      <c r="E14" s="3" t="s">
        <v>21</v>
      </c>
      <c r="F14" s="4" t="s">
        <v>22</v>
      </c>
      <c r="G14" s="4" t="s">
        <v>23</v>
      </c>
      <c r="H14" s="4" t="s">
        <v>24</v>
      </c>
      <c r="I14" s="4" t="s">
        <v>25</v>
      </c>
      <c r="J14" s="5" t="s">
        <v>25</v>
      </c>
      <c r="K14" s="5" t="s">
        <v>110</v>
      </c>
      <c r="L14" s="5" t="s">
        <v>111</v>
      </c>
      <c r="M14" s="5" t="s">
        <v>112</v>
      </c>
      <c r="N14" s="5" t="s">
        <v>113</v>
      </c>
      <c r="O14" s="5" t="s">
        <v>114</v>
      </c>
      <c r="P14" s="4" t="str">
        <f t="shared" si="0"/>
        <v>Outstanding</v>
      </c>
      <c r="Q14" s="13" t="s">
        <v>25</v>
      </c>
    </row>
    <row r="15" spans="1:17" ht="60" customHeight="1" x14ac:dyDescent="0.35">
      <c r="A15" s="11" t="s">
        <v>107</v>
      </c>
      <c r="B15" s="2" t="s">
        <v>115</v>
      </c>
      <c r="C15" s="1" t="s">
        <v>116</v>
      </c>
      <c r="D15" s="3" t="s">
        <v>20</v>
      </c>
      <c r="E15" s="3" t="s">
        <v>21</v>
      </c>
      <c r="F15" s="4" t="s">
        <v>22</v>
      </c>
      <c r="G15" s="4" t="s">
        <v>23</v>
      </c>
      <c r="H15" s="4" t="s">
        <v>24</v>
      </c>
      <c r="I15" s="4" t="s">
        <v>25</v>
      </c>
      <c r="J15" s="5" t="s">
        <v>25</v>
      </c>
      <c r="K15" s="5" t="s">
        <v>117</v>
      </c>
      <c r="L15" s="5" t="s">
        <v>118</v>
      </c>
      <c r="M15" s="5" t="s">
        <v>119</v>
      </c>
      <c r="N15" s="5" t="s">
        <v>120</v>
      </c>
      <c r="O15" s="5" t="s">
        <v>121</v>
      </c>
      <c r="P15" s="4" t="str">
        <f t="shared" si="0"/>
        <v>Outstanding</v>
      </c>
      <c r="Q15" s="13" t="s">
        <v>25</v>
      </c>
    </row>
    <row r="16" spans="1:17" ht="60" customHeight="1" x14ac:dyDescent="0.35">
      <c r="A16" s="11" t="s">
        <v>107</v>
      </c>
      <c r="B16" s="2" t="s">
        <v>122</v>
      </c>
      <c r="C16" s="1" t="s">
        <v>123</v>
      </c>
      <c r="D16" s="3" t="s">
        <v>20</v>
      </c>
      <c r="E16" s="3" t="s">
        <v>21</v>
      </c>
      <c r="F16" s="4" t="s">
        <v>22</v>
      </c>
      <c r="G16" s="4" t="s">
        <v>23</v>
      </c>
      <c r="H16" s="4" t="s">
        <v>24</v>
      </c>
      <c r="I16" s="4" t="s">
        <v>25</v>
      </c>
      <c r="J16" s="5" t="s">
        <v>25</v>
      </c>
      <c r="K16" s="5" t="s">
        <v>124</v>
      </c>
      <c r="L16" s="5" t="s">
        <v>125</v>
      </c>
      <c r="M16" s="5" t="s">
        <v>126</v>
      </c>
      <c r="N16" s="5" t="s">
        <v>127</v>
      </c>
      <c r="O16" s="5" t="s">
        <v>128</v>
      </c>
      <c r="P16" s="4" t="str">
        <f t="shared" si="0"/>
        <v>Outstanding</v>
      </c>
      <c r="Q16" s="13" t="s">
        <v>25</v>
      </c>
    </row>
    <row r="17" spans="1:17" ht="60" customHeight="1" x14ac:dyDescent="0.35">
      <c r="A17" s="11" t="s">
        <v>107</v>
      </c>
      <c r="B17" s="2" t="s">
        <v>129</v>
      </c>
      <c r="C17" s="1" t="s">
        <v>130</v>
      </c>
      <c r="D17" s="3" t="s">
        <v>20</v>
      </c>
      <c r="E17" s="3" t="s">
        <v>21</v>
      </c>
      <c r="F17" s="4" t="s">
        <v>22</v>
      </c>
      <c r="G17" s="4" t="s">
        <v>23</v>
      </c>
      <c r="H17" s="4" t="s">
        <v>24</v>
      </c>
      <c r="I17" s="4" t="s">
        <v>25</v>
      </c>
      <c r="J17" s="5" t="s">
        <v>25</v>
      </c>
      <c r="K17" s="5" t="s">
        <v>131</v>
      </c>
      <c r="L17" s="5" t="s">
        <v>132</v>
      </c>
      <c r="M17" s="5" t="s">
        <v>133</v>
      </c>
      <c r="N17" s="5" t="s">
        <v>134</v>
      </c>
      <c r="O17" s="5" t="s">
        <v>135</v>
      </c>
      <c r="P17" s="4" t="str">
        <f t="shared" si="0"/>
        <v>Outstanding</v>
      </c>
      <c r="Q17" s="13" t="s">
        <v>25</v>
      </c>
    </row>
    <row r="18" spans="1:17" ht="60" customHeight="1" x14ac:dyDescent="0.35">
      <c r="A18" s="11" t="s">
        <v>107</v>
      </c>
      <c r="B18" s="2" t="s">
        <v>136</v>
      </c>
      <c r="C18" s="1" t="s">
        <v>137</v>
      </c>
      <c r="D18" s="3" t="s">
        <v>20</v>
      </c>
      <c r="E18" s="3" t="s">
        <v>21</v>
      </c>
      <c r="F18" s="4" t="s">
        <v>22</v>
      </c>
      <c r="G18" s="4" t="s">
        <v>23</v>
      </c>
      <c r="H18" s="4" t="s">
        <v>24</v>
      </c>
      <c r="I18" s="4" t="s">
        <v>25</v>
      </c>
      <c r="J18" s="5" t="s">
        <v>25</v>
      </c>
      <c r="K18" s="5" t="s">
        <v>138</v>
      </c>
      <c r="L18" s="5" t="s">
        <v>139</v>
      </c>
      <c r="M18" s="5" t="s">
        <v>119</v>
      </c>
      <c r="N18" s="5" t="s">
        <v>140</v>
      </c>
      <c r="O18" s="5" t="s">
        <v>141</v>
      </c>
      <c r="P18" s="4" t="str">
        <f t="shared" si="0"/>
        <v>Outstanding</v>
      </c>
      <c r="Q18" s="13" t="s">
        <v>25</v>
      </c>
    </row>
    <row r="19" spans="1:17" ht="60" customHeight="1" x14ac:dyDescent="0.35">
      <c r="A19" s="11" t="s">
        <v>107</v>
      </c>
      <c r="B19" s="2" t="s">
        <v>142</v>
      </c>
      <c r="C19" s="1" t="s">
        <v>143</v>
      </c>
      <c r="D19" s="3" t="s">
        <v>20</v>
      </c>
      <c r="E19" s="3" t="s">
        <v>21</v>
      </c>
      <c r="F19" s="4" t="s">
        <v>22</v>
      </c>
      <c r="G19" s="4" t="s">
        <v>23</v>
      </c>
      <c r="H19" s="4" t="s">
        <v>24</v>
      </c>
      <c r="I19" s="4" t="s">
        <v>25</v>
      </c>
      <c r="J19" s="5" t="s">
        <v>25</v>
      </c>
      <c r="K19" s="5" t="s">
        <v>144</v>
      </c>
      <c r="L19" s="5" t="s">
        <v>145</v>
      </c>
      <c r="M19" s="5" t="s">
        <v>146</v>
      </c>
      <c r="N19" s="5" t="s">
        <v>147</v>
      </c>
      <c r="O19" s="5" t="s">
        <v>72</v>
      </c>
      <c r="P19" s="4" t="str">
        <f t="shared" si="0"/>
        <v>Outstanding</v>
      </c>
      <c r="Q19" s="13" t="s">
        <v>25</v>
      </c>
    </row>
    <row r="20" spans="1:17" ht="60" customHeight="1" x14ac:dyDescent="0.35">
      <c r="A20" s="11" t="s">
        <v>148</v>
      </c>
      <c r="B20" s="2" t="s">
        <v>149</v>
      </c>
      <c r="C20" s="1" t="s">
        <v>88</v>
      </c>
      <c r="D20" s="3" t="s">
        <v>20</v>
      </c>
      <c r="E20" s="3" t="s">
        <v>21</v>
      </c>
      <c r="F20" s="4" t="s">
        <v>22</v>
      </c>
      <c r="G20" s="4" t="s">
        <v>23</v>
      </c>
      <c r="H20" s="4" t="s">
        <v>24</v>
      </c>
      <c r="I20" s="4" t="s">
        <v>25</v>
      </c>
      <c r="J20" s="5" t="s">
        <v>25</v>
      </c>
      <c r="K20" s="5" t="s">
        <v>150</v>
      </c>
      <c r="L20" s="5" t="s">
        <v>90</v>
      </c>
      <c r="M20" s="5" t="s">
        <v>91</v>
      </c>
      <c r="N20" s="5" t="s">
        <v>92</v>
      </c>
      <c r="O20" s="5" t="s">
        <v>93</v>
      </c>
      <c r="P20" s="4" t="str">
        <f t="shared" si="0"/>
        <v>Outstanding</v>
      </c>
      <c r="Q20" s="13" t="s">
        <v>25</v>
      </c>
    </row>
    <row r="21" spans="1:17" ht="60" customHeight="1" x14ac:dyDescent="0.35">
      <c r="A21" s="11" t="s">
        <v>148</v>
      </c>
      <c r="B21" s="2" t="s">
        <v>151</v>
      </c>
      <c r="C21" s="1" t="s">
        <v>152</v>
      </c>
      <c r="D21" s="3" t="s">
        <v>20</v>
      </c>
      <c r="E21" s="3" t="s">
        <v>21</v>
      </c>
      <c r="F21" s="4" t="s">
        <v>22</v>
      </c>
      <c r="G21" s="4" t="s">
        <v>23</v>
      </c>
      <c r="H21" s="4" t="s">
        <v>24</v>
      </c>
      <c r="I21" s="4" t="s">
        <v>25</v>
      </c>
      <c r="J21" s="5" t="s">
        <v>25</v>
      </c>
      <c r="K21" s="5" t="s">
        <v>153</v>
      </c>
      <c r="L21" s="5" t="s">
        <v>154</v>
      </c>
      <c r="M21" s="5" t="s">
        <v>155</v>
      </c>
      <c r="N21" s="5" t="s">
        <v>156</v>
      </c>
      <c r="O21" s="5" t="s">
        <v>157</v>
      </c>
      <c r="P21" s="4" t="str">
        <f t="shared" si="0"/>
        <v>Outstanding</v>
      </c>
      <c r="Q21" s="13" t="s">
        <v>25</v>
      </c>
    </row>
    <row r="22" spans="1:17" ht="60" customHeight="1" x14ac:dyDescent="0.35">
      <c r="A22" s="11" t="s">
        <v>148</v>
      </c>
      <c r="B22" s="2" t="s">
        <v>158</v>
      </c>
      <c r="C22" s="1" t="s">
        <v>159</v>
      </c>
      <c r="D22" s="3" t="s">
        <v>20</v>
      </c>
      <c r="E22" s="3" t="s">
        <v>21</v>
      </c>
      <c r="F22" s="4" t="s">
        <v>22</v>
      </c>
      <c r="G22" s="4" t="s">
        <v>23</v>
      </c>
      <c r="H22" s="4" t="s">
        <v>24</v>
      </c>
      <c r="I22" s="4" t="s">
        <v>25</v>
      </c>
      <c r="J22" s="5" t="s">
        <v>25</v>
      </c>
      <c r="K22" s="5" t="s">
        <v>160</v>
      </c>
      <c r="L22" s="5" t="s">
        <v>161</v>
      </c>
      <c r="M22" s="5" t="s">
        <v>84</v>
      </c>
      <c r="N22" s="5" t="s">
        <v>162</v>
      </c>
      <c r="O22" s="5" t="s">
        <v>157</v>
      </c>
      <c r="P22" s="4" t="str">
        <f t="shared" si="0"/>
        <v>Outstanding</v>
      </c>
      <c r="Q22" s="13" t="s">
        <v>25</v>
      </c>
    </row>
    <row r="23" spans="1:17" ht="60" customHeight="1" x14ac:dyDescent="0.35">
      <c r="A23" s="11" t="s">
        <v>148</v>
      </c>
      <c r="B23" s="2" t="s">
        <v>163</v>
      </c>
      <c r="C23" s="1" t="s">
        <v>164</v>
      </c>
      <c r="D23" s="3" t="s">
        <v>20</v>
      </c>
      <c r="E23" s="3" t="s">
        <v>21</v>
      </c>
      <c r="F23" s="4" t="s">
        <v>22</v>
      </c>
      <c r="G23" s="4" t="s">
        <v>23</v>
      </c>
      <c r="H23" s="4" t="s">
        <v>24</v>
      </c>
      <c r="I23" s="4" t="s">
        <v>25</v>
      </c>
      <c r="J23" s="5" t="s">
        <v>25</v>
      </c>
      <c r="K23" s="5" t="s">
        <v>165</v>
      </c>
      <c r="L23" s="5" t="s">
        <v>166</v>
      </c>
      <c r="M23" s="5" t="s">
        <v>167</v>
      </c>
      <c r="N23" s="5" t="s">
        <v>168</v>
      </c>
      <c r="O23" s="5" t="s">
        <v>157</v>
      </c>
      <c r="P23" s="4" t="str">
        <f t="shared" si="0"/>
        <v>Outstanding</v>
      </c>
      <c r="Q23" s="13" t="s">
        <v>25</v>
      </c>
    </row>
    <row r="24" spans="1:17" ht="60" customHeight="1" x14ac:dyDescent="0.35">
      <c r="A24" s="11" t="s">
        <v>148</v>
      </c>
      <c r="B24" s="2" t="s">
        <v>169</v>
      </c>
      <c r="C24" s="1" t="s">
        <v>81</v>
      </c>
      <c r="D24" s="3" t="s">
        <v>20</v>
      </c>
      <c r="E24" s="3" t="s">
        <v>21</v>
      </c>
      <c r="F24" s="4" t="s">
        <v>22</v>
      </c>
      <c r="G24" s="4" t="s">
        <v>23</v>
      </c>
      <c r="H24" s="4" t="s">
        <v>24</v>
      </c>
      <c r="I24" s="4" t="s">
        <v>25</v>
      </c>
      <c r="J24" s="5" t="s">
        <v>25</v>
      </c>
      <c r="K24" s="5" t="s">
        <v>170</v>
      </c>
      <c r="L24" s="5" t="s">
        <v>83</v>
      </c>
      <c r="M24" s="5" t="s">
        <v>84</v>
      </c>
      <c r="N24" s="5" t="s">
        <v>85</v>
      </c>
      <c r="O24" s="5" t="s">
        <v>86</v>
      </c>
      <c r="P24" s="4" t="str">
        <f t="shared" si="0"/>
        <v>Outstanding</v>
      </c>
      <c r="Q24" s="13" t="s">
        <v>25</v>
      </c>
    </row>
    <row r="25" spans="1:17" ht="60" customHeight="1" x14ac:dyDescent="0.35">
      <c r="A25" s="11" t="s">
        <v>148</v>
      </c>
      <c r="B25" s="2" t="s">
        <v>171</v>
      </c>
      <c r="C25" s="1" t="s">
        <v>172</v>
      </c>
      <c r="D25" s="3" t="s">
        <v>20</v>
      </c>
      <c r="E25" s="3" t="s">
        <v>21</v>
      </c>
      <c r="F25" s="4" t="s">
        <v>22</v>
      </c>
      <c r="G25" s="4" t="s">
        <v>23</v>
      </c>
      <c r="H25" s="4" t="s">
        <v>24</v>
      </c>
      <c r="I25" s="4" t="s">
        <v>25</v>
      </c>
      <c r="J25" s="5" t="s">
        <v>25</v>
      </c>
      <c r="K25" s="5" t="s">
        <v>173</v>
      </c>
      <c r="L25" s="5" t="s">
        <v>174</v>
      </c>
      <c r="M25" s="5" t="s">
        <v>175</v>
      </c>
      <c r="N25" s="5" t="s">
        <v>176</v>
      </c>
      <c r="O25" s="5" t="s">
        <v>177</v>
      </c>
      <c r="P25" s="4" t="str">
        <f t="shared" si="0"/>
        <v>Outstanding</v>
      </c>
      <c r="Q25" s="13" t="s">
        <v>25</v>
      </c>
    </row>
    <row r="26" spans="1:17" ht="60" customHeight="1" x14ac:dyDescent="0.35">
      <c r="A26" s="11" t="s">
        <v>148</v>
      </c>
      <c r="B26" s="2" t="s">
        <v>178</v>
      </c>
      <c r="C26" s="1" t="s">
        <v>179</v>
      </c>
      <c r="D26" s="3" t="s">
        <v>20</v>
      </c>
      <c r="E26" s="3" t="s">
        <v>21</v>
      </c>
      <c r="F26" s="4" t="s">
        <v>22</v>
      </c>
      <c r="G26" s="4" t="s">
        <v>23</v>
      </c>
      <c r="H26" s="4" t="s">
        <v>24</v>
      </c>
      <c r="I26" s="4" t="s">
        <v>25</v>
      </c>
      <c r="J26" s="5" t="s">
        <v>25</v>
      </c>
      <c r="K26" s="5" t="s">
        <v>180</v>
      </c>
      <c r="L26" s="5" t="s">
        <v>181</v>
      </c>
      <c r="M26" s="5" t="s">
        <v>175</v>
      </c>
      <c r="N26" s="5" t="s">
        <v>182</v>
      </c>
      <c r="O26" s="5" t="s">
        <v>177</v>
      </c>
      <c r="P26" s="4" t="str">
        <f t="shared" si="0"/>
        <v>Outstanding</v>
      </c>
      <c r="Q26" s="13" t="s">
        <v>25</v>
      </c>
    </row>
    <row r="27" spans="1:17" ht="60" customHeight="1" x14ac:dyDescent="0.35">
      <c r="A27" s="11" t="s">
        <v>148</v>
      </c>
      <c r="B27" s="2" t="s">
        <v>183</v>
      </c>
      <c r="C27" s="1" t="s">
        <v>184</v>
      </c>
      <c r="D27" s="3" t="s">
        <v>20</v>
      </c>
      <c r="E27" s="3" t="s">
        <v>21</v>
      </c>
      <c r="F27" s="4" t="s">
        <v>22</v>
      </c>
      <c r="G27" s="4" t="s">
        <v>23</v>
      </c>
      <c r="H27" s="4" t="s">
        <v>24</v>
      </c>
      <c r="I27" s="4" t="s">
        <v>25</v>
      </c>
      <c r="J27" s="5" t="s">
        <v>25</v>
      </c>
      <c r="K27" s="5" t="s">
        <v>185</v>
      </c>
      <c r="L27" s="5" t="s">
        <v>186</v>
      </c>
      <c r="M27" s="5" t="s">
        <v>187</v>
      </c>
      <c r="N27" s="5" t="s">
        <v>188</v>
      </c>
      <c r="O27" s="5" t="s">
        <v>36</v>
      </c>
      <c r="P27" s="4" t="str">
        <f t="shared" si="0"/>
        <v>Outstanding</v>
      </c>
      <c r="Q27" s="13" t="s">
        <v>25</v>
      </c>
    </row>
    <row r="28" spans="1:17" ht="60" customHeight="1" x14ac:dyDescent="0.35">
      <c r="A28" s="11" t="s">
        <v>148</v>
      </c>
      <c r="B28" s="2" t="s">
        <v>189</v>
      </c>
      <c r="C28" s="1" t="s">
        <v>190</v>
      </c>
      <c r="D28" s="3" t="s">
        <v>20</v>
      </c>
      <c r="E28" s="3" t="s">
        <v>21</v>
      </c>
      <c r="F28" s="4" t="s">
        <v>22</v>
      </c>
      <c r="G28" s="4" t="s">
        <v>23</v>
      </c>
      <c r="H28" s="4" t="s">
        <v>24</v>
      </c>
      <c r="I28" s="4" t="s">
        <v>25</v>
      </c>
      <c r="J28" s="5" t="s">
        <v>25</v>
      </c>
      <c r="K28" s="5" t="s">
        <v>191</v>
      </c>
      <c r="L28" s="5" t="s">
        <v>192</v>
      </c>
      <c r="M28" s="5" t="s">
        <v>193</v>
      </c>
      <c r="N28" s="5" t="s">
        <v>194</v>
      </c>
      <c r="O28" s="5" t="s">
        <v>195</v>
      </c>
      <c r="P28" s="4" t="str">
        <f t="shared" si="0"/>
        <v>Outstanding</v>
      </c>
      <c r="Q28" s="13" t="s">
        <v>25</v>
      </c>
    </row>
    <row r="29" spans="1:17" ht="60" customHeight="1" x14ac:dyDescent="0.35">
      <c r="A29" s="11" t="s">
        <v>148</v>
      </c>
      <c r="B29" s="2" t="s">
        <v>196</v>
      </c>
      <c r="C29" s="1" t="s">
        <v>197</v>
      </c>
      <c r="D29" s="3" t="s">
        <v>20</v>
      </c>
      <c r="E29" s="3" t="s">
        <v>21</v>
      </c>
      <c r="F29" s="4" t="s">
        <v>22</v>
      </c>
      <c r="G29" s="4" t="s">
        <v>23</v>
      </c>
      <c r="H29" s="4" t="s">
        <v>24</v>
      </c>
      <c r="I29" s="4" t="s">
        <v>25</v>
      </c>
      <c r="J29" s="5" t="s">
        <v>25</v>
      </c>
      <c r="K29" s="5" t="s">
        <v>198</v>
      </c>
      <c r="L29" s="5" t="s">
        <v>199</v>
      </c>
      <c r="M29" s="5" t="s">
        <v>193</v>
      </c>
      <c r="N29" s="5" t="s">
        <v>200</v>
      </c>
      <c r="O29" s="5" t="s">
        <v>36</v>
      </c>
      <c r="P29" s="4" t="str">
        <f t="shared" si="0"/>
        <v>Outstanding</v>
      </c>
      <c r="Q29" s="13" t="s">
        <v>25</v>
      </c>
    </row>
    <row r="30" spans="1:17" ht="60" customHeight="1" x14ac:dyDescent="0.35">
      <c r="A30" s="11" t="s">
        <v>201</v>
      </c>
      <c r="B30" s="2" t="s">
        <v>202</v>
      </c>
      <c r="C30" s="1" t="s">
        <v>203</v>
      </c>
      <c r="D30" s="3" t="s">
        <v>20</v>
      </c>
      <c r="E30" s="3" t="s">
        <v>204</v>
      </c>
      <c r="F30" s="4" t="s">
        <v>22</v>
      </c>
      <c r="G30" s="4" t="s">
        <v>23</v>
      </c>
      <c r="H30" s="4" t="s">
        <v>24</v>
      </c>
      <c r="I30" s="4" t="s">
        <v>25</v>
      </c>
      <c r="J30" s="5" t="s">
        <v>25</v>
      </c>
      <c r="K30" s="5" t="s">
        <v>205</v>
      </c>
      <c r="L30" s="5" t="s">
        <v>206</v>
      </c>
      <c r="M30" s="5" t="s">
        <v>207</v>
      </c>
      <c r="N30" s="5" t="s">
        <v>208</v>
      </c>
      <c r="O30" s="5" t="s">
        <v>36</v>
      </c>
      <c r="P30" s="4" t="str">
        <f t="shared" si="0"/>
        <v>Outstanding</v>
      </c>
      <c r="Q30" s="13" t="s">
        <v>25</v>
      </c>
    </row>
    <row r="31" spans="1:17" ht="60" customHeight="1" x14ac:dyDescent="0.35">
      <c r="A31" s="11" t="s">
        <v>201</v>
      </c>
      <c r="B31" s="2" t="s">
        <v>209</v>
      </c>
      <c r="C31" s="1" t="s">
        <v>210</v>
      </c>
      <c r="D31" s="3" t="s">
        <v>20</v>
      </c>
      <c r="E31" s="3" t="s">
        <v>204</v>
      </c>
      <c r="F31" s="4" t="s">
        <v>22</v>
      </c>
      <c r="G31" s="4" t="s">
        <v>23</v>
      </c>
      <c r="H31" s="4" t="s">
        <v>24</v>
      </c>
      <c r="I31" s="4" t="s">
        <v>25</v>
      </c>
      <c r="J31" s="5" t="s">
        <v>25</v>
      </c>
      <c r="K31" s="5" t="s">
        <v>211</v>
      </c>
      <c r="L31" s="5" t="s">
        <v>212</v>
      </c>
      <c r="M31" s="5" t="s">
        <v>213</v>
      </c>
      <c r="N31" s="5" t="s">
        <v>214</v>
      </c>
      <c r="O31" s="5" t="s">
        <v>215</v>
      </c>
      <c r="P31" s="4" t="str">
        <f t="shared" si="0"/>
        <v>Outstanding</v>
      </c>
      <c r="Q31" s="13" t="s">
        <v>25</v>
      </c>
    </row>
    <row r="32" spans="1:17" ht="60" customHeight="1" x14ac:dyDescent="0.35">
      <c r="A32" s="11" t="s">
        <v>201</v>
      </c>
      <c r="B32" s="2" t="s">
        <v>216</v>
      </c>
      <c r="C32" s="1" t="s">
        <v>217</v>
      </c>
      <c r="D32" s="3" t="s">
        <v>20</v>
      </c>
      <c r="E32" s="3" t="s">
        <v>21</v>
      </c>
      <c r="F32" s="4" t="s">
        <v>22</v>
      </c>
      <c r="G32" s="4" t="s">
        <v>23</v>
      </c>
      <c r="H32" s="4" t="s">
        <v>24</v>
      </c>
      <c r="I32" s="4" t="s">
        <v>25</v>
      </c>
      <c r="J32" s="5" t="s">
        <v>25</v>
      </c>
      <c r="K32" s="5" t="s">
        <v>218</v>
      </c>
      <c r="L32" s="5" t="s">
        <v>219</v>
      </c>
      <c r="M32" s="5" t="s">
        <v>220</v>
      </c>
      <c r="N32" s="5" t="s">
        <v>221</v>
      </c>
      <c r="O32" s="5" t="s">
        <v>72</v>
      </c>
      <c r="P32" s="4" t="str">
        <f t="shared" si="0"/>
        <v>Outstanding</v>
      </c>
      <c r="Q32" s="13" t="s">
        <v>25</v>
      </c>
    </row>
    <row r="33" spans="1:17" ht="60" customHeight="1" x14ac:dyDescent="0.35">
      <c r="A33" s="11" t="s">
        <v>201</v>
      </c>
      <c r="B33" s="2" t="s">
        <v>222</v>
      </c>
      <c r="C33" s="1" t="s">
        <v>223</v>
      </c>
      <c r="D33" s="3" t="s">
        <v>20</v>
      </c>
      <c r="E33" s="3" t="s">
        <v>21</v>
      </c>
      <c r="F33" s="4" t="s">
        <v>22</v>
      </c>
      <c r="G33" s="4" t="s">
        <v>23</v>
      </c>
      <c r="H33" s="4" t="s">
        <v>24</v>
      </c>
      <c r="I33" s="4" t="s">
        <v>25</v>
      </c>
      <c r="J33" s="5" t="s">
        <v>25</v>
      </c>
      <c r="K33" s="5" t="s">
        <v>224</v>
      </c>
      <c r="L33" s="5" t="s">
        <v>225</v>
      </c>
      <c r="M33" s="5" t="s">
        <v>226</v>
      </c>
      <c r="N33" s="5" t="s">
        <v>227</v>
      </c>
      <c r="O33" s="5" t="s">
        <v>72</v>
      </c>
      <c r="P33" s="4" t="str">
        <f t="shared" si="0"/>
        <v>Outstanding</v>
      </c>
      <c r="Q33" s="13" t="s">
        <v>25</v>
      </c>
    </row>
    <row r="34" spans="1:17" ht="60" customHeight="1" x14ac:dyDescent="0.35">
      <c r="A34" s="11" t="s">
        <v>201</v>
      </c>
      <c r="B34" s="2" t="s">
        <v>228</v>
      </c>
      <c r="C34" s="1" t="s">
        <v>229</v>
      </c>
      <c r="D34" s="3" t="s">
        <v>20</v>
      </c>
      <c r="E34" s="3" t="s">
        <v>21</v>
      </c>
      <c r="F34" s="4" t="s">
        <v>22</v>
      </c>
      <c r="G34" s="4" t="s">
        <v>23</v>
      </c>
      <c r="H34" s="4" t="s">
        <v>24</v>
      </c>
      <c r="I34" s="4" t="s">
        <v>25</v>
      </c>
      <c r="J34" s="5" t="s">
        <v>25</v>
      </c>
      <c r="K34" s="5" t="s">
        <v>230</v>
      </c>
      <c r="L34" s="5" t="s">
        <v>231</v>
      </c>
      <c r="M34" s="5" t="s">
        <v>232</v>
      </c>
      <c r="N34" s="5" t="s">
        <v>233</v>
      </c>
      <c r="O34" s="5" t="s">
        <v>36</v>
      </c>
      <c r="P34" s="4" t="str">
        <f t="shared" si="0"/>
        <v>Outstanding</v>
      </c>
      <c r="Q34" s="13" t="s">
        <v>25</v>
      </c>
    </row>
    <row r="35" spans="1:17" ht="60" customHeight="1" x14ac:dyDescent="0.35">
      <c r="A35" s="11" t="s">
        <v>201</v>
      </c>
      <c r="B35" s="2" t="s">
        <v>234</v>
      </c>
      <c r="C35" s="1" t="s">
        <v>235</v>
      </c>
      <c r="D35" s="3" t="s">
        <v>20</v>
      </c>
      <c r="E35" s="3" t="s">
        <v>21</v>
      </c>
      <c r="F35" s="4" t="s">
        <v>22</v>
      </c>
      <c r="G35" s="4" t="s">
        <v>23</v>
      </c>
      <c r="H35" s="4" t="s">
        <v>24</v>
      </c>
      <c r="I35" s="4" t="s">
        <v>25</v>
      </c>
      <c r="J35" s="5" t="s">
        <v>25</v>
      </c>
      <c r="K35" s="5" t="s">
        <v>236</v>
      </c>
      <c r="L35" s="5" t="s">
        <v>237</v>
      </c>
      <c r="M35" s="5" t="s">
        <v>238</v>
      </c>
      <c r="N35" s="5" t="s">
        <v>239</v>
      </c>
      <c r="O35" s="5" t="s">
        <v>36</v>
      </c>
      <c r="P35" s="4" t="str">
        <f t="shared" si="0"/>
        <v>Outstanding</v>
      </c>
      <c r="Q35" s="13" t="s">
        <v>25</v>
      </c>
    </row>
    <row r="36" spans="1:17" ht="60" customHeight="1" x14ac:dyDescent="0.35">
      <c r="A36" s="11" t="s">
        <v>240</v>
      </c>
      <c r="B36" s="2" t="s">
        <v>241</v>
      </c>
      <c r="C36" s="1" t="s">
        <v>242</v>
      </c>
      <c r="D36" s="3" t="s">
        <v>20</v>
      </c>
      <c r="E36" s="3" t="s">
        <v>21</v>
      </c>
      <c r="F36" s="4" t="s">
        <v>22</v>
      </c>
      <c r="G36" s="4" t="s">
        <v>23</v>
      </c>
      <c r="H36" s="4" t="s">
        <v>24</v>
      </c>
      <c r="I36" s="4" t="s">
        <v>25</v>
      </c>
      <c r="J36" s="5" t="s">
        <v>25</v>
      </c>
      <c r="K36" s="5" t="s">
        <v>243</v>
      </c>
      <c r="L36" s="5" t="s">
        <v>244</v>
      </c>
      <c r="M36" s="5" t="s">
        <v>245</v>
      </c>
      <c r="N36" s="5" t="s">
        <v>246</v>
      </c>
      <c r="O36" s="5" t="s">
        <v>247</v>
      </c>
      <c r="P36" s="4" t="str">
        <f t="shared" si="0"/>
        <v>Outstanding</v>
      </c>
      <c r="Q36" s="13" t="s">
        <v>25</v>
      </c>
    </row>
    <row r="37" spans="1:17" ht="60" customHeight="1" x14ac:dyDescent="0.35">
      <c r="A37" s="11" t="s">
        <v>240</v>
      </c>
      <c r="B37" s="2" t="s">
        <v>248</v>
      </c>
      <c r="C37" s="1" t="s">
        <v>249</v>
      </c>
      <c r="D37" s="3" t="s">
        <v>20</v>
      </c>
      <c r="E37" s="3" t="s">
        <v>21</v>
      </c>
      <c r="F37" s="4" t="s">
        <v>22</v>
      </c>
      <c r="G37" s="4" t="s">
        <v>23</v>
      </c>
      <c r="H37" s="4" t="s">
        <v>24</v>
      </c>
      <c r="I37" s="4" t="s">
        <v>25</v>
      </c>
      <c r="J37" s="5" t="s">
        <v>25</v>
      </c>
      <c r="K37" s="5" t="s">
        <v>250</v>
      </c>
      <c r="L37" s="5" t="s">
        <v>251</v>
      </c>
      <c r="M37" s="5" t="s">
        <v>252</v>
      </c>
      <c r="N37" s="5" t="s">
        <v>253</v>
      </c>
      <c r="O37" s="5" t="s">
        <v>247</v>
      </c>
      <c r="P37" s="4" t="str">
        <f t="shared" si="0"/>
        <v>Outstanding</v>
      </c>
      <c r="Q37" s="13" t="s">
        <v>25</v>
      </c>
    </row>
    <row r="38" spans="1:17" ht="60" customHeight="1" x14ac:dyDescent="0.35">
      <c r="A38" s="11" t="s">
        <v>240</v>
      </c>
      <c r="B38" s="2" t="s">
        <v>254</v>
      </c>
      <c r="C38" s="1" t="s">
        <v>255</v>
      </c>
      <c r="D38" s="3" t="s">
        <v>53</v>
      </c>
      <c r="E38" s="3" t="s">
        <v>21</v>
      </c>
      <c r="F38" s="4" t="s">
        <v>22</v>
      </c>
      <c r="G38" s="4" t="s">
        <v>23</v>
      </c>
      <c r="H38" s="4" t="s">
        <v>24</v>
      </c>
      <c r="I38" s="4" t="s">
        <v>25</v>
      </c>
      <c r="J38" s="5" t="s">
        <v>25</v>
      </c>
      <c r="K38" s="5" t="s">
        <v>256</v>
      </c>
      <c r="L38" s="5" t="s">
        <v>257</v>
      </c>
      <c r="M38" s="5" t="s">
        <v>258</v>
      </c>
      <c r="N38" s="5" t="s">
        <v>259</v>
      </c>
      <c r="O38" s="5" t="s">
        <v>106</v>
      </c>
      <c r="P38" s="4" t="str">
        <f t="shared" si="0"/>
        <v>Outstanding</v>
      </c>
      <c r="Q38" s="13" t="s">
        <v>25</v>
      </c>
    </row>
    <row r="39" spans="1:17" ht="60" customHeight="1" x14ac:dyDescent="0.35">
      <c r="A39" s="11" t="s">
        <v>240</v>
      </c>
      <c r="B39" s="2" t="s">
        <v>260</v>
      </c>
      <c r="C39" s="1" t="s">
        <v>261</v>
      </c>
      <c r="D39" s="3" t="s">
        <v>20</v>
      </c>
      <c r="E39" s="3" t="s">
        <v>204</v>
      </c>
      <c r="F39" s="4" t="s">
        <v>22</v>
      </c>
      <c r="G39" s="4" t="s">
        <v>23</v>
      </c>
      <c r="H39" s="4" t="s">
        <v>24</v>
      </c>
      <c r="I39" s="4" t="s">
        <v>25</v>
      </c>
      <c r="J39" s="5" t="s">
        <v>25</v>
      </c>
      <c r="K39" s="5" t="s">
        <v>262</v>
      </c>
      <c r="L39" s="5" t="s">
        <v>263</v>
      </c>
      <c r="M39" s="5" t="s">
        <v>264</v>
      </c>
      <c r="N39" s="5" t="s">
        <v>265</v>
      </c>
      <c r="O39" s="5"/>
      <c r="P39" s="4" t="str">
        <f t="shared" si="0"/>
        <v>Outstanding</v>
      </c>
      <c r="Q39" s="13" t="s">
        <v>25</v>
      </c>
    </row>
    <row r="40" spans="1:17" ht="60" customHeight="1" x14ac:dyDescent="0.35">
      <c r="A40" s="11" t="s">
        <v>240</v>
      </c>
      <c r="B40" s="2" t="s">
        <v>266</v>
      </c>
      <c r="C40" s="1" t="s">
        <v>267</v>
      </c>
      <c r="D40" s="3" t="s">
        <v>20</v>
      </c>
      <c r="E40" s="3" t="s">
        <v>21</v>
      </c>
      <c r="F40" s="4" t="s">
        <v>22</v>
      </c>
      <c r="G40" s="4" t="s">
        <v>23</v>
      </c>
      <c r="H40" s="4" t="s">
        <v>24</v>
      </c>
      <c r="I40" s="4" t="s">
        <v>25</v>
      </c>
      <c r="J40" s="5" t="s">
        <v>25</v>
      </c>
      <c r="K40" s="5" t="s">
        <v>268</v>
      </c>
      <c r="L40" s="5" t="s">
        <v>269</v>
      </c>
      <c r="M40" s="5" t="s">
        <v>106</v>
      </c>
      <c r="N40" s="5" t="s">
        <v>270</v>
      </c>
      <c r="O40" s="5" t="s">
        <v>271</v>
      </c>
      <c r="P40" s="4" t="str">
        <f t="shared" si="0"/>
        <v>Outstanding</v>
      </c>
      <c r="Q40" s="13" t="s">
        <v>25</v>
      </c>
    </row>
    <row r="41" spans="1:17" ht="60" customHeight="1" x14ac:dyDescent="0.35">
      <c r="A41" s="11" t="s">
        <v>272</v>
      </c>
      <c r="B41" s="2" t="s">
        <v>273</v>
      </c>
      <c r="C41" s="1" t="s">
        <v>274</v>
      </c>
      <c r="D41" s="3" t="s">
        <v>20</v>
      </c>
      <c r="E41" s="3" t="s">
        <v>21</v>
      </c>
      <c r="F41" s="4" t="s">
        <v>22</v>
      </c>
      <c r="G41" s="4" t="s">
        <v>23</v>
      </c>
      <c r="H41" s="4" t="s">
        <v>24</v>
      </c>
      <c r="I41" s="4" t="s">
        <v>25</v>
      </c>
      <c r="J41" s="5" t="s">
        <v>25</v>
      </c>
      <c r="K41" s="5" t="s">
        <v>275</v>
      </c>
      <c r="L41" s="5" t="s">
        <v>276</v>
      </c>
      <c r="M41" s="5" t="s">
        <v>277</v>
      </c>
      <c r="N41" s="5" t="s">
        <v>278</v>
      </c>
      <c r="O41" s="5" t="s">
        <v>36</v>
      </c>
      <c r="P41" s="4" t="str">
        <f t="shared" si="0"/>
        <v>Outstanding</v>
      </c>
      <c r="Q41" s="13" t="s">
        <v>25</v>
      </c>
    </row>
    <row r="42" spans="1:17" ht="60" customHeight="1" x14ac:dyDescent="0.35">
      <c r="A42" s="11" t="s">
        <v>272</v>
      </c>
      <c r="B42" s="2" t="s">
        <v>279</v>
      </c>
      <c r="C42" s="1" t="s">
        <v>280</v>
      </c>
      <c r="D42" s="3" t="s">
        <v>20</v>
      </c>
      <c r="E42" s="3" t="s">
        <v>21</v>
      </c>
      <c r="F42" s="4" t="s">
        <v>22</v>
      </c>
      <c r="G42" s="4" t="s">
        <v>23</v>
      </c>
      <c r="H42" s="4" t="s">
        <v>24</v>
      </c>
      <c r="I42" s="4" t="s">
        <v>25</v>
      </c>
      <c r="J42" s="5" t="s">
        <v>25</v>
      </c>
      <c r="K42" s="5" t="s">
        <v>281</v>
      </c>
      <c r="L42" s="5" t="s">
        <v>282</v>
      </c>
      <c r="M42" s="5" t="s">
        <v>283</v>
      </c>
      <c r="N42" s="5" t="s">
        <v>284</v>
      </c>
      <c r="O42" s="5" t="s">
        <v>72</v>
      </c>
      <c r="P42" s="4" t="str">
        <f t="shared" si="0"/>
        <v>Outstanding</v>
      </c>
      <c r="Q42" s="13" t="s">
        <v>25</v>
      </c>
    </row>
    <row r="43" spans="1:17" ht="60" customHeight="1" x14ac:dyDescent="0.35">
      <c r="A43" s="11" t="s">
        <v>272</v>
      </c>
      <c r="B43" s="2" t="s">
        <v>285</v>
      </c>
      <c r="C43" s="1" t="s">
        <v>286</v>
      </c>
      <c r="D43" s="3" t="s">
        <v>20</v>
      </c>
      <c r="E43" s="3" t="s">
        <v>21</v>
      </c>
      <c r="F43" s="4" t="s">
        <v>22</v>
      </c>
      <c r="G43" s="4" t="s">
        <v>23</v>
      </c>
      <c r="H43" s="4" t="s">
        <v>24</v>
      </c>
      <c r="I43" s="4" t="s">
        <v>25</v>
      </c>
      <c r="J43" s="5" t="s">
        <v>25</v>
      </c>
      <c r="K43" s="5" t="s">
        <v>287</v>
      </c>
      <c r="L43" s="5" t="s">
        <v>288</v>
      </c>
      <c r="M43" s="5" t="s">
        <v>289</v>
      </c>
      <c r="N43" s="5" t="s">
        <v>290</v>
      </c>
      <c r="O43" s="5" t="s">
        <v>291</v>
      </c>
      <c r="P43" s="4" t="str">
        <f t="shared" si="0"/>
        <v>Outstanding</v>
      </c>
      <c r="Q43" s="13" t="s">
        <v>25</v>
      </c>
    </row>
    <row r="44" spans="1:17" ht="60" customHeight="1" x14ac:dyDescent="0.35">
      <c r="A44" s="11" t="s">
        <v>272</v>
      </c>
      <c r="B44" s="2" t="s">
        <v>292</v>
      </c>
      <c r="C44" s="1" t="s">
        <v>293</v>
      </c>
      <c r="D44" s="3" t="s">
        <v>20</v>
      </c>
      <c r="E44" s="3" t="s">
        <v>21</v>
      </c>
      <c r="F44" s="4" t="s">
        <v>22</v>
      </c>
      <c r="G44" s="4" t="s">
        <v>23</v>
      </c>
      <c r="H44" s="4" t="s">
        <v>24</v>
      </c>
      <c r="I44" s="4" t="s">
        <v>25</v>
      </c>
      <c r="J44" s="5" t="s">
        <v>25</v>
      </c>
      <c r="K44" s="5" t="s">
        <v>294</v>
      </c>
      <c r="L44" s="5" t="s">
        <v>295</v>
      </c>
      <c r="M44" s="5" t="s">
        <v>296</v>
      </c>
      <c r="N44" s="5" t="s">
        <v>297</v>
      </c>
      <c r="O44" s="5" t="s">
        <v>298</v>
      </c>
      <c r="P44" s="4" t="str">
        <f t="shared" si="0"/>
        <v>Outstanding</v>
      </c>
      <c r="Q44" s="13" t="s">
        <v>25</v>
      </c>
    </row>
    <row r="45" spans="1:17" ht="60" customHeight="1" x14ac:dyDescent="0.35">
      <c r="A45" s="11" t="s">
        <v>272</v>
      </c>
      <c r="B45" s="2" t="s">
        <v>299</v>
      </c>
      <c r="C45" s="1" t="s">
        <v>300</v>
      </c>
      <c r="D45" s="3" t="s">
        <v>20</v>
      </c>
      <c r="E45" s="3" t="s">
        <v>21</v>
      </c>
      <c r="F45" s="4" t="s">
        <v>22</v>
      </c>
      <c r="G45" s="4" t="s">
        <v>23</v>
      </c>
      <c r="H45" s="4" t="s">
        <v>24</v>
      </c>
      <c r="I45" s="4" t="s">
        <v>25</v>
      </c>
      <c r="J45" s="5" t="s">
        <v>25</v>
      </c>
      <c r="K45" s="5" t="s">
        <v>301</v>
      </c>
      <c r="L45" s="5" t="s">
        <v>302</v>
      </c>
      <c r="M45" s="5" t="s">
        <v>303</v>
      </c>
      <c r="N45" s="5" t="s">
        <v>304</v>
      </c>
      <c r="O45" s="5" t="s">
        <v>305</v>
      </c>
      <c r="P45" s="4" t="str">
        <f t="shared" si="0"/>
        <v>Outstanding</v>
      </c>
      <c r="Q45" s="13" t="s">
        <v>25</v>
      </c>
    </row>
    <row r="46" spans="1:17" ht="60" customHeight="1" x14ac:dyDescent="0.35">
      <c r="A46" s="11" t="s">
        <v>272</v>
      </c>
      <c r="B46" s="2" t="s">
        <v>306</v>
      </c>
      <c r="C46" s="1" t="s">
        <v>307</v>
      </c>
      <c r="D46" s="3" t="s">
        <v>20</v>
      </c>
      <c r="E46" s="3" t="s">
        <v>21</v>
      </c>
      <c r="F46" s="4" t="s">
        <v>22</v>
      </c>
      <c r="G46" s="4" t="s">
        <v>23</v>
      </c>
      <c r="H46" s="4" t="s">
        <v>24</v>
      </c>
      <c r="I46" s="4" t="s">
        <v>25</v>
      </c>
      <c r="J46" s="5" t="s">
        <v>25</v>
      </c>
      <c r="K46" s="5" t="s">
        <v>308</v>
      </c>
      <c r="L46" s="5" t="s">
        <v>309</v>
      </c>
      <c r="M46" s="5" t="s">
        <v>310</v>
      </c>
      <c r="N46" s="5" t="s">
        <v>311</v>
      </c>
      <c r="O46" s="5" t="s">
        <v>312</v>
      </c>
      <c r="P46" s="4" t="str">
        <f t="shared" si="0"/>
        <v>Outstanding</v>
      </c>
      <c r="Q46" s="13" t="s">
        <v>25</v>
      </c>
    </row>
    <row r="47" spans="1:17" ht="60" customHeight="1" x14ac:dyDescent="0.35">
      <c r="A47" s="11" t="s">
        <v>272</v>
      </c>
      <c r="B47" s="2" t="s">
        <v>313</v>
      </c>
      <c r="C47" s="1" t="s">
        <v>314</v>
      </c>
      <c r="D47" s="3" t="s">
        <v>20</v>
      </c>
      <c r="E47" s="3" t="s">
        <v>21</v>
      </c>
      <c r="F47" s="4" t="s">
        <v>22</v>
      </c>
      <c r="G47" s="4" t="s">
        <v>23</v>
      </c>
      <c r="H47" s="4" t="s">
        <v>24</v>
      </c>
      <c r="I47" s="4" t="s">
        <v>25</v>
      </c>
      <c r="J47" s="5" t="s">
        <v>25</v>
      </c>
      <c r="K47" s="5" t="s">
        <v>315</v>
      </c>
      <c r="L47" s="5" t="s">
        <v>316</v>
      </c>
      <c r="M47" s="5" t="s">
        <v>317</v>
      </c>
      <c r="N47" s="5" t="s">
        <v>318</v>
      </c>
      <c r="O47" s="5" t="s">
        <v>319</v>
      </c>
      <c r="P47" s="4" t="str">
        <f t="shared" si="0"/>
        <v>Outstanding</v>
      </c>
      <c r="Q47" s="13" t="s">
        <v>25</v>
      </c>
    </row>
    <row r="48" spans="1:17" ht="60" customHeight="1" x14ac:dyDescent="0.35">
      <c r="A48" s="11" t="s">
        <v>272</v>
      </c>
      <c r="B48" s="2" t="s">
        <v>320</v>
      </c>
      <c r="C48" s="1" t="s">
        <v>321</v>
      </c>
      <c r="D48" s="3" t="s">
        <v>20</v>
      </c>
      <c r="E48" s="3" t="s">
        <v>21</v>
      </c>
      <c r="F48" s="4" t="s">
        <v>22</v>
      </c>
      <c r="G48" s="4" t="s">
        <v>23</v>
      </c>
      <c r="H48" s="4" t="s">
        <v>24</v>
      </c>
      <c r="I48" s="4" t="s">
        <v>25</v>
      </c>
      <c r="J48" s="5" t="s">
        <v>25</v>
      </c>
      <c r="K48" s="5" t="s">
        <v>322</v>
      </c>
      <c r="L48" s="5" t="s">
        <v>323</v>
      </c>
      <c r="M48" s="5" t="s">
        <v>324</v>
      </c>
      <c r="N48" s="5" t="s">
        <v>325</v>
      </c>
      <c r="O48" s="5" t="s">
        <v>72</v>
      </c>
      <c r="P48" s="4" t="str">
        <f t="shared" si="0"/>
        <v>Outstanding</v>
      </c>
      <c r="Q48" s="13" t="s">
        <v>25</v>
      </c>
    </row>
    <row r="49" spans="1:17" ht="60" customHeight="1" x14ac:dyDescent="0.35">
      <c r="A49" s="11" t="s">
        <v>272</v>
      </c>
      <c r="B49" s="2" t="s">
        <v>326</v>
      </c>
      <c r="C49" s="1" t="s">
        <v>327</v>
      </c>
      <c r="D49" s="3" t="s">
        <v>20</v>
      </c>
      <c r="E49" s="3" t="s">
        <v>21</v>
      </c>
      <c r="F49" s="4" t="s">
        <v>22</v>
      </c>
      <c r="G49" s="4" t="s">
        <v>23</v>
      </c>
      <c r="H49" s="4" t="s">
        <v>24</v>
      </c>
      <c r="I49" s="4" t="s">
        <v>25</v>
      </c>
      <c r="J49" s="5" t="s">
        <v>25</v>
      </c>
      <c r="K49" s="5" t="s">
        <v>328</v>
      </c>
      <c r="L49" s="5" t="s">
        <v>329</v>
      </c>
      <c r="M49" s="5" t="s">
        <v>330</v>
      </c>
      <c r="N49" s="5" t="s">
        <v>331</v>
      </c>
      <c r="O49" s="5" t="s">
        <v>72</v>
      </c>
      <c r="P49" s="4" t="str">
        <f t="shared" si="0"/>
        <v>Outstanding</v>
      </c>
      <c r="Q49" s="13" t="s">
        <v>25</v>
      </c>
    </row>
    <row r="50" spans="1:17" ht="60" customHeight="1" x14ac:dyDescent="0.35">
      <c r="A50" s="11" t="s">
        <v>272</v>
      </c>
      <c r="B50" s="2" t="s">
        <v>332</v>
      </c>
      <c r="C50" s="1" t="s">
        <v>333</v>
      </c>
      <c r="D50" s="3" t="s">
        <v>20</v>
      </c>
      <c r="E50" s="3" t="s">
        <v>21</v>
      </c>
      <c r="F50" s="4" t="s">
        <v>22</v>
      </c>
      <c r="G50" s="4" t="s">
        <v>23</v>
      </c>
      <c r="H50" s="4" t="s">
        <v>24</v>
      </c>
      <c r="I50" s="4" t="s">
        <v>25</v>
      </c>
      <c r="J50" s="5" t="s">
        <v>25</v>
      </c>
      <c r="K50" s="5" t="s">
        <v>334</v>
      </c>
      <c r="L50" s="5" t="s">
        <v>335</v>
      </c>
      <c r="M50" s="5" t="s">
        <v>336</v>
      </c>
      <c r="N50" s="5" t="s">
        <v>337</v>
      </c>
      <c r="O50" s="5" t="s">
        <v>72</v>
      </c>
      <c r="P50" s="4" t="str">
        <f t="shared" si="0"/>
        <v>Outstanding</v>
      </c>
      <c r="Q50" s="13" t="s">
        <v>25</v>
      </c>
    </row>
    <row r="51" spans="1:17" ht="60" customHeight="1" x14ac:dyDescent="0.35">
      <c r="A51" s="11" t="s">
        <v>272</v>
      </c>
      <c r="B51" s="2" t="s">
        <v>338</v>
      </c>
      <c r="C51" s="1" t="s">
        <v>339</v>
      </c>
      <c r="D51" s="3" t="s">
        <v>20</v>
      </c>
      <c r="E51" s="3" t="s">
        <v>21</v>
      </c>
      <c r="F51" s="4" t="s">
        <v>22</v>
      </c>
      <c r="G51" s="4" t="s">
        <v>23</v>
      </c>
      <c r="H51" s="4" t="s">
        <v>24</v>
      </c>
      <c r="I51" s="4" t="s">
        <v>25</v>
      </c>
      <c r="J51" s="5" t="s">
        <v>25</v>
      </c>
      <c r="K51" s="5" t="s">
        <v>340</v>
      </c>
      <c r="L51" s="5" t="s">
        <v>341</v>
      </c>
      <c r="M51" s="5" t="s">
        <v>342</v>
      </c>
      <c r="N51" s="5" t="s">
        <v>343</v>
      </c>
      <c r="O51" s="5" t="s">
        <v>344</v>
      </c>
      <c r="P51" s="4" t="str">
        <f t="shared" si="0"/>
        <v>Outstanding</v>
      </c>
      <c r="Q51" s="13" t="s">
        <v>25</v>
      </c>
    </row>
    <row r="52" spans="1:17" ht="60" customHeight="1" x14ac:dyDescent="0.35">
      <c r="A52" s="11" t="s">
        <v>345</v>
      </c>
      <c r="B52" s="2" t="s">
        <v>346</v>
      </c>
      <c r="C52" s="1" t="s">
        <v>347</v>
      </c>
      <c r="D52" s="3" t="s">
        <v>20</v>
      </c>
      <c r="E52" s="3" t="s">
        <v>21</v>
      </c>
      <c r="F52" s="4" t="s">
        <v>22</v>
      </c>
      <c r="G52" s="4" t="s">
        <v>23</v>
      </c>
      <c r="H52" s="4" t="s">
        <v>24</v>
      </c>
      <c r="I52" s="4" t="s">
        <v>25</v>
      </c>
      <c r="J52" s="5" t="s">
        <v>25</v>
      </c>
      <c r="K52" s="5" t="s">
        <v>348</v>
      </c>
      <c r="L52" s="5" t="s">
        <v>349</v>
      </c>
      <c r="M52" s="5" t="s">
        <v>350</v>
      </c>
      <c r="N52" s="5" t="s">
        <v>351</v>
      </c>
      <c r="O52" s="5" t="s">
        <v>195</v>
      </c>
      <c r="P52" s="4" t="str">
        <f t="shared" si="0"/>
        <v>Outstanding</v>
      </c>
      <c r="Q52" s="13" t="s">
        <v>25</v>
      </c>
    </row>
    <row r="53" spans="1:17" ht="60" customHeight="1" x14ac:dyDescent="0.35">
      <c r="A53" s="11" t="s">
        <v>345</v>
      </c>
      <c r="B53" s="2" t="s">
        <v>352</v>
      </c>
      <c r="C53" s="1" t="s">
        <v>353</v>
      </c>
      <c r="D53" s="3" t="s">
        <v>20</v>
      </c>
      <c r="E53" s="3" t="s">
        <v>21</v>
      </c>
      <c r="F53" s="4" t="s">
        <v>22</v>
      </c>
      <c r="G53" s="4" t="s">
        <v>23</v>
      </c>
      <c r="H53" s="4" t="s">
        <v>24</v>
      </c>
      <c r="I53" s="4" t="s">
        <v>25</v>
      </c>
      <c r="J53" s="5" t="s">
        <v>25</v>
      </c>
      <c r="K53" s="5" t="s">
        <v>354</v>
      </c>
      <c r="L53" s="5" t="s">
        <v>355</v>
      </c>
      <c r="M53" s="5" t="s">
        <v>356</v>
      </c>
      <c r="N53" s="5" t="s">
        <v>357</v>
      </c>
      <c r="O53" s="5" t="s">
        <v>358</v>
      </c>
      <c r="P53" s="4" t="str">
        <f t="shared" si="0"/>
        <v>Outstanding</v>
      </c>
      <c r="Q53" s="13" t="s">
        <v>25</v>
      </c>
    </row>
    <row r="54" spans="1:17" ht="60" customHeight="1" x14ac:dyDescent="0.35">
      <c r="A54" s="11" t="s">
        <v>345</v>
      </c>
      <c r="B54" s="2" t="s">
        <v>359</v>
      </c>
      <c r="C54" s="1" t="s">
        <v>360</v>
      </c>
      <c r="D54" s="3" t="s">
        <v>20</v>
      </c>
      <c r="E54" s="3" t="s">
        <v>21</v>
      </c>
      <c r="F54" s="4" t="s">
        <v>22</v>
      </c>
      <c r="G54" s="4" t="s">
        <v>23</v>
      </c>
      <c r="H54" s="4" t="s">
        <v>24</v>
      </c>
      <c r="I54" s="4" t="s">
        <v>25</v>
      </c>
      <c r="J54" s="5" t="s">
        <v>25</v>
      </c>
      <c r="K54" s="5" t="s">
        <v>361</v>
      </c>
      <c r="L54" s="5" t="s">
        <v>362</v>
      </c>
      <c r="M54" s="5" t="s">
        <v>363</v>
      </c>
      <c r="N54" s="5" t="s">
        <v>364</v>
      </c>
      <c r="O54" s="5" t="s">
        <v>72</v>
      </c>
      <c r="P54" s="4" t="str">
        <f t="shared" si="0"/>
        <v>Outstanding</v>
      </c>
      <c r="Q54" s="13" t="s">
        <v>25</v>
      </c>
    </row>
    <row r="55" spans="1:17" ht="60" customHeight="1" x14ac:dyDescent="0.35">
      <c r="A55" s="11" t="s">
        <v>345</v>
      </c>
      <c r="B55" s="2" t="s">
        <v>365</v>
      </c>
      <c r="C55" s="1" t="s">
        <v>366</v>
      </c>
      <c r="D55" s="3" t="s">
        <v>20</v>
      </c>
      <c r="E55" s="3" t="s">
        <v>21</v>
      </c>
      <c r="F55" s="4" t="s">
        <v>22</v>
      </c>
      <c r="G55" s="4" t="s">
        <v>23</v>
      </c>
      <c r="H55" s="4" t="s">
        <v>24</v>
      </c>
      <c r="I55" s="4" t="s">
        <v>25</v>
      </c>
      <c r="J55" s="5" t="s">
        <v>25</v>
      </c>
      <c r="K55" s="5" t="s">
        <v>367</v>
      </c>
      <c r="L55" s="5" t="s">
        <v>349</v>
      </c>
      <c r="M55" s="5" t="s">
        <v>350</v>
      </c>
      <c r="N55" s="5" t="s">
        <v>368</v>
      </c>
      <c r="O55" s="5" t="s">
        <v>195</v>
      </c>
      <c r="P55" s="4" t="str">
        <f t="shared" si="0"/>
        <v>Outstanding</v>
      </c>
      <c r="Q55" s="13" t="s">
        <v>25</v>
      </c>
    </row>
    <row r="56" spans="1:17" ht="60" customHeight="1" x14ac:dyDescent="0.35">
      <c r="A56" s="12" t="s">
        <v>345</v>
      </c>
      <c r="B56" s="6" t="s">
        <v>369</v>
      </c>
      <c r="C56" s="7" t="s">
        <v>370</v>
      </c>
      <c r="D56" s="8" t="s">
        <v>20</v>
      </c>
      <c r="E56" s="8" t="s">
        <v>21</v>
      </c>
      <c r="F56" s="9" t="s">
        <v>22</v>
      </c>
      <c r="G56" s="9" t="s">
        <v>23</v>
      </c>
      <c r="H56" s="9" t="s">
        <v>24</v>
      </c>
      <c r="I56" s="9" t="s">
        <v>25</v>
      </c>
      <c r="J56" s="10" t="s">
        <v>25</v>
      </c>
      <c r="K56" s="10" t="s">
        <v>371</v>
      </c>
      <c r="L56" s="10" t="s">
        <v>372</v>
      </c>
      <c r="M56" s="10" t="s">
        <v>119</v>
      </c>
      <c r="N56" s="10" t="s">
        <v>373</v>
      </c>
      <c r="O56" s="10" t="s">
        <v>36</v>
      </c>
      <c r="P56" s="9" t="str">
        <f t="shared" si="0"/>
        <v>Outstanding</v>
      </c>
      <c r="Q56" s="14" t="s">
        <v>25</v>
      </c>
    </row>
    <row r="60" spans="1:17" ht="32" customHeight="1" x14ac:dyDescent="0.35">
      <c r="A60" s="106" t="s">
        <v>374</v>
      </c>
      <c r="B60" s="106"/>
      <c r="C60" s="106"/>
      <c r="D60" s="106"/>
    </row>
  </sheetData>
  <mergeCells count="1">
    <mergeCell ref="A60:D60"/>
  </mergeCells>
  <conditionalFormatting sqref="F2:F56">
    <cfRule type="cellIs" dxfId="28" priority="1" operator="equal">
      <formula>"Must"</formula>
    </cfRule>
    <cfRule type="cellIs" dxfId="27" priority="2" operator="equal">
      <formula>"Should"</formula>
    </cfRule>
    <cfRule type="cellIs" dxfId="26" priority="3" operator="equal">
      <formula>"Could"</formula>
    </cfRule>
    <cfRule type="cellIs" dxfId="25" priority="4" operator="equal">
      <formula>"Won't"</formula>
    </cfRule>
  </conditionalFormatting>
  <conditionalFormatting sqref="G2:G56">
    <cfRule type="cellIs" dxfId="24" priority="5" operator="equal">
      <formula>"Low"</formula>
    </cfRule>
    <cfRule type="cellIs" dxfId="23" priority="6" operator="equal">
      <formula>"Medium"</formula>
    </cfRule>
    <cfRule type="cellIs" dxfId="22" priority="7" operator="equal">
      <formula>"High"</formula>
    </cfRule>
  </conditionalFormatting>
  <conditionalFormatting sqref="I2:I56">
    <cfRule type="cellIs" dxfId="21" priority="8" operator="equal">
      <formula>"Implemented"</formula>
    </cfRule>
    <cfRule type="cellIs" dxfId="20" priority="9" operator="equal">
      <formula>"Compensated"</formula>
    </cfRule>
    <cfRule type="cellIs" dxfId="19" priority="10" operator="equal">
      <formula>"Testing"</formula>
    </cfRule>
    <cfRule type="cellIs" dxfId="18" priority="11" operator="equal">
      <formula>"Failed"</formula>
    </cfRule>
    <cfRule type="cellIs" dxfId="17" priority="12" operator="equal">
      <formula>"Risk Accepted"</formula>
    </cfRule>
    <cfRule type="cellIs" dxfId="16"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123" t="s">
        <v>507</v>
      </c>
      <c r="C2" s="123" t="s">
        <v>507</v>
      </c>
      <c r="D2" s="123" t="s">
        <v>507</v>
      </c>
      <c r="E2" s="123" t="s">
        <v>507</v>
      </c>
      <c r="F2" s="123" t="s">
        <v>507</v>
      </c>
      <c r="G2" s="123" t="s">
        <v>507</v>
      </c>
      <c r="H2" s="127" t="s">
        <v>508</v>
      </c>
      <c r="I2" s="127" t="s">
        <v>508</v>
      </c>
      <c r="J2" s="127" t="s">
        <v>508</v>
      </c>
      <c r="K2" s="127" t="s">
        <v>508</v>
      </c>
      <c r="L2" s="127" t="s">
        <v>508</v>
      </c>
      <c r="M2" s="126" t="s">
        <v>509</v>
      </c>
      <c r="N2" s="126" t="s">
        <v>509</v>
      </c>
      <c r="O2" s="128" t="s">
        <v>510</v>
      </c>
      <c r="P2" s="128" t="s">
        <v>510</v>
      </c>
      <c r="Q2" s="124" t="s">
        <v>15</v>
      </c>
      <c r="R2" s="124" t="s">
        <v>15</v>
      </c>
      <c r="S2" s="124" t="s">
        <v>15</v>
      </c>
      <c r="T2" s="125" t="s">
        <v>511</v>
      </c>
    </row>
    <row r="3" spans="2:20" ht="35" customHeight="1" x14ac:dyDescent="0.35">
      <c r="B3" s="70" t="s">
        <v>512</v>
      </c>
      <c r="C3" s="70" t="s">
        <v>513</v>
      </c>
      <c r="D3" s="70" t="s">
        <v>514</v>
      </c>
      <c r="E3" s="70" t="s">
        <v>515</v>
      </c>
      <c r="F3" s="70" t="s">
        <v>516</v>
      </c>
      <c r="G3" s="70" t="s">
        <v>11</v>
      </c>
      <c r="H3" s="71" t="s">
        <v>517</v>
      </c>
      <c r="I3" s="71" t="s">
        <v>518</v>
      </c>
      <c r="J3" s="71" t="s">
        <v>519</v>
      </c>
      <c r="K3" s="71" t="s">
        <v>520</v>
      </c>
      <c r="L3" s="71" t="s">
        <v>451</v>
      </c>
      <c r="M3" s="72" t="s">
        <v>521</v>
      </c>
      <c r="N3" s="72" t="s">
        <v>522</v>
      </c>
      <c r="O3" s="73" t="s">
        <v>523</v>
      </c>
      <c r="P3" s="73" t="s">
        <v>524</v>
      </c>
      <c r="Q3" s="74" t="s">
        <v>15</v>
      </c>
      <c r="R3" s="74" t="s">
        <v>525</v>
      </c>
      <c r="S3" s="74" t="s">
        <v>526</v>
      </c>
      <c r="T3" s="75" t="s">
        <v>527</v>
      </c>
    </row>
    <row r="4" spans="2:20" ht="60" customHeight="1" x14ac:dyDescent="0.35">
      <c r="B4" s="76" t="s">
        <v>528</v>
      </c>
      <c r="C4" s="76" t="s">
        <v>529</v>
      </c>
      <c r="D4" s="76" t="s">
        <v>530</v>
      </c>
      <c r="E4" s="76" t="s">
        <v>531</v>
      </c>
      <c r="F4" s="76" t="s">
        <v>532</v>
      </c>
      <c r="G4" s="76" t="s">
        <v>533</v>
      </c>
      <c r="H4" s="76" t="s">
        <v>534</v>
      </c>
      <c r="I4" s="76" t="s">
        <v>535</v>
      </c>
      <c r="J4" s="76" t="s">
        <v>536</v>
      </c>
      <c r="K4" s="76" t="s">
        <v>537</v>
      </c>
      <c r="L4" s="76" t="s">
        <v>538</v>
      </c>
      <c r="M4" s="76" t="s">
        <v>539</v>
      </c>
      <c r="N4" s="76" t="s">
        <v>540</v>
      </c>
      <c r="O4" s="76" t="s">
        <v>541</v>
      </c>
      <c r="P4" s="76" t="s">
        <v>542</v>
      </c>
      <c r="Q4" s="76" t="s">
        <v>543</v>
      </c>
      <c r="R4" s="76" t="s">
        <v>544</v>
      </c>
      <c r="S4" s="76" t="s">
        <v>545</v>
      </c>
      <c r="T4" s="76" t="s">
        <v>546</v>
      </c>
    </row>
    <row r="5" spans="2:20" ht="60" customHeight="1" x14ac:dyDescent="0.35">
      <c r="B5" s="38" t="s">
        <v>547</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548</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549</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550</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551</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552</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553</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554</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555</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556</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557</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558</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559</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560</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561</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562</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563</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564</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565</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566</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567</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568</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569</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570</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571</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572</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573</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574</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575</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576</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577</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578</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579</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580</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581</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582</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583</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584</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585</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586</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587</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588</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589</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590</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591</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592</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593</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594</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595</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596</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106" t="s">
        <v>374</v>
      </c>
      <c r="C58" s="106"/>
      <c r="D58" s="106"/>
      <c r="E58" s="106"/>
      <c r="F58" s="106"/>
      <c r="G58" s="106"/>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15" priority="8">
      <formula>AND(OR($Q5="In Progress",$Q5="Testing"),ISBLANK($H5))</formula>
    </cfRule>
  </conditionalFormatting>
  <conditionalFormatting sqref="I5:I1000">
    <cfRule type="expression" dxfId="14" priority="10">
      <formula>AND(NOT(ISBLANK($I5)),$I5&lt;TODAY(),NOT(OR($Q5="Completed",$Q5="Cancelled")))</formula>
    </cfRule>
  </conditionalFormatting>
  <conditionalFormatting sqref="P5:P1000">
    <cfRule type="expression" dxfId="13" priority="9">
      <formula>AND($L5="Prod",ISBLANK($P5))</formula>
    </cfRule>
  </conditionalFormatting>
  <conditionalFormatting sqref="Q5:Q1000">
    <cfRule type="containsText" dxfId="12" priority="1" operator="containsText" text="Planning">
      <formula>NOT(ISERROR(SEARCH("Planning",Q5)))</formula>
    </cfRule>
    <cfRule type="containsText" dxfId="11" priority="2" operator="containsText" text="In Progress">
      <formula>NOT(ISERROR(SEARCH("In Progress",Q5)))</formula>
    </cfRule>
    <cfRule type="containsText" dxfId="10" priority="3" operator="containsText" text="Testing">
      <formula>NOT(ISERROR(SEARCH("Testing",Q5)))</formula>
    </cfRule>
    <cfRule type="containsText" dxfId="9" priority="4" operator="containsText" text="Completed">
      <formula>NOT(ISERROR(SEARCH("Completed",Q5)))</formula>
    </cfRule>
    <cfRule type="containsText" dxfId="8" priority="5" operator="containsText" text="On Hold">
      <formula>NOT(ISERROR(SEARCH("On Hold",Q5)))</formula>
    </cfRule>
    <cfRule type="containsText" dxfId="7" priority="6" operator="containsText" text="Cancelled">
      <formula>NOT(ISERROR(SEARCH("Cancelled",Q5)))</formula>
    </cfRule>
  </conditionalFormatting>
  <conditionalFormatting sqref="S5:S1000">
    <cfRule type="expression" dxfId="6"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597</v>
      </c>
      <c r="B1" s="104" t="s">
        <v>1</v>
      </c>
      <c r="C1" s="104" t="s">
        <v>598</v>
      </c>
      <c r="D1" s="104" t="s">
        <v>11</v>
      </c>
      <c r="E1" s="104" t="s">
        <v>599</v>
      </c>
      <c r="F1" s="104" t="s">
        <v>600</v>
      </c>
      <c r="G1" s="104" t="s">
        <v>601</v>
      </c>
      <c r="H1" s="104" t="s">
        <v>602</v>
      </c>
      <c r="I1" s="104" t="s">
        <v>603</v>
      </c>
      <c r="J1" s="104" t="s">
        <v>604</v>
      </c>
      <c r="K1" s="104" t="s">
        <v>605</v>
      </c>
      <c r="L1" s="104" t="s">
        <v>606</v>
      </c>
      <c r="M1" s="104" t="s">
        <v>607</v>
      </c>
      <c r="N1" s="104" t="s">
        <v>608</v>
      </c>
      <c r="O1" s="104" t="s">
        <v>609</v>
      </c>
      <c r="P1" s="104" t="s">
        <v>610</v>
      </c>
      <c r="Q1" s="104" t="s">
        <v>611</v>
      </c>
      <c r="R1" s="104" t="s">
        <v>612</v>
      </c>
      <c r="S1" s="104" t="s">
        <v>613</v>
      </c>
      <c r="T1" s="104" t="s">
        <v>614</v>
      </c>
      <c r="U1" s="104" t="s">
        <v>615</v>
      </c>
      <c r="V1" s="104" t="s">
        <v>616</v>
      </c>
      <c r="W1" s="104" t="s">
        <v>617</v>
      </c>
      <c r="X1" s="104" t="s">
        <v>618</v>
      </c>
      <c r="Y1" s="104" t="s">
        <v>619</v>
      </c>
      <c r="Z1" s="104" t="s">
        <v>620</v>
      </c>
      <c r="AA1" s="104" t="s">
        <v>621</v>
      </c>
      <c r="AB1" s="104" t="s">
        <v>622</v>
      </c>
      <c r="AC1" s="104" t="s">
        <v>623</v>
      </c>
      <c r="AD1" s="104" t="s">
        <v>624</v>
      </c>
      <c r="AE1" s="104" t="s">
        <v>625</v>
      </c>
      <c r="AF1" s="104" t="s">
        <v>626</v>
      </c>
      <c r="AG1" s="104" t="s">
        <v>627</v>
      </c>
      <c r="AH1" s="104" t="s">
        <v>628</v>
      </c>
      <c r="AI1" s="104" t="s">
        <v>629</v>
      </c>
      <c r="AJ1" s="104" t="s">
        <v>630</v>
      </c>
      <c r="AK1" s="104" t="s">
        <v>631</v>
      </c>
      <c r="AL1" s="104" t="s">
        <v>632</v>
      </c>
      <c r="AM1" s="104" t="s">
        <v>633</v>
      </c>
      <c r="AN1" s="104" t="s">
        <v>634</v>
      </c>
      <c r="AO1" s="104" t="s">
        <v>635</v>
      </c>
      <c r="AP1" s="104" t="s">
        <v>636</v>
      </c>
      <c r="AQ1" s="104" t="s">
        <v>637</v>
      </c>
      <c r="AR1" s="104" t="s">
        <v>638</v>
      </c>
      <c r="AS1" s="104" t="s">
        <v>639</v>
      </c>
      <c r="AT1" s="104" t="s">
        <v>640</v>
      </c>
      <c r="AU1" s="104" t="s">
        <v>641</v>
      </c>
      <c r="AV1" s="104" t="s">
        <v>642</v>
      </c>
      <c r="AW1" s="105" t="s">
        <v>643</v>
      </c>
    </row>
    <row r="2" spans="1:49" ht="60" customHeight="1" outlineLevel="1" x14ac:dyDescent="0.35">
      <c r="A2" s="97" t="s">
        <v>644</v>
      </c>
      <c r="B2" s="80">
        <v>1</v>
      </c>
      <c r="C2" s="82" t="s">
        <v>25</v>
      </c>
      <c r="D2" s="84" t="s">
        <v>645</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644</v>
      </c>
      <c r="B3" s="81" t="s">
        <v>18</v>
      </c>
      <c r="C3" s="83" t="s">
        <v>646</v>
      </c>
      <c r="D3" s="85" t="s">
        <v>647</v>
      </c>
      <c r="E3" s="85" t="s">
        <v>648</v>
      </c>
      <c r="F3" s="86" t="s">
        <v>649</v>
      </c>
      <c r="G3" s="86" t="s">
        <v>650</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644</v>
      </c>
      <c r="B4" s="81" t="s">
        <v>31</v>
      </c>
      <c r="C4" s="83" t="s">
        <v>651</v>
      </c>
      <c r="D4" s="85" t="s">
        <v>652</v>
      </c>
      <c r="E4" s="85" t="s">
        <v>653</v>
      </c>
      <c r="F4" s="86" t="s">
        <v>649</v>
      </c>
      <c r="G4" s="86" t="s">
        <v>654</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644</v>
      </c>
      <c r="B5" s="81" t="s">
        <v>37</v>
      </c>
      <c r="C5" s="83" t="s">
        <v>655</v>
      </c>
      <c r="D5" s="85" t="s">
        <v>656</v>
      </c>
      <c r="E5" s="85" t="s">
        <v>657</v>
      </c>
      <c r="F5" s="86" t="s">
        <v>649</v>
      </c>
      <c r="G5" s="86" t="s">
        <v>658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644</v>
      </c>
      <c r="B6" s="81" t="s">
        <v>44</v>
      </c>
      <c r="C6" s="83" t="s">
        <v>659</v>
      </c>
      <c r="D6" s="85" t="s">
        <v>660</v>
      </c>
      <c r="E6" s="85" t="s">
        <v>661</v>
      </c>
      <c r="F6" s="86" t="s">
        <v>649</v>
      </c>
      <c r="G6" s="86" t="s">
        <v>650</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644</v>
      </c>
      <c r="B7" s="81" t="s">
        <v>51</v>
      </c>
      <c r="C7" s="83" t="s">
        <v>662</v>
      </c>
      <c r="D7" s="85" t="s">
        <v>663</v>
      </c>
      <c r="E7" s="85" t="s">
        <v>664</v>
      </c>
      <c r="F7" s="86" t="s">
        <v>649</v>
      </c>
      <c r="G7" s="86" t="s">
        <v>658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665</v>
      </c>
      <c r="B8" s="80">
        <v>2</v>
      </c>
      <c r="C8" s="82" t="s">
        <v>25</v>
      </c>
      <c r="D8" s="84" t="s">
        <v>666</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665</v>
      </c>
      <c r="B9" s="81" t="s">
        <v>667</v>
      </c>
      <c r="C9" s="83" t="s">
        <v>668</v>
      </c>
      <c r="D9" s="85" t="s">
        <v>669</v>
      </c>
      <c r="E9" s="85" t="s">
        <v>670</v>
      </c>
      <c r="F9" s="86" t="s">
        <v>671</v>
      </c>
      <c r="G9" s="86" t="s">
        <v>650</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665</v>
      </c>
      <c r="B10" s="81" t="s">
        <v>672</v>
      </c>
      <c r="C10" s="83" t="s">
        <v>673</v>
      </c>
      <c r="D10" s="85" t="s">
        <v>674</v>
      </c>
      <c r="E10" s="85" t="s">
        <v>675</v>
      </c>
      <c r="F10" s="86" t="s">
        <v>671</v>
      </c>
      <c r="G10" s="86" t="s">
        <v>650</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665</v>
      </c>
      <c r="B11" s="81" t="s">
        <v>676</v>
      </c>
      <c r="C11" s="83" t="s">
        <v>677</v>
      </c>
      <c r="D11" s="85" t="s">
        <v>678</v>
      </c>
      <c r="E11" s="85" t="s">
        <v>679</v>
      </c>
      <c r="F11" s="86" t="s">
        <v>671</v>
      </c>
      <c r="G11" s="86" t="s">
        <v>654</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665</v>
      </c>
      <c r="B12" s="81" t="s">
        <v>680</v>
      </c>
      <c r="C12" s="83" t="s">
        <v>681</v>
      </c>
      <c r="D12" s="85" t="s">
        <v>682</v>
      </c>
      <c r="E12" s="85" t="s">
        <v>683</v>
      </c>
      <c r="F12" s="86" t="s">
        <v>671</v>
      </c>
      <c r="G12" s="86" t="s">
        <v>658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665</v>
      </c>
      <c r="B13" s="81" t="s">
        <v>684</v>
      </c>
      <c r="C13" s="83" t="s">
        <v>685</v>
      </c>
      <c r="D13" s="85" t="s">
        <v>686</v>
      </c>
      <c r="E13" s="85" t="s">
        <v>687</v>
      </c>
      <c r="F13" s="86" t="s">
        <v>671</v>
      </c>
      <c r="G13" s="86" t="s">
        <v>688</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665</v>
      </c>
      <c r="B14" s="81" t="s">
        <v>689</v>
      </c>
      <c r="C14" s="83" t="s">
        <v>690</v>
      </c>
      <c r="D14" s="85" t="s">
        <v>691</v>
      </c>
      <c r="E14" s="85" t="s">
        <v>692</v>
      </c>
      <c r="F14" s="86" t="s">
        <v>671</v>
      </c>
      <c r="G14" s="86" t="s">
        <v>688</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665</v>
      </c>
      <c r="B15" s="81" t="s">
        <v>693</v>
      </c>
      <c r="C15" s="83" t="s">
        <v>694</v>
      </c>
      <c r="D15" s="85" t="s">
        <v>695</v>
      </c>
      <c r="E15" s="85" t="s">
        <v>696</v>
      </c>
      <c r="F15" s="86" t="s">
        <v>671</v>
      </c>
      <c r="G15" s="86" t="s">
        <v>688</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697</v>
      </c>
      <c r="B16" s="80">
        <v>3</v>
      </c>
      <c r="C16" s="82" t="s">
        <v>25</v>
      </c>
      <c r="D16" s="84" t="s">
        <v>698</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697</v>
      </c>
      <c r="B17" s="81" t="s">
        <v>273</v>
      </c>
      <c r="C17" s="83" t="s">
        <v>699</v>
      </c>
      <c r="D17" s="85" t="s">
        <v>700</v>
      </c>
      <c r="E17" s="85" t="s">
        <v>701</v>
      </c>
      <c r="F17" s="86" t="s">
        <v>702</v>
      </c>
      <c r="G17" s="86" t="s">
        <v>703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697</v>
      </c>
      <c r="B18" s="81" t="s">
        <v>279</v>
      </c>
      <c r="C18" s="83" t="s">
        <v>704</v>
      </c>
      <c r="D18" s="85" t="s">
        <v>705</v>
      </c>
      <c r="E18" s="85" t="s">
        <v>706</v>
      </c>
      <c r="F18" s="86" t="s">
        <v>702</v>
      </c>
      <c r="G18" s="86" t="s">
        <v>650</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697</v>
      </c>
      <c r="B19" s="81" t="s">
        <v>285</v>
      </c>
      <c r="C19" s="83" t="s">
        <v>707</v>
      </c>
      <c r="D19" s="85" t="s">
        <v>708</v>
      </c>
      <c r="E19" s="85" t="s">
        <v>709</v>
      </c>
      <c r="F19" s="86" t="s">
        <v>702</v>
      </c>
      <c r="G19" s="86" t="s">
        <v>688</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697</v>
      </c>
      <c r="B20" s="81" t="s">
        <v>292</v>
      </c>
      <c r="C20" s="83" t="s">
        <v>710</v>
      </c>
      <c r="D20" s="85" t="s">
        <v>711</v>
      </c>
      <c r="E20" s="85" t="s">
        <v>712</v>
      </c>
      <c r="F20" s="86" t="s">
        <v>702</v>
      </c>
      <c r="G20" s="86" t="s">
        <v>688</v>
      </c>
      <c r="H20" s="86">
        <v>1</v>
      </c>
      <c r="I20" s="88">
        <f>IF(COUNTIF(J20:AW20,"&lt;&gt;")=0,"",SUMPRODUCT(((Recommendations[ImplStatus]="Implemented")+(Recommendations[ImplStatus]="Compensated"))*ISNUMBER(MATCH(Recommendations[Id],J20:AW20,0)))/COUNTIF(J20:AW20,"&lt;&gt;"))</f>
        <v>0</v>
      </c>
      <c r="J20" s="90" t="s">
        <v>115</v>
      </c>
      <c r="K20" s="90" t="s">
        <v>136</v>
      </c>
      <c r="L20" s="90" t="s">
        <v>142</v>
      </c>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697</v>
      </c>
      <c r="B21" s="81" t="s">
        <v>299</v>
      </c>
      <c r="C21" s="83" t="s">
        <v>713</v>
      </c>
      <c r="D21" s="85" t="s">
        <v>714</v>
      </c>
      <c r="E21" s="85" t="s">
        <v>715</v>
      </c>
      <c r="F21" s="86" t="s">
        <v>702</v>
      </c>
      <c r="G21" s="86" t="s">
        <v>688</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697</v>
      </c>
      <c r="B22" s="81" t="s">
        <v>306</v>
      </c>
      <c r="C22" s="83" t="s">
        <v>716</v>
      </c>
      <c r="D22" s="85" t="s">
        <v>717</v>
      </c>
      <c r="E22" s="85" t="s">
        <v>718</v>
      </c>
      <c r="F22" s="86" t="s">
        <v>702</v>
      </c>
      <c r="G22" s="86" t="s">
        <v>688</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697</v>
      </c>
      <c r="B23" s="81" t="s">
        <v>313</v>
      </c>
      <c r="C23" s="83" t="s">
        <v>719</v>
      </c>
      <c r="D23" s="85" t="s">
        <v>720</v>
      </c>
      <c r="E23" s="85" t="s">
        <v>721</v>
      </c>
      <c r="F23" s="86" t="s">
        <v>702</v>
      </c>
      <c r="G23" s="86" t="s">
        <v>650</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697</v>
      </c>
      <c r="B24" s="81" t="s">
        <v>320</v>
      </c>
      <c r="C24" s="83" t="s">
        <v>722</v>
      </c>
      <c r="D24" s="85" t="s">
        <v>723</v>
      </c>
      <c r="E24" s="85" t="s">
        <v>724</v>
      </c>
      <c r="F24" s="86" t="s">
        <v>702</v>
      </c>
      <c r="G24" s="86" t="s">
        <v>650</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697</v>
      </c>
      <c r="B25" s="81" t="s">
        <v>326</v>
      </c>
      <c r="C25" s="83" t="s">
        <v>725</v>
      </c>
      <c r="D25" s="85" t="s">
        <v>726</v>
      </c>
      <c r="E25" s="85" t="s">
        <v>727</v>
      </c>
      <c r="F25" s="86" t="s">
        <v>702</v>
      </c>
      <c r="G25" s="86" t="s">
        <v>688</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697</v>
      </c>
      <c r="B26" s="81" t="s">
        <v>332</v>
      </c>
      <c r="C26" s="83" t="s">
        <v>728</v>
      </c>
      <c r="D26" s="85" t="s">
        <v>729</v>
      </c>
      <c r="E26" s="85" t="s">
        <v>730</v>
      </c>
      <c r="F26" s="86" t="s">
        <v>702</v>
      </c>
      <c r="G26" s="86" t="s">
        <v>688</v>
      </c>
      <c r="H26" s="86">
        <v>2</v>
      </c>
      <c r="I26" s="88">
        <f>IF(COUNTIF(J26:AW26,"&lt;&gt;")=0,"",SUMPRODUCT(((Recommendations[ImplStatus]="Implemented")+(Recommendations[ImplStatus]="Compensated"))*ISNUMBER(MATCH(Recommendations[Id],J26:AW26,0)))/COUNTIF(J26:AW26,"&lt;&gt;"))</f>
        <v>0</v>
      </c>
      <c r="J26" s="90" t="s">
        <v>100</v>
      </c>
      <c r="K26" s="90" t="s">
        <v>189</v>
      </c>
      <c r="L26" s="90" t="s">
        <v>196</v>
      </c>
      <c r="M26" s="90" t="s">
        <v>228</v>
      </c>
      <c r="N26" s="90" t="s">
        <v>234</v>
      </c>
      <c r="O26" s="90" t="s">
        <v>254</v>
      </c>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697</v>
      </c>
      <c r="B27" s="81" t="s">
        <v>338</v>
      </c>
      <c r="C27" s="83" t="s">
        <v>731</v>
      </c>
      <c r="D27" s="85" t="s">
        <v>732</v>
      </c>
      <c r="E27" s="85" t="s">
        <v>733</v>
      </c>
      <c r="F27" s="86" t="s">
        <v>702</v>
      </c>
      <c r="G27" s="86" t="s">
        <v>688</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697</v>
      </c>
      <c r="B28" s="81" t="s">
        <v>734</v>
      </c>
      <c r="C28" s="83" t="s">
        <v>735</v>
      </c>
      <c r="D28" s="85" t="s">
        <v>736</v>
      </c>
      <c r="E28" s="85" t="s">
        <v>737</v>
      </c>
      <c r="F28" s="86" t="s">
        <v>702</v>
      </c>
      <c r="G28" s="86" t="s">
        <v>688</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697</v>
      </c>
      <c r="B29" s="81" t="s">
        <v>738</v>
      </c>
      <c r="C29" s="83" t="s">
        <v>739</v>
      </c>
      <c r="D29" s="85" t="s">
        <v>740</v>
      </c>
      <c r="E29" s="85" t="s">
        <v>741</v>
      </c>
      <c r="F29" s="86" t="s">
        <v>702</v>
      </c>
      <c r="G29" s="86" t="s">
        <v>688</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697</v>
      </c>
      <c r="B30" s="81" t="s">
        <v>742</v>
      </c>
      <c r="C30" s="83" t="s">
        <v>743</v>
      </c>
      <c r="D30" s="85" t="s">
        <v>744</v>
      </c>
      <c r="E30" s="85" t="s">
        <v>745</v>
      </c>
      <c r="F30" s="86" t="s">
        <v>702</v>
      </c>
      <c r="G30" s="86" t="s">
        <v>658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746</v>
      </c>
      <c r="B31" s="80">
        <v>4</v>
      </c>
      <c r="C31" s="82" t="s">
        <v>25</v>
      </c>
      <c r="D31" s="84" t="s">
        <v>747</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746</v>
      </c>
      <c r="B32" s="81" t="s">
        <v>346</v>
      </c>
      <c r="C32" s="83" t="s">
        <v>748</v>
      </c>
      <c r="D32" s="85" t="s">
        <v>749</v>
      </c>
      <c r="E32" s="85" t="s">
        <v>750</v>
      </c>
      <c r="F32" s="86" t="s">
        <v>751</v>
      </c>
      <c r="G32" s="86" t="s">
        <v>703</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746</v>
      </c>
      <c r="B33" s="81" t="s">
        <v>352</v>
      </c>
      <c r="C33" s="83" t="s">
        <v>752</v>
      </c>
      <c r="D33" s="85" t="s">
        <v>753</v>
      </c>
      <c r="E33" s="85" t="s">
        <v>754</v>
      </c>
      <c r="F33" s="86" t="s">
        <v>751</v>
      </c>
      <c r="G33" s="86" t="s">
        <v>703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746</v>
      </c>
      <c r="B34" s="81" t="s">
        <v>359</v>
      </c>
      <c r="C34" s="83" t="s">
        <v>755</v>
      </c>
      <c r="D34" s="85" t="s">
        <v>756</v>
      </c>
      <c r="E34" s="85" t="s">
        <v>757</v>
      </c>
      <c r="F34" s="86" t="s">
        <v>649</v>
      </c>
      <c r="G34" s="86" t="s">
        <v>688</v>
      </c>
      <c r="H34" s="86">
        <v>1</v>
      </c>
      <c r="I34" s="88">
        <f>IF(COUNTIF(J34:AW34,"&lt;&gt;")=0,"",SUMPRODUCT(((Recommendations[ImplStatus]="Implemented")+(Recommendations[ImplStatus]="Compensated"))*ISNUMBER(MATCH(Recommendations[Id],J34:AW34,0)))/COUNTIF(J34:AW34,"&lt;&gt;"))</f>
        <v>0</v>
      </c>
      <c r="J34" s="90" t="s">
        <v>338</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746</v>
      </c>
      <c r="B35" s="81" t="s">
        <v>365</v>
      </c>
      <c r="C35" s="83" t="s">
        <v>758</v>
      </c>
      <c r="D35" s="85" t="s">
        <v>759</v>
      </c>
      <c r="E35" s="85" t="s">
        <v>760</v>
      </c>
      <c r="F35" s="86" t="s">
        <v>649</v>
      </c>
      <c r="G35" s="86" t="s">
        <v>688</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746</v>
      </c>
      <c r="B36" s="81" t="s">
        <v>369</v>
      </c>
      <c r="C36" s="83" t="s">
        <v>761</v>
      </c>
      <c r="D36" s="85" t="s">
        <v>762</v>
      </c>
      <c r="E36" s="85" t="s">
        <v>763</v>
      </c>
      <c r="F36" s="86" t="s">
        <v>649</v>
      </c>
      <c r="G36" s="86" t="s">
        <v>688</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746</v>
      </c>
      <c r="B37" s="81" t="s">
        <v>764</v>
      </c>
      <c r="C37" s="83" t="s">
        <v>765</v>
      </c>
      <c r="D37" s="85" t="s">
        <v>766</v>
      </c>
      <c r="E37" s="85" t="s">
        <v>767</v>
      </c>
      <c r="F37" s="86" t="s">
        <v>649</v>
      </c>
      <c r="G37" s="86" t="s">
        <v>688</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746</v>
      </c>
      <c r="B38" s="81" t="s">
        <v>768</v>
      </c>
      <c r="C38" s="83" t="s">
        <v>769</v>
      </c>
      <c r="D38" s="85" t="s">
        <v>770</v>
      </c>
      <c r="E38" s="85" t="s">
        <v>771</v>
      </c>
      <c r="F38" s="86" t="s">
        <v>772</v>
      </c>
      <c r="G38" s="86" t="s">
        <v>688</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746</v>
      </c>
      <c r="B39" s="81" t="s">
        <v>773</v>
      </c>
      <c r="C39" s="83" t="s">
        <v>774</v>
      </c>
      <c r="D39" s="85" t="s">
        <v>775</v>
      </c>
      <c r="E39" s="85" t="s">
        <v>776</v>
      </c>
      <c r="F39" s="86" t="s">
        <v>649</v>
      </c>
      <c r="G39" s="86" t="s">
        <v>688</v>
      </c>
      <c r="H39" s="86">
        <v>2</v>
      </c>
      <c r="I39" s="88">
        <f>IF(COUNTIF(J39:AW39,"&lt;&gt;")=0,"",SUMPRODUCT(((Recommendations[ImplStatus]="Implemented")+(Recommendations[ImplStatus]="Compensated"))*ISNUMBER(MATCH(Recommendations[Id],J39:AW39,0)))/COUNTIF(J39:AW39,"&lt;&gt;"))</f>
        <v>0</v>
      </c>
      <c r="J39" s="90" t="s">
        <v>202</v>
      </c>
      <c r="K39" s="90" t="s">
        <v>241</v>
      </c>
      <c r="L39" s="90" t="s">
        <v>248</v>
      </c>
      <c r="M39" s="90" t="s">
        <v>260</v>
      </c>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746</v>
      </c>
      <c r="B40" s="81" t="s">
        <v>777</v>
      </c>
      <c r="C40" s="83" t="s">
        <v>778</v>
      </c>
      <c r="D40" s="85" t="s">
        <v>779</v>
      </c>
      <c r="E40" s="85" t="s">
        <v>780</v>
      </c>
      <c r="F40" s="86" t="s">
        <v>649</v>
      </c>
      <c r="G40" s="86" t="s">
        <v>688</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746</v>
      </c>
      <c r="B41" s="81" t="s">
        <v>781</v>
      </c>
      <c r="C41" s="83" t="s">
        <v>782</v>
      </c>
      <c r="D41" s="85" t="s">
        <v>783</v>
      </c>
      <c r="E41" s="85" t="s">
        <v>784</v>
      </c>
      <c r="F41" s="86" t="s">
        <v>649</v>
      </c>
      <c r="G41" s="86" t="s">
        <v>688</v>
      </c>
      <c r="H41" s="86">
        <v>2</v>
      </c>
      <c r="I41" s="88">
        <f>IF(COUNTIF(J41:AW41,"&lt;&gt;")=0,"",SUMPRODUCT(((Recommendations[ImplStatus]="Implemented")+(Recommendations[ImplStatus]="Compensated"))*ISNUMBER(MATCH(Recommendations[Id],J41:AW41,0)))/COUNTIF(J41:AW41,"&lt;&gt;"))</f>
        <v>0</v>
      </c>
      <c r="J41" s="90" t="s">
        <v>299</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746</v>
      </c>
      <c r="B42" s="81" t="s">
        <v>785</v>
      </c>
      <c r="C42" s="83" t="s">
        <v>786</v>
      </c>
      <c r="D42" s="85" t="s">
        <v>787</v>
      </c>
      <c r="E42" s="85" t="s">
        <v>788</v>
      </c>
      <c r="F42" s="86" t="s">
        <v>702</v>
      </c>
      <c r="G42" s="86" t="s">
        <v>688</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746</v>
      </c>
      <c r="B43" s="81" t="s">
        <v>789</v>
      </c>
      <c r="C43" s="83" t="s">
        <v>790</v>
      </c>
      <c r="D43" s="85" t="s">
        <v>791</v>
      </c>
      <c r="E43" s="85" t="s">
        <v>792</v>
      </c>
      <c r="F43" s="86" t="s">
        <v>702</v>
      </c>
      <c r="G43" s="86" t="s">
        <v>688</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793</v>
      </c>
      <c r="B44" s="80">
        <v>5</v>
      </c>
      <c r="C44" s="82" t="s">
        <v>25</v>
      </c>
      <c r="D44" s="84" t="s">
        <v>794</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793</v>
      </c>
      <c r="B45" s="81" t="s">
        <v>795</v>
      </c>
      <c r="C45" s="83" t="s">
        <v>796</v>
      </c>
      <c r="D45" s="85" t="s">
        <v>797</v>
      </c>
      <c r="E45" s="85" t="s">
        <v>798</v>
      </c>
      <c r="F45" s="86" t="s">
        <v>772</v>
      </c>
      <c r="G45" s="86" t="s">
        <v>650</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793</v>
      </c>
      <c r="B46" s="81" t="s">
        <v>799</v>
      </c>
      <c r="C46" s="83" t="s">
        <v>800</v>
      </c>
      <c r="D46" s="85" t="s">
        <v>801</v>
      </c>
      <c r="E46" s="85" t="s">
        <v>802</v>
      </c>
      <c r="F46" s="86" t="s">
        <v>772</v>
      </c>
      <c r="G46" s="86" t="s">
        <v>688</v>
      </c>
      <c r="H46" s="86">
        <v>1</v>
      </c>
      <c r="I46" s="88">
        <f>IF(COUNTIF(J46:AW46,"&lt;&gt;")=0,"",SUMPRODUCT(((Recommendations[ImplStatus]="Implemented")+(Recommendations[ImplStatus]="Compensated"))*ISNUMBER(MATCH(Recommendations[Id],J46:AW46,0)))/COUNTIF(J46:AW46,"&lt;&gt;"))</f>
        <v>0</v>
      </c>
      <c r="J46" s="90" t="s">
        <v>273</v>
      </c>
      <c r="K46" s="90" t="s">
        <v>285</v>
      </c>
      <c r="L46" s="90" t="s">
        <v>292</v>
      </c>
      <c r="M46" s="90" t="s">
        <v>306</v>
      </c>
      <c r="N46" s="90" t="s">
        <v>320</v>
      </c>
      <c r="O46" s="90" t="s">
        <v>332</v>
      </c>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793</v>
      </c>
      <c r="B47" s="81" t="s">
        <v>803</v>
      </c>
      <c r="C47" s="83" t="s">
        <v>804</v>
      </c>
      <c r="D47" s="85" t="s">
        <v>805</v>
      </c>
      <c r="E47" s="85" t="s">
        <v>806</v>
      </c>
      <c r="F47" s="86" t="s">
        <v>772</v>
      </c>
      <c r="G47" s="86" t="s">
        <v>688</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793</v>
      </c>
      <c r="B48" s="81" t="s">
        <v>807</v>
      </c>
      <c r="C48" s="83" t="s">
        <v>808</v>
      </c>
      <c r="D48" s="85" t="s">
        <v>809</v>
      </c>
      <c r="E48" s="85" t="s">
        <v>810</v>
      </c>
      <c r="F48" s="86" t="s">
        <v>772</v>
      </c>
      <c r="G48" s="86" t="s">
        <v>688</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793</v>
      </c>
      <c r="B49" s="81" t="s">
        <v>811</v>
      </c>
      <c r="C49" s="83" t="s">
        <v>812</v>
      </c>
      <c r="D49" s="85" t="s">
        <v>813</v>
      </c>
      <c r="E49" s="85" t="s">
        <v>814</v>
      </c>
      <c r="F49" s="86" t="s">
        <v>772</v>
      </c>
      <c r="G49" s="86" t="s">
        <v>650</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793</v>
      </c>
      <c r="B50" s="81" t="s">
        <v>815</v>
      </c>
      <c r="C50" s="83" t="s">
        <v>816</v>
      </c>
      <c r="D50" s="85" t="s">
        <v>817</v>
      </c>
      <c r="E50" s="85" t="s">
        <v>818</v>
      </c>
      <c r="F50" s="86" t="s">
        <v>772</v>
      </c>
      <c r="G50" s="86" t="s">
        <v>703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819</v>
      </c>
      <c r="B51" s="80">
        <v>6</v>
      </c>
      <c r="C51" s="82" t="s">
        <v>25</v>
      </c>
      <c r="D51" s="84" t="s">
        <v>820</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819</v>
      </c>
      <c r="B52" s="81" t="s">
        <v>821</v>
      </c>
      <c r="C52" s="83" t="s">
        <v>822</v>
      </c>
      <c r="D52" s="85" t="s">
        <v>823</v>
      </c>
      <c r="E52" s="85" t="s">
        <v>824</v>
      </c>
      <c r="F52" s="86" t="s">
        <v>751</v>
      </c>
      <c r="G52" s="86" t="s">
        <v>703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819</v>
      </c>
      <c r="B53" s="81" t="s">
        <v>825</v>
      </c>
      <c r="C53" s="83" t="s">
        <v>826</v>
      </c>
      <c r="D53" s="85" t="s">
        <v>827</v>
      </c>
      <c r="E53" s="85" t="s">
        <v>828</v>
      </c>
      <c r="F53" s="86" t="s">
        <v>751</v>
      </c>
      <c r="G53" s="86" t="s">
        <v>703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819</v>
      </c>
      <c r="B54" s="81" t="s">
        <v>829</v>
      </c>
      <c r="C54" s="83" t="s">
        <v>830</v>
      </c>
      <c r="D54" s="85" t="s">
        <v>831</v>
      </c>
      <c r="E54" s="85" t="s">
        <v>832</v>
      </c>
      <c r="F54" s="86" t="s">
        <v>772</v>
      </c>
      <c r="G54" s="86" t="s">
        <v>688</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819</v>
      </c>
      <c r="B55" s="81" t="s">
        <v>833</v>
      </c>
      <c r="C55" s="83" t="s">
        <v>834</v>
      </c>
      <c r="D55" s="85" t="s">
        <v>835</v>
      </c>
      <c r="E55" s="85" t="s">
        <v>836</v>
      </c>
      <c r="F55" s="86" t="s">
        <v>772</v>
      </c>
      <c r="G55" s="86" t="s">
        <v>688</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819</v>
      </c>
      <c r="B56" s="81" t="s">
        <v>837</v>
      </c>
      <c r="C56" s="83" t="s">
        <v>838</v>
      </c>
      <c r="D56" s="85" t="s">
        <v>839</v>
      </c>
      <c r="E56" s="85" t="s">
        <v>840</v>
      </c>
      <c r="F56" s="86" t="s">
        <v>772</v>
      </c>
      <c r="G56" s="86" t="s">
        <v>688</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819</v>
      </c>
      <c r="B57" s="81" t="s">
        <v>841</v>
      </c>
      <c r="C57" s="83" t="s">
        <v>842</v>
      </c>
      <c r="D57" s="85" t="s">
        <v>843</v>
      </c>
      <c r="E57" s="85" t="s">
        <v>844</v>
      </c>
      <c r="F57" s="86" t="s">
        <v>671</v>
      </c>
      <c r="G57" s="86" t="s">
        <v>650</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819</v>
      </c>
      <c r="B58" s="81" t="s">
        <v>845</v>
      </c>
      <c r="C58" s="83" t="s">
        <v>846</v>
      </c>
      <c r="D58" s="85" t="s">
        <v>847</v>
      </c>
      <c r="E58" s="85" t="s">
        <v>848</v>
      </c>
      <c r="F58" s="86" t="s">
        <v>772</v>
      </c>
      <c r="G58" s="86" t="s">
        <v>688</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819</v>
      </c>
      <c r="B59" s="81" t="s">
        <v>849</v>
      </c>
      <c r="C59" s="83" t="s">
        <v>850</v>
      </c>
      <c r="D59" s="85" t="s">
        <v>851</v>
      </c>
      <c r="E59" s="85" t="s">
        <v>852</v>
      </c>
      <c r="F59" s="86" t="s">
        <v>772</v>
      </c>
      <c r="G59" s="86" t="s">
        <v>703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853</v>
      </c>
      <c r="B60" s="80">
        <v>7</v>
      </c>
      <c r="C60" s="82" t="s">
        <v>25</v>
      </c>
      <c r="D60" s="84" t="s">
        <v>854</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853</v>
      </c>
      <c r="B61" s="81" t="s">
        <v>855</v>
      </c>
      <c r="C61" s="83" t="s">
        <v>856</v>
      </c>
      <c r="D61" s="85" t="s">
        <v>857</v>
      </c>
      <c r="E61" s="85" t="s">
        <v>858</v>
      </c>
      <c r="F61" s="86" t="s">
        <v>751</v>
      </c>
      <c r="G61" s="86" t="s">
        <v>703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853</v>
      </c>
      <c r="B62" s="81" t="s">
        <v>859</v>
      </c>
      <c r="C62" s="83" t="s">
        <v>860</v>
      </c>
      <c r="D62" s="85" t="s">
        <v>861</v>
      </c>
      <c r="E62" s="85" t="s">
        <v>862</v>
      </c>
      <c r="F62" s="86" t="s">
        <v>751</v>
      </c>
      <c r="G62" s="86" t="s">
        <v>703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853</v>
      </c>
      <c r="B63" s="81" t="s">
        <v>863</v>
      </c>
      <c r="C63" s="83" t="s">
        <v>864</v>
      </c>
      <c r="D63" s="85" t="s">
        <v>865</v>
      </c>
      <c r="E63" s="85" t="s">
        <v>866</v>
      </c>
      <c r="F63" s="86" t="s">
        <v>671</v>
      </c>
      <c r="G63" s="86" t="s">
        <v>688</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853</v>
      </c>
      <c r="B64" s="81" t="s">
        <v>867</v>
      </c>
      <c r="C64" s="83" t="s">
        <v>868</v>
      </c>
      <c r="D64" s="85" t="s">
        <v>869</v>
      </c>
      <c r="E64" s="85" t="s">
        <v>870</v>
      </c>
      <c r="F64" s="86" t="s">
        <v>671</v>
      </c>
      <c r="G64" s="86" t="s">
        <v>688</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853</v>
      </c>
      <c r="B65" s="81" t="s">
        <v>871</v>
      </c>
      <c r="C65" s="83" t="s">
        <v>872</v>
      </c>
      <c r="D65" s="85" t="s">
        <v>873</v>
      </c>
      <c r="E65" s="85" t="s">
        <v>874</v>
      </c>
      <c r="F65" s="86" t="s">
        <v>671</v>
      </c>
      <c r="G65" s="86" t="s">
        <v>650</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853</v>
      </c>
      <c r="B66" s="81" t="s">
        <v>875</v>
      </c>
      <c r="C66" s="83" t="s">
        <v>876</v>
      </c>
      <c r="D66" s="85" t="s">
        <v>877</v>
      </c>
      <c r="E66" s="85" t="s">
        <v>878</v>
      </c>
      <c r="F66" s="86" t="s">
        <v>671</v>
      </c>
      <c r="G66" s="86" t="s">
        <v>650</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853</v>
      </c>
      <c r="B67" s="81" t="s">
        <v>879</v>
      </c>
      <c r="C67" s="83" t="s">
        <v>880</v>
      </c>
      <c r="D67" s="85" t="s">
        <v>881</v>
      </c>
      <c r="E67" s="85" t="s">
        <v>882</v>
      </c>
      <c r="F67" s="86" t="s">
        <v>671</v>
      </c>
      <c r="G67" s="86" t="s">
        <v>654</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883</v>
      </c>
      <c r="B68" s="80">
        <v>8</v>
      </c>
      <c r="C68" s="82" t="s">
        <v>25</v>
      </c>
      <c r="D68" s="84" t="s">
        <v>884</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883</v>
      </c>
      <c r="B69" s="81" t="s">
        <v>885</v>
      </c>
      <c r="C69" s="83" t="s">
        <v>886</v>
      </c>
      <c r="D69" s="85" t="s">
        <v>887</v>
      </c>
      <c r="E69" s="85" t="s">
        <v>888</v>
      </c>
      <c r="F69" s="86" t="s">
        <v>751</v>
      </c>
      <c r="G69" s="86" t="s">
        <v>703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883</v>
      </c>
      <c r="B70" s="81" t="s">
        <v>889</v>
      </c>
      <c r="C70" s="83" t="s">
        <v>890</v>
      </c>
      <c r="D70" s="85" t="s">
        <v>891</v>
      </c>
      <c r="E70" s="85" t="s">
        <v>892</v>
      </c>
      <c r="F70" s="86" t="s">
        <v>702</v>
      </c>
      <c r="G70" s="86" t="s">
        <v>658</v>
      </c>
      <c r="H70" s="86">
        <v>1</v>
      </c>
      <c r="I70" s="88">
        <f>IF(COUNTIF(J70:AW70,"&lt;&gt;")=0,"",SUMPRODUCT(((Recommendations[ImplStatus]="Implemented")+(Recommendations[ImplStatus]="Compensated"))*ISNUMBER(MATCH(Recommendations[Id],J70:AW70,0)))/COUNTIF(J70:AW70,"&lt;&gt;"))</f>
        <v>0</v>
      </c>
      <c r="J70" s="90" t="s">
        <v>359</v>
      </c>
      <c r="K70" s="90" t="s">
        <v>369</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883</v>
      </c>
      <c r="B71" s="81" t="s">
        <v>893</v>
      </c>
      <c r="C71" s="83" t="s">
        <v>894</v>
      </c>
      <c r="D71" s="85" t="s">
        <v>895</v>
      </c>
      <c r="E71" s="85" t="s">
        <v>896</v>
      </c>
      <c r="F71" s="86" t="s">
        <v>702</v>
      </c>
      <c r="G71" s="86" t="s">
        <v>688</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883</v>
      </c>
      <c r="B72" s="81" t="s">
        <v>897</v>
      </c>
      <c r="C72" s="83" t="s">
        <v>898</v>
      </c>
      <c r="D72" s="85" t="s">
        <v>899</v>
      </c>
      <c r="E72" s="85" t="s">
        <v>900</v>
      </c>
      <c r="F72" s="86" t="s">
        <v>901</v>
      </c>
      <c r="G72" s="86" t="s">
        <v>688</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883</v>
      </c>
      <c r="B73" s="81" t="s">
        <v>902</v>
      </c>
      <c r="C73" s="83" t="s">
        <v>903</v>
      </c>
      <c r="D73" s="85" t="s">
        <v>904</v>
      </c>
      <c r="E73" s="85" t="s">
        <v>905</v>
      </c>
      <c r="F73" s="86" t="s">
        <v>702</v>
      </c>
      <c r="G73" s="86" t="s">
        <v>658</v>
      </c>
      <c r="H73" s="86">
        <v>2</v>
      </c>
      <c r="I73" s="88">
        <f>IF(COUNTIF(J73:AW73,"&lt;&gt;")=0,"",SUMPRODUCT(((Recommendations[ImplStatus]="Implemented")+(Recommendations[ImplStatus]="Compensated"))*ISNUMBER(MATCH(Recommendations[Id],J73:AW73,0)))/COUNTIF(J73:AW73,"&lt;&gt;"))</f>
        <v>0</v>
      </c>
      <c r="J73" s="90" t="s">
        <v>346</v>
      </c>
      <c r="K73" s="90" t="s">
        <v>352</v>
      </c>
      <c r="L73" s="90" t="s">
        <v>365</v>
      </c>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883</v>
      </c>
      <c r="B74" s="81" t="s">
        <v>906</v>
      </c>
      <c r="C74" s="83" t="s">
        <v>907</v>
      </c>
      <c r="D74" s="85" t="s">
        <v>908</v>
      </c>
      <c r="E74" s="85" t="s">
        <v>909</v>
      </c>
      <c r="F74" s="86" t="s">
        <v>702</v>
      </c>
      <c r="G74" s="86" t="s">
        <v>658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883</v>
      </c>
      <c r="B75" s="81" t="s">
        <v>910</v>
      </c>
      <c r="C75" s="83" t="s">
        <v>911</v>
      </c>
      <c r="D75" s="85" t="s">
        <v>912</v>
      </c>
      <c r="E75" s="85" t="s">
        <v>913</v>
      </c>
      <c r="F75" s="86" t="s">
        <v>702</v>
      </c>
      <c r="G75" s="86" t="s">
        <v>658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883</v>
      </c>
      <c r="B76" s="81" t="s">
        <v>914</v>
      </c>
      <c r="C76" s="83" t="s">
        <v>915</v>
      </c>
      <c r="D76" s="85" t="s">
        <v>916</v>
      </c>
      <c r="E76" s="85" t="s">
        <v>917</v>
      </c>
      <c r="F76" s="86" t="s">
        <v>702</v>
      </c>
      <c r="G76" s="86" t="s">
        <v>658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883</v>
      </c>
      <c r="B77" s="81" t="s">
        <v>918</v>
      </c>
      <c r="C77" s="83" t="s">
        <v>919</v>
      </c>
      <c r="D77" s="85" t="s">
        <v>920</v>
      </c>
      <c r="E77" s="85" t="s">
        <v>921</v>
      </c>
      <c r="F77" s="86" t="s">
        <v>702</v>
      </c>
      <c r="G77" s="86" t="s">
        <v>658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883</v>
      </c>
      <c r="B78" s="81" t="s">
        <v>922</v>
      </c>
      <c r="C78" s="83" t="s">
        <v>923</v>
      </c>
      <c r="D78" s="85" t="s">
        <v>924</v>
      </c>
      <c r="E78" s="85" t="s">
        <v>925</v>
      </c>
      <c r="F78" s="86" t="s">
        <v>702</v>
      </c>
      <c r="G78" s="86" t="s">
        <v>688</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883</v>
      </c>
      <c r="B79" s="81" t="s">
        <v>926</v>
      </c>
      <c r="C79" s="83" t="s">
        <v>927</v>
      </c>
      <c r="D79" s="85" t="s">
        <v>928</v>
      </c>
      <c r="E79" s="85" t="s">
        <v>929</v>
      </c>
      <c r="F79" s="86" t="s">
        <v>702</v>
      </c>
      <c r="G79" s="86" t="s">
        <v>658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883</v>
      </c>
      <c r="B80" s="81" t="s">
        <v>930</v>
      </c>
      <c r="C80" s="83" t="s">
        <v>931</v>
      </c>
      <c r="D80" s="85" t="s">
        <v>932</v>
      </c>
      <c r="E80" s="85" t="s">
        <v>933</v>
      </c>
      <c r="F80" s="86" t="s">
        <v>702</v>
      </c>
      <c r="G80" s="86" t="s">
        <v>658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934</v>
      </c>
      <c r="B81" s="80">
        <v>9</v>
      </c>
      <c r="C81" s="82" t="s">
        <v>25</v>
      </c>
      <c r="D81" s="84" t="s">
        <v>935</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934</v>
      </c>
      <c r="B82" s="81" t="s">
        <v>936</v>
      </c>
      <c r="C82" s="83" t="s">
        <v>937</v>
      </c>
      <c r="D82" s="85" t="s">
        <v>938</v>
      </c>
      <c r="E82" s="85" t="s">
        <v>939</v>
      </c>
      <c r="F82" s="86" t="s">
        <v>671</v>
      </c>
      <c r="G82" s="86" t="s">
        <v>688</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934</v>
      </c>
      <c r="B83" s="81" t="s">
        <v>940</v>
      </c>
      <c r="C83" s="83" t="s">
        <v>941</v>
      </c>
      <c r="D83" s="85" t="s">
        <v>942</v>
      </c>
      <c r="E83" s="85" t="s">
        <v>943</v>
      </c>
      <c r="F83" s="86" t="s">
        <v>649</v>
      </c>
      <c r="G83" s="86" t="s">
        <v>688</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934</v>
      </c>
      <c r="B84" s="81" t="s">
        <v>944</v>
      </c>
      <c r="C84" s="83" t="s">
        <v>945</v>
      </c>
      <c r="D84" s="85" t="s">
        <v>946</v>
      </c>
      <c r="E84" s="85" t="s">
        <v>947</v>
      </c>
      <c r="F84" s="86" t="s">
        <v>901</v>
      </c>
      <c r="G84" s="86" t="s">
        <v>688</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934</v>
      </c>
      <c r="B85" s="81" t="s">
        <v>948</v>
      </c>
      <c r="C85" s="83" t="s">
        <v>949</v>
      </c>
      <c r="D85" s="85" t="s">
        <v>950</v>
      </c>
      <c r="E85" s="85" t="s">
        <v>951</v>
      </c>
      <c r="F85" s="86" t="s">
        <v>671</v>
      </c>
      <c r="G85" s="86" t="s">
        <v>688</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934</v>
      </c>
      <c r="B86" s="81" t="s">
        <v>952</v>
      </c>
      <c r="C86" s="83" t="s">
        <v>953</v>
      </c>
      <c r="D86" s="85" t="s">
        <v>954</v>
      </c>
      <c r="E86" s="85" t="s">
        <v>955</v>
      </c>
      <c r="F86" s="86" t="s">
        <v>901</v>
      </c>
      <c r="G86" s="86" t="s">
        <v>688</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934</v>
      </c>
      <c r="B87" s="81" t="s">
        <v>956</v>
      </c>
      <c r="C87" s="83" t="s">
        <v>957</v>
      </c>
      <c r="D87" s="85" t="s">
        <v>958</v>
      </c>
      <c r="E87" s="85" t="s">
        <v>959</v>
      </c>
      <c r="F87" s="86" t="s">
        <v>901</v>
      </c>
      <c r="G87" s="86" t="s">
        <v>688</v>
      </c>
      <c r="H87" s="86">
        <v>2</v>
      </c>
      <c r="I87" s="88">
        <f>IF(COUNTIF(J87:AW87,"&lt;&gt;")=0,"",SUMPRODUCT(((Recommendations[ImplStatus]="Implemented")+(Recommendations[ImplStatus]="Compensated"))*ISNUMBER(MATCH(Recommendations[Id],J87:AW87,0)))/COUNTIF(J87:AW87,"&lt;&gt;"))</f>
        <v>0</v>
      </c>
      <c r="J87" s="90" t="s">
        <v>73</v>
      </c>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934</v>
      </c>
      <c r="B88" s="81" t="s">
        <v>960</v>
      </c>
      <c r="C88" s="83" t="s">
        <v>961</v>
      </c>
      <c r="D88" s="85" t="s">
        <v>962</v>
      </c>
      <c r="E88" s="85" t="s">
        <v>963</v>
      </c>
      <c r="F88" s="86" t="s">
        <v>901</v>
      </c>
      <c r="G88" s="86" t="s">
        <v>688</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964</v>
      </c>
      <c r="B89" s="80">
        <v>10</v>
      </c>
      <c r="C89" s="82" t="s">
        <v>25</v>
      </c>
      <c r="D89" s="84" t="s">
        <v>965</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964</v>
      </c>
      <c r="B90" s="81" t="s">
        <v>966</v>
      </c>
      <c r="C90" s="83" t="s">
        <v>967</v>
      </c>
      <c r="D90" s="85" t="s">
        <v>968</v>
      </c>
      <c r="E90" s="85" t="s">
        <v>969</v>
      </c>
      <c r="F90" s="86" t="s">
        <v>649</v>
      </c>
      <c r="G90" s="86" t="s">
        <v>658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964</v>
      </c>
      <c r="B91" s="81" t="s">
        <v>970</v>
      </c>
      <c r="C91" s="83" t="s">
        <v>971</v>
      </c>
      <c r="D91" s="85" t="s">
        <v>972</v>
      </c>
      <c r="E91" s="85" t="s">
        <v>973</v>
      </c>
      <c r="F91" s="86" t="s">
        <v>649</v>
      </c>
      <c r="G91" s="86" t="s">
        <v>688</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964</v>
      </c>
      <c r="B92" s="81" t="s">
        <v>974</v>
      </c>
      <c r="C92" s="83" t="s">
        <v>975</v>
      </c>
      <c r="D92" s="85" t="s">
        <v>976</v>
      </c>
      <c r="E92" s="85" t="s">
        <v>977</v>
      </c>
      <c r="F92" s="86" t="s">
        <v>649</v>
      </c>
      <c r="G92" s="86" t="s">
        <v>688</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964</v>
      </c>
      <c r="B93" s="81" t="s">
        <v>978</v>
      </c>
      <c r="C93" s="83" t="s">
        <v>979</v>
      </c>
      <c r="D93" s="85" t="s">
        <v>980</v>
      </c>
      <c r="E93" s="85" t="s">
        <v>981</v>
      </c>
      <c r="F93" s="86" t="s">
        <v>649</v>
      </c>
      <c r="G93" s="86" t="s">
        <v>658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964</v>
      </c>
      <c r="B94" s="81" t="s">
        <v>982</v>
      </c>
      <c r="C94" s="83" t="s">
        <v>983</v>
      </c>
      <c r="D94" s="85" t="s">
        <v>984</v>
      </c>
      <c r="E94" s="85" t="s">
        <v>985</v>
      </c>
      <c r="F94" s="86" t="s">
        <v>649</v>
      </c>
      <c r="G94" s="86" t="s">
        <v>688</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964</v>
      </c>
      <c r="B95" s="81" t="s">
        <v>986</v>
      </c>
      <c r="C95" s="83" t="s">
        <v>987</v>
      </c>
      <c r="D95" s="85" t="s">
        <v>988</v>
      </c>
      <c r="E95" s="85" t="s">
        <v>989</v>
      </c>
      <c r="F95" s="86" t="s">
        <v>649</v>
      </c>
      <c r="G95" s="86" t="s">
        <v>688</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964</v>
      </c>
      <c r="B96" s="81" t="s">
        <v>990</v>
      </c>
      <c r="C96" s="83" t="s">
        <v>991</v>
      </c>
      <c r="D96" s="85" t="s">
        <v>992</v>
      </c>
      <c r="E96" s="85" t="s">
        <v>993</v>
      </c>
      <c r="F96" s="86" t="s">
        <v>649</v>
      </c>
      <c r="G96" s="86" t="s">
        <v>658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994</v>
      </c>
      <c r="B97" s="80">
        <v>11</v>
      </c>
      <c r="C97" s="82" t="s">
        <v>25</v>
      </c>
      <c r="D97" s="84" t="s">
        <v>995</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994</v>
      </c>
      <c r="B98" s="81" t="s">
        <v>996</v>
      </c>
      <c r="C98" s="83" t="s">
        <v>997</v>
      </c>
      <c r="D98" s="85" t="s">
        <v>998</v>
      </c>
      <c r="E98" s="85" t="s">
        <v>999</v>
      </c>
      <c r="F98" s="86" t="s">
        <v>751</v>
      </c>
      <c r="G98" s="86" t="s">
        <v>703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994</v>
      </c>
      <c r="B99" s="81" t="s">
        <v>1000</v>
      </c>
      <c r="C99" s="83" t="s">
        <v>1001</v>
      </c>
      <c r="D99" s="85" t="s">
        <v>1002</v>
      </c>
      <c r="E99" s="85" t="s">
        <v>1003</v>
      </c>
      <c r="F99" s="86" t="s">
        <v>702</v>
      </c>
      <c r="G99" s="86" t="s">
        <v>1004</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994</v>
      </c>
      <c r="B100" s="81" t="s">
        <v>1005</v>
      </c>
      <c r="C100" s="83" t="s">
        <v>1006</v>
      </c>
      <c r="D100" s="85" t="s">
        <v>1007</v>
      </c>
      <c r="E100" s="85" t="s">
        <v>1008</v>
      </c>
      <c r="F100" s="86" t="s">
        <v>702</v>
      </c>
      <c r="G100" s="86" t="s">
        <v>688</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994</v>
      </c>
      <c r="B101" s="81" t="s">
        <v>1009</v>
      </c>
      <c r="C101" s="83" t="s">
        <v>1010</v>
      </c>
      <c r="D101" s="85" t="s">
        <v>1011</v>
      </c>
      <c r="E101" s="85" t="s">
        <v>1012</v>
      </c>
      <c r="F101" s="86" t="s">
        <v>702</v>
      </c>
      <c r="G101" s="86" t="s">
        <v>1004</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994</v>
      </c>
      <c r="B102" s="81" t="s">
        <v>1013</v>
      </c>
      <c r="C102" s="83" t="s">
        <v>1014</v>
      </c>
      <c r="D102" s="85" t="s">
        <v>1015</v>
      </c>
      <c r="E102" s="85" t="s">
        <v>1016</v>
      </c>
      <c r="F102" s="86" t="s">
        <v>702</v>
      </c>
      <c r="G102" s="86" t="s">
        <v>1004</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1017</v>
      </c>
      <c r="B103" s="80">
        <v>12</v>
      </c>
      <c r="C103" s="82" t="s">
        <v>25</v>
      </c>
      <c r="D103" s="84" t="s">
        <v>1018</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1017</v>
      </c>
      <c r="B104" s="81" t="s">
        <v>1019</v>
      </c>
      <c r="C104" s="83" t="s">
        <v>1020</v>
      </c>
      <c r="D104" s="85" t="s">
        <v>1021</v>
      </c>
      <c r="E104" s="85" t="s">
        <v>1022</v>
      </c>
      <c r="F104" s="86" t="s">
        <v>901</v>
      </c>
      <c r="G104" s="86" t="s">
        <v>688</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1017</v>
      </c>
      <c r="B105" s="81" t="s">
        <v>1023</v>
      </c>
      <c r="C105" s="83" t="s">
        <v>1024</v>
      </c>
      <c r="D105" s="85" t="s">
        <v>1025</v>
      </c>
      <c r="E105" s="85" t="s">
        <v>1026</v>
      </c>
      <c r="F105" s="86" t="s">
        <v>901</v>
      </c>
      <c r="G105" s="86" t="s">
        <v>688</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1017</v>
      </c>
      <c r="B106" s="81" t="s">
        <v>1027</v>
      </c>
      <c r="C106" s="83" t="s">
        <v>1028</v>
      </c>
      <c r="D106" s="85" t="s">
        <v>1029</v>
      </c>
      <c r="E106" s="85" t="s">
        <v>1030</v>
      </c>
      <c r="F106" s="86" t="s">
        <v>901</v>
      </c>
      <c r="G106" s="86" t="s">
        <v>688</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1017</v>
      </c>
      <c r="B107" s="81" t="s">
        <v>1031</v>
      </c>
      <c r="C107" s="83" t="s">
        <v>1032</v>
      </c>
      <c r="D107" s="85" t="s">
        <v>1033</v>
      </c>
      <c r="E107" s="85" t="s">
        <v>1034</v>
      </c>
      <c r="F107" s="86" t="s">
        <v>751</v>
      </c>
      <c r="G107" s="86" t="s">
        <v>703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1017</v>
      </c>
      <c r="B108" s="81" t="s">
        <v>1035</v>
      </c>
      <c r="C108" s="83" t="s">
        <v>1036</v>
      </c>
      <c r="D108" s="85" t="s">
        <v>1037</v>
      </c>
      <c r="E108" s="85" t="s">
        <v>1038</v>
      </c>
      <c r="F108" s="86" t="s">
        <v>901</v>
      </c>
      <c r="G108" s="86" t="s">
        <v>688</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1017</v>
      </c>
      <c r="B109" s="81" t="s">
        <v>1039</v>
      </c>
      <c r="C109" s="83" t="s">
        <v>1040</v>
      </c>
      <c r="D109" s="85" t="s">
        <v>1041</v>
      </c>
      <c r="E109" s="85" t="s">
        <v>1042</v>
      </c>
      <c r="F109" s="86" t="s">
        <v>901</v>
      </c>
      <c r="G109" s="86" t="s">
        <v>688</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1017</v>
      </c>
      <c r="B110" s="81" t="s">
        <v>1043</v>
      </c>
      <c r="C110" s="83" t="s">
        <v>1044</v>
      </c>
      <c r="D110" s="85" t="s">
        <v>1045</v>
      </c>
      <c r="E110" s="85" t="s">
        <v>1046</v>
      </c>
      <c r="F110" s="86" t="s">
        <v>649</v>
      </c>
      <c r="G110" s="86" t="s">
        <v>688</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1017</v>
      </c>
      <c r="B111" s="81" t="s">
        <v>1047</v>
      </c>
      <c r="C111" s="83" t="s">
        <v>1048</v>
      </c>
      <c r="D111" s="85" t="s">
        <v>1049</v>
      </c>
      <c r="E111" s="85" t="s">
        <v>1050</v>
      </c>
      <c r="F111" s="86" t="s">
        <v>649</v>
      </c>
      <c r="G111" s="86" t="s">
        <v>688</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1051</v>
      </c>
      <c r="B112" s="80">
        <v>13</v>
      </c>
      <c r="C112" s="82" t="s">
        <v>25</v>
      </c>
      <c r="D112" s="84" t="s">
        <v>1052</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1051</v>
      </c>
      <c r="B113" s="81" t="s">
        <v>1053</v>
      </c>
      <c r="C113" s="83" t="s">
        <v>1054</v>
      </c>
      <c r="D113" s="85" t="s">
        <v>1055</v>
      </c>
      <c r="E113" s="85" t="s">
        <v>1056</v>
      </c>
      <c r="F113" s="86" t="s">
        <v>901</v>
      </c>
      <c r="G113" s="86" t="s">
        <v>658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1051</v>
      </c>
      <c r="B114" s="81" t="s">
        <v>1057</v>
      </c>
      <c r="C114" s="83" t="s">
        <v>1058</v>
      </c>
      <c r="D114" s="85" t="s">
        <v>1059</v>
      </c>
      <c r="E114" s="85" t="s">
        <v>1060</v>
      </c>
      <c r="F114" s="86" t="s">
        <v>649</v>
      </c>
      <c r="G114" s="86" t="s">
        <v>658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1051</v>
      </c>
      <c r="B115" s="81" t="s">
        <v>1061</v>
      </c>
      <c r="C115" s="83" t="s">
        <v>1062</v>
      </c>
      <c r="D115" s="85" t="s">
        <v>1063</v>
      </c>
      <c r="E115" s="85" t="s">
        <v>1064</v>
      </c>
      <c r="F115" s="86" t="s">
        <v>901</v>
      </c>
      <c r="G115" s="86" t="s">
        <v>658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1051</v>
      </c>
      <c r="B116" s="81" t="s">
        <v>1065</v>
      </c>
      <c r="C116" s="83" t="s">
        <v>1066</v>
      </c>
      <c r="D116" s="85" t="s">
        <v>1067</v>
      </c>
      <c r="E116" s="85" t="s">
        <v>1068</v>
      </c>
      <c r="F116" s="86" t="s">
        <v>901</v>
      </c>
      <c r="G116" s="86" t="s">
        <v>688</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1051</v>
      </c>
      <c r="B117" s="81" t="s">
        <v>1069</v>
      </c>
      <c r="C117" s="83" t="s">
        <v>1070</v>
      </c>
      <c r="D117" s="85" t="s">
        <v>1071</v>
      </c>
      <c r="E117" s="85" t="s">
        <v>1072</v>
      </c>
      <c r="F117" s="86" t="s">
        <v>649</v>
      </c>
      <c r="G117" s="86" t="s">
        <v>688</v>
      </c>
      <c r="H117" s="86">
        <v>2</v>
      </c>
      <c r="I117" s="88">
        <f>IF(COUNTIF(J117:AW117,"&lt;&gt;")=0,"",SUMPRODUCT(((Recommendations[ImplStatus]="Implemented")+(Recommendations[ImplStatus]="Compensated"))*ISNUMBER(MATCH(Recommendations[Id],J117:AW117,0)))/COUNTIF(J117:AW117,"&lt;&gt;"))</f>
        <v>0</v>
      </c>
      <c r="J117" s="90" t="s">
        <v>279</v>
      </c>
      <c r="K117" s="90" t="s">
        <v>326</v>
      </c>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1051</v>
      </c>
      <c r="B118" s="81" t="s">
        <v>1073</v>
      </c>
      <c r="C118" s="83" t="s">
        <v>1074</v>
      </c>
      <c r="D118" s="85" t="s">
        <v>1075</v>
      </c>
      <c r="E118" s="85" t="s">
        <v>1076</v>
      </c>
      <c r="F118" s="86" t="s">
        <v>901</v>
      </c>
      <c r="G118" s="86" t="s">
        <v>658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1051</v>
      </c>
      <c r="B119" s="81" t="s">
        <v>1077</v>
      </c>
      <c r="C119" s="83" t="s">
        <v>1078</v>
      </c>
      <c r="D119" s="85" t="s">
        <v>1079</v>
      </c>
      <c r="E119" s="85" t="s">
        <v>1080</v>
      </c>
      <c r="F119" s="86" t="s">
        <v>649</v>
      </c>
      <c r="G119" s="86" t="s">
        <v>688</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1051</v>
      </c>
      <c r="B120" s="81" t="s">
        <v>1081</v>
      </c>
      <c r="C120" s="83" t="s">
        <v>1082</v>
      </c>
      <c r="D120" s="85" t="s">
        <v>1083</v>
      </c>
      <c r="E120" s="85" t="s">
        <v>1084</v>
      </c>
      <c r="F120" s="86" t="s">
        <v>901</v>
      </c>
      <c r="G120" s="86" t="s">
        <v>688</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1051</v>
      </c>
      <c r="B121" s="81" t="s">
        <v>1085</v>
      </c>
      <c r="C121" s="83" t="s">
        <v>1086</v>
      </c>
      <c r="D121" s="85" t="s">
        <v>1087</v>
      </c>
      <c r="E121" s="85" t="s">
        <v>1088</v>
      </c>
      <c r="F121" s="86" t="s">
        <v>901</v>
      </c>
      <c r="G121" s="86" t="s">
        <v>688</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1051</v>
      </c>
      <c r="B122" s="81" t="s">
        <v>1089</v>
      </c>
      <c r="C122" s="83" t="s">
        <v>1090</v>
      </c>
      <c r="D122" s="85" t="s">
        <v>1091</v>
      </c>
      <c r="E122" s="85" t="s">
        <v>1092</v>
      </c>
      <c r="F122" s="86" t="s">
        <v>901</v>
      </c>
      <c r="G122" s="86" t="s">
        <v>688</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1051</v>
      </c>
      <c r="B123" s="81" t="s">
        <v>1093</v>
      </c>
      <c r="C123" s="83" t="s">
        <v>1094</v>
      </c>
      <c r="D123" s="85" t="s">
        <v>1095</v>
      </c>
      <c r="E123" s="85" t="s">
        <v>1096</v>
      </c>
      <c r="F123" s="86" t="s">
        <v>901</v>
      </c>
      <c r="G123" s="86" t="s">
        <v>658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1097</v>
      </c>
      <c r="B124" s="80">
        <v>14</v>
      </c>
      <c r="C124" s="82" t="s">
        <v>25</v>
      </c>
      <c r="D124" s="84" t="s">
        <v>1098</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1097</v>
      </c>
      <c r="B125" s="81" t="s">
        <v>1099</v>
      </c>
      <c r="C125" s="83" t="s">
        <v>1100</v>
      </c>
      <c r="D125" s="85" t="s">
        <v>1101</v>
      </c>
      <c r="E125" s="85" t="s">
        <v>1102</v>
      </c>
      <c r="F125" s="86" t="s">
        <v>751</v>
      </c>
      <c r="G125" s="86" t="s">
        <v>703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1097</v>
      </c>
      <c r="B126" s="81" t="s">
        <v>1103</v>
      </c>
      <c r="C126" s="83" t="s">
        <v>1104</v>
      </c>
      <c r="D126" s="85" t="s">
        <v>1105</v>
      </c>
      <c r="E126" s="85" t="s">
        <v>1106</v>
      </c>
      <c r="F126" s="86" t="s">
        <v>772</v>
      </c>
      <c r="G126" s="86" t="s">
        <v>688</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1097</v>
      </c>
      <c r="B127" s="81" t="s">
        <v>1107</v>
      </c>
      <c r="C127" s="83" t="s">
        <v>1108</v>
      </c>
      <c r="D127" s="85" t="s">
        <v>1109</v>
      </c>
      <c r="E127" s="85" t="s">
        <v>1110</v>
      </c>
      <c r="F127" s="86" t="s">
        <v>772</v>
      </c>
      <c r="G127" s="86" t="s">
        <v>688</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1097</v>
      </c>
      <c r="B128" s="81" t="s">
        <v>1111</v>
      </c>
      <c r="C128" s="83" t="s">
        <v>1112</v>
      </c>
      <c r="D128" s="85" t="s">
        <v>1113</v>
      </c>
      <c r="E128" s="85" t="s">
        <v>1114</v>
      </c>
      <c r="F128" s="86" t="s">
        <v>772</v>
      </c>
      <c r="G128" s="86" t="s">
        <v>688</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1097</v>
      </c>
      <c r="B129" s="81" t="s">
        <v>1115</v>
      </c>
      <c r="C129" s="83" t="s">
        <v>1116</v>
      </c>
      <c r="D129" s="85" t="s">
        <v>1117</v>
      </c>
      <c r="E129" s="85" t="s">
        <v>1118</v>
      </c>
      <c r="F129" s="86" t="s">
        <v>772</v>
      </c>
      <c r="G129" s="86" t="s">
        <v>688</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1097</v>
      </c>
      <c r="B130" s="81" t="s">
        <v>1119</v>
      </c>
      <c r="C130" s="83" t="s">
        <v>1120</v>
      </c>
      <c r="D130" s="85" t="s">
        <v>1121</v>
      </c>
      <c r="E130" s="85" t="s">
        <v>1122</v>
      </c>
      <c r="F130" s="86" t="s">
        <v>772</v>
      </c>
      <c r="G130" s="86" t="s">
        <v>688</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1097</v>
      </c>
      <c r="B131" s="81" t="s">
        <v>1123</v>
      </c>
      <c r="C131" s="83" t="s">
        <v>1124</v>
      </c>
      <c r="D131" s="85" t="s">
        <v>1125</v>
      </c>
      <c r="E131" s="85" t="s">
        <v>1126</v>
      </c>
      <c r="F131" s="86" t="s">
        <v>772</v>
      </c>
      <c r="G131" s="86" t="s">
        <v>688</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1097</v>
      </c>
      <c r="B132" s="81" t="s">
        <v>1127</v>
      </c>
      <c r="C132" s="83" t="s">
        <v>1128</v>
      </c>
      <c r="D132" s="85" t="s">
        <v>1129</v>
      </c>
      <c r="E132" s="85" t="s">
        <v>1130</v>
      </c>
      <c r="F132" s="86" t="s">
        <v>772</v>
      </c>
      <c r="G132" s="86" t="s">
        <v>688</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1097</v>
      </c>
      <c r="B133" s="81" t="s">
        <v>1131</v>
      </c>
      <c r="C133" s="83" t="s">
        <v>1132</v>
      </c>
      <c r="D133" s="85" t="s">
        <v>1133</v>
      </c>
      <c r="E133" s="85" t="s">
        <v>1134</v>
      </c>
      <c r="F133" s="86" t="s">
        <v>772</v>
      </c>
      <c r="G133" s="86" t="s">
        <v>688</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1135</v>
      </c>
      <c r="B134" s="80">
        <v>15</v>
      </c>
      <c r="C134" s="82" t="s">
        <v>25</v>
      </c>
      <c r="D134" s="84" t="s">
        <v>1136</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1135</v>
      </c>
      <c r="B135" s="81" t="s">
        <v>1137</v>
      </c>
      <c r="C135" s="83" t="s">
        <v>1138</v>
      </c>
      <c r="D135" s="85" t="s">
        <v>1139</v>
      </c>
      <c r="E135" s="85" t="s">
        <v>1140</v>
      </c>
      <c r="F135" s="86" t="s">
        <v>772</v>
      </c>
      <c r="G135" s="86" t="s">
        <v>650</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1135</v>
      </c>
      <c r="B136" s="81" t="s">
        <v>1141</v>
      </c>
      <c r="C136" s="83" t="s">
        <v>1142</v>
      </c>
      <c r="D136" s="85" t="s">
        <v>1143</v>
      </c>
      <c r="E136" s="85" t="s">
        <v>1144</v>
      </c>
      <c r="F136" s="86" t="s">
        <v>751</v>
      </c>
      <c r="G136" s="86" t="s">
        <v>703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1135</v>
      </c>
      <c r="B137" s="81" t="s">
        <v>1145</v>
      </c>
      <c r="C137" s="83" t="s">
        <v>1146</v>
      </c>
      <c r="D137" s="85" t="s">
        <v>1147</v>
      </c>
      <c r="E137" s="85" t="s">
        <v>1148</v>
      </c>
      <c r="F137" s="86" t="s">
        <v>772</v>
      </c>
      <c r="G137" s="86" t="s">
        <v>703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1135</v>
      </c>
      <c r="B138" s="81" t="s">
        <v>1149</v>
      </c>
      <c r="C138" s="83" t="s">
        <v>1150</v>
      </c>
      <c r="D138" s="85" t="s">
        <v>1151</v>
      </c>
      <c r="E138" s="85" t="s">
        <v>1152</v>
      </c>
      <c r="F138" s="86" t="s">
        <v>751</v>
      </c>
      <c r="G138" s="86" t="s">
        <v>703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1135</v>
      </c>
      <c r="B139" s="81" t="s">
        <v>1153</v>
      </c>
      <c r="C139" s="83" t="s">
        <v>1154</v>
      </c>
      <c r="D139" s="85" t="s">
        <v>1155</v>
      </c>
      <c r="E139" s="85" t="s">
        <v>1156</v>
      </c>
      <c r="F139" s="86" t="s">
        <v>772</v>
      </c>
      <c r="G139" s="86" t="s">
        <v>703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1135</v>
      </c>
      <c r="B140" s="81" t="s">
        <v>1157</v>
      </c>
      <c r="C140" s="83" t="s">
        <v>1158</v>
      </c>
      <c r="D140" s="85" t="s">
        <v>1159</v>
      </c>
      <c r="E140" s="85" t="s">
        <v>1160</v>
      </c>
      <c r="F140" s="86" t="s">
        <v>702</v>
      </c>
      <c r="G140" s="86" t="s">
        <v>703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1135</v>
      </c>
      <c r="B141" s="81" t="s">
        <v>1161</v>
      </c>
      <c r="C141" s="83" t="s">
        <v>1162</v>
      </c>
      <c r="D141" s="85" t="s">
        <v>1163</v>
      </c>
      <c r="E141" s="85" t="s">
        <v>1164</v>
      </c>
      <c r="F141" s="86" t="s">
        <v>702</v>
      </c>
      <c r="G141" s="86" t="s">
        <v>688</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1165</v>
      </c>
      <c r="B142" s="80">
        <v>16</v>
      </c>
      <c r="C142" s="82" t="s">
        <v>25</v>
      </c>
      <c r="D142" s="84" t="s">
        <v>1166</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1165</v>
      </c>
      <c r="B143" s="81" t="s">
        <v>1167</v>
      </c>
      <c r="C143" s="83" t="s">
        <v>1168</v>
      </c>
      <c r="D143" s="85" t="s">
        <v>1169</v>
      </c>
      <c r="E143" s="85" t="s">
        <v>1170</v>
      </c>
      <c r="F143" s="86" t="s">
        <v>751</v>
      </c>
      <c r="G143" s="86" t="s">
        <v>703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1165</v>
      </c>
      <c r="B144" s="81" t="s">
        <v>1171</v>
      </c>
      <c r="C144" s="83" t="s">
        <v>1172</v>
      </c>
      <c r="D144" s="85" t="s">
        <v>1173</v>
      </c>
      <c r="E144" s="85" t="s">
        <v>1174</v>
      </c>
      <c r="F144" s="86" t="s">
        <v>751</v>
      </c>
      <c r="G144" s="86" t="s">
        <v>703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1165</v>
      </c>
      <c r="B145" s="81" t="s">
        <v>1175</v>
      </c>
      <c r="C145" s="83" t="s">
        <v>1176</v>
      </c>
      <c r="D145" s="85" t="s">
        <v>1177</v>
      </c>
      <c r="E145" s="85" t="s">
        <v>1178</v>
      </c>
      <c r="F145" s="86" t="s">
        <v>671</v>
      </c>
      <c r="G145" s="86" t="s">
        <v>658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1165</v>
      </c>
      <c r="B146" s="81" t="s">
        <v>1179</v>
      </c>
      <c r="C146" s="83" t="s">
        <v>1180</v>
      </c>
      <c r="D146" s="85" t="s">
        <v>1181</v>
      </c>
      <c r="E146" s="85" t="s">
        <v>1182</v>
      </c>
      <c r="F146" s="86" t="s">
        <v>671</v>
      </c>
      <c r="G146" s="86" t="s">
        <v>650</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1165</v>
      </c>
      <c r="B147" s="81" t="s">
        <v>1183</v>
      </c>
      <c r="C147" s="83" t="s">
        <v>1184</v>
      </c>
      <c r="D147" s="85" t="s">
        <v>1185</v>
      </c>
      <c r="E147" s="85" t="s">
        <v>1186</v>
      </c>
      <c r="F147" s="86" t="s">
        <v>671</v>
      </c>
      <c r="G147" s="86" t="s">
        <v>688</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1165</v>
      </c>
      <c r="B148" s="81" t="s">
        <v>1187</v>
      </c>
      <c r="C148" s="83" t="s">
        <v>1188</v>
      </c>
      <c r="D148" s="85" t="s">
        <v>1189</v>
      </c>
      <c r="E148" s="85" t="s">
        <v>1190</v>
      </c>
      <c r="F148" s="86" t="s">
        <v>751</v>
      </c>
      <c r="G148" s="86" t="s">
        <v>703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1165</v>
      </c>
      <c r="B149" s="81" t="s">
        <v>1191</v>
      </c>
      <c r="C149" s="83" t="s">
        <v>1192</v>
      </c>
      <c r="D149" s="85" t="s">
        <v>1193</v>
      </c>
      <c r="E149" s="85" t="s">
        <v>1194</v>
      </c>
      <c r="F149" s="86" t="s">
        <v>671</v>
      </c>
      <c r="G149" s="86" t="s">
        <v>688</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1165</v>
      </c>
      <c r="B150" s="81" t="s">
        <v>1195</v>
      </c>
      <c r="C150" s="83" t="s">
        <v>1196</v>
      </c>
      <c r="D150" s="85" t="s">
        <v>1197</v>
      </c>
      <c r="E150" s="85" t="s">
        <v>1198</v>
      </c>
      <c r="F150" s="86" t="s">
        <v>901</v>
      </c>
      <c r="G150" s="86" t="s">
        <v>688</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1165</v>
      </c>
      <c r="B151" s="81" t="s">
        <v>1199</v>
      </c>
      <c r="C151" s="83" t="s">
        <v>1200</v>
      </c>
      <c r="D151" s="85" t="s">
        <v>1201</v>
      </c>
      <c r="E151" s="85" t="s">
        <v>1202</v>
      </c>
      <c r="F151" s="86" t="s">
        <v>772</v>
      </c>
      <c r="G151" s="86" t="s">
        <v>688</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1165</v>
      </c>
      <c r="B152" s="81" t="s">
        <v>1203</v>
      </c>
      <c r="C152" s="83" t="s">
        <v>1204</v>
      </c>
      <c r="D152" s="85" t="s">
        <v>1205</v>
      </c>
      <c r="E152" s="85" t="s">
        <v>1206</v>
      </c>
      <c r="F152" s="86" t="s">
        <v>671</v>
      </c>
      <c r="G152" s="86" t="s">
        <v>688</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1165</v>
      </c>
      <c r="B153" s="81" t="s">
        <v>1207</v>
      </c>
      <c r="C153" s="83" t="s">
        <v>1208</v>
      </c>
      <c r="D153" s="85" t="s">
        <v>1209</v>
      </c>
      <c r="E153" s="85" t="s">
        <v>1210</v>
      </c>
      <c r="F153" s="86" t="s">
        <v>671</v>
      </c>
      <c r="G153" s="86" t="s">
        <v>688</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1165</v>
      </c>
      <c r="B154" s="81" t="s">
        <v>1211</v>
      </c>
      <c r="C154" s="83" t="s">
        <v>1212</v>
      </c>
      <c r="D154" s="85" t="s">
        <v>1213</v>
      </c>
      <c r="E154" s="85" t="s">
        <v>1214</v>
      </c>
      <c r="F154" s="86" t="s">
        <v>671</v>
      </c>
      <c r="G154" s="86" t="s">
        <v>688</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1165</v>
      </c>
      <c r="B155" s="81" t="s">
        <v>1215</v>
      </c>
      <c r="C155" s="83" t="s">
        <v>1216</v>
      </c>
      <c r="D155" s="85" t="s">
        <v>1217</v>
      </c>
      <c r="E155" s="85" t="s">
        <v>1218</v>
      </c>
      <c r="F155" s="86" t="s">
        <v>671</v>
      </c>
      <c r="G155" s="86" t="s">
        <v>658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1165</v>
      </c>
      <c r="B156" s="81" t="s">
        <v>1219</v>
      </c>
      <c r="C156" s="83" t="s">
        <v>1220</v>
      </c>
      <c r="D156" s="85" t="s">
        <v>1221</v>
      </c>
      <c r="E156" s="85" t="s">
        <v>1222</v>
      </c>
      <c r="F156" s="86" t="s">
        <v>671</v>
      </c>
      <c r="G156" s="86" t="s">
        <v>688</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1223</v>
      </c>
      <c r="B157" s="80">
        <v>17</v>
      </c>
      <c r="C157" s="82" t="s">
        <v>25</v>
      </c>
      <c r="D157" s="84" t="s">
        <v>1224</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1223</v>
      </c>
      <c r="B158" s="81" t="s">
        <v>1225</v>
      </c>
      <c r="C158" s="83" t="s">
        <v>1226</v>
      </c>
      <c r="D158" s="85" t="s">
        <v>1227</v>
      </c>
      <c r="E158" s="85" t="s">
        <v>1228</v>
      </c>
      <c r="F158" s="86" t="s">
        <v>772</v>
      </c>
      <c r="G158" s="86" t="s">
        <v>654</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1223</v>
      </c>
      <c r="B159" s="81" t="s">
        <v>1229</v>
      </c>
      <c r="C159" s="83" t="s">
        <v>1230</v>
      </c>
      <c r="D159" s="85" t="s">
        <v>1231</v>
      </c>
      <c r="E159" s="85" t="s">
        <v>1232</v>
      </c>
      <c r="F159" s="86" t="s">
        <v>751</v>
      </c>
      <c r="G159" s="86" t="s">
        <v>703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1223</v>
      </c>
      <c r="B160" s="81" t="s">
        <v>1233</v>
      </c>
      <c r="C160" s="83" t="s">
        <v>1234</v>
      </c>
      <c r="D160" s="85" t="s">
        <v>1235</v>
      </c>
      <c r="E160" s="85" t="s">
        <v>1236</v>
      </c>
      <c r="F160" s="86" t="s">
        <v>751</v>
      </c>
      <c r="G160" s="86" t="s">
        <v>703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1223</v>
      </c>
      <c r="B161" s="81" t="s">
        <v>1237</v>
      </c>
      <c r="C161" s="83" t="s">
        <v>1238</v>
      </c>
      <c r="D161" s="85" t="s">
        <v>1239</v>
      </c>
      <c r="E161" s="85" t="s">
        <v>1240</v>
      </c>
      <c r="F161" s="86" t="s">
        <v>751</v>
      </c>
      <c r="G161" s="86" t="s">
        <v>703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1223</v>
      </c>
      <c r="B162" s="81" t="s">
        <v>1241</v>
      </c>
      <c r="C162" s="83" t="s">
        <v>1242</v>
      </c>
      <c r="D162" s="85" t="s">
        <v>1243</v>
      </c>
      <c r="E162" s="85" t="s">
        <v>1244</v>
      </c>
      <c r="F162" s="86" t="s">
        <v>772</v>
      </c>
      <c r="G162" s="86" t="s">
        <v>654</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1223</v>
      </c>
      <c r="B163" s="81" t="s">
        <v>1245</v>
      </c>
      <c r="C163" s="83" t="s">
        <v>1246</v>
      </c>
      <c r="D163" s="85" t="s">
        <v>1247</v>
      </c>
      <c r="E163" s="85" t="s">
        <v>1248</v>
      </c>
      <c r="F163" s="86" t="s">
        <v>772</v>
      </c>
      <c r="G163" s="86" t="s">
        <v>654</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1223</v>
      </c>
      <c r="B164" s="81" t="s">
        <v>1249</v>
      </c>
      <c r="C164" s="83" t="s">
        <v>1250</v>
      </c>
      <c r="D164" s="85" t="s">
        <v>1251</v>
      </c>
      <c r="E164" s="85" t="s">
        <v>1252</v>
      </c>
      <c r="F164" s="86" t="s">
        <v>772</v>
      </c>
      <c r="G164" s="86" t="s">
        <v>1004</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1223</v>
      </c>
      <c r="B165" s="81" t="s">
        <v>1253</v>
      </c>
      <c r="C165" s="83" t="s">
        <v>1254</v>
      </c>
      <c r="D165" s="85" t="s">
        <v>1255</v>
      </c>
      <c r="E165" s="85" t="s">
        <v>1256</v>
      </c>
      <c r="F165" s="86" t="s">
        <v>772</v>
      </c>
      <c r="G165" s="86" t="s">
        <v>1004</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1223</v>
      </c>
      <c r="B166" s="81" t="s">
        <v>1257</v>
      </c>
      <c r="C166" s="83" t="s">
        <v>1258</v>
      </c>
      <c r="D166" s="85" t="s">
        <v>1259</v>
      </c>
      <c r="E166" s="85" t="s">
        <v>1260</v>
      </c>
      <c r="F166" s="86" t="s">
        <v>751</v>
      </c>
      <c r="G166" s="86" t="s">
        <v>1004</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1261</v>
      </c>
      <c r="B167" s="80">
        <v>18</v>
      </c>
      <c r="C167" s="82" t="s">
        <v>25</v>
      </c>
      <c r="D167" s="84" t="s">
        <v>1262</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1261</v>
      </c>
      <c r="B168" s="81" t="s">
        <v>1263</v>
      </c>
      <c r="C168" s="83" t="s">
        <v>1264</v>
      </c>
      <c r="D168" s="85" t="s">
        <v>1265</v>
      </c>
      <c r="E168" s="85" t="s">
        <v>1266</v>
      </c>
      <c r="F168" s="86" t="s">
        <v>751</v>
      </c>
      <c r="G168" s="86" t="s">
        <v>703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1261</v>
      </c>
      <c r="B169" s="81" t="s">
        <v>1267</v>
      </c>
      <c r="C169" s="83" t="s">
        <v>1268</v>
      </c>
      <c r="D169" s="85" t="s">
        <v>1269</v>
      </c>
      <c r="E169" s="85" t="s">
        <v>1270</v>
      </c>
      <c r="F169" s="86" t="s">
        <v>901</v>
      </c>
      <c r="G169" s="86" t="s">
        <v>658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1261</v>
      </c>
      <c r="B170" s="81" t="s">
        <v>1271</v>
      </c>
      <c r="C170" s="83" t="s">
        <v>1272</v>
      </c>
      <c r="D170" s="85" t="s">
        <v>1273</v>
      </c>
      <c r="E170" s="85" t="s">
        <v>1274</v>
      </c>
      <c r="F170" s="86" t="s">
        <v>901</v>
      </c>
      <c r="G170" s="86" t="s">
        <v>688</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1261</v>
      </c>
      <c r="B171" s="81" t="s">
        <v>1275</v>
      </c>
      <c r="C171" s="83" t="s">
        <v>1276</v>
      </c>
      <c r="D171" s="85" t="s">
        <v>1277</v>
      </c>
      <c r="E171" s="85" t="s">
        <v>1278</v>
      </c>
      <c r="F171" s="86" t="s">
        <v>901</v>
      </c>
      <c r="G171" s="86" t="s">
        <v>688</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1261</v>
      </c>
      <c r="B172" s="91" t="s">
        <v>1279</v>
      </c>
      <c r="C172" s="92" t="s">
        <v>1280</v>
      </c>
      <c r="D172" s="93" t="s">
        <v>1281</v>
      </c>
      <c r="E172" s="93" t="s">
        <v>1282</v>
      </c>
      <c r="F172" s="94" t="s">
        <v>901</v>
      </c>
      <c r="G172" s="94" t="s">
        <v>658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106" t="s">
        <v>374</v>
      </c>
      <c r="B176" s="106"/>
      <c r="C176" s="106"/>
      <c r="D176" s="106"/>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Introduction</vt:lpstr>
      <vt:lpstr>Dashboard</vt:lpstr>
      <vt:lpstr>Recommendations</vt:lpstr>
      <vt:lpstr>ImplementationLog</vt:lpstr>
      <vt:lpstr>CSCv8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Microsoft Exchange Server 2019 Benchmark (Mailbox Services) - SHGIR</dc:title>
  <dc:subject>Generated on: 2026-06-08 18:52:34</dc:subject>
  <dc:creator>Anicet Fopa Tchoffo</dc:creator>
  <cp:keywords>Baseline;Hardening;CIS;Benchmark</cp:keywords>
  <dc:description>Baseline Developed By: Center for Internet Security (CIS)</dc:description>
  <cp:lastModifiedBy>Anicet Fopa Tchoffo</cp:lastModifiedBy>
  <dcterms:modified xsi:type="dcterms:W3CDTF">2026-06-08T17:52:42Z</dcterms:modified>
  <cp:category>CIS</cp:category>
  <cp:contentStatus>Draft</cp:contentStatus>
</cp:coreProperties>
</file>