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F38DBD5391D104072FCE4E799470A4B03DFAB0A" xr6:coauthVersionLast="47" xr6:coauthVersionMax="47" xr10:uidLastSave="{05BAD18C-D53F-4BD4-80F3-9DC2E51E8DD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F129" i="3" s="1"/>
  <c r="P7" i="1"/>
  <c r="P6" i="1"/>
  <c r="P5" i="1"/>
  <c r="P4" i="1"/>
  <c r="P3" i="1"/>
  <c r="P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C97" i="3"/>
  <c r="C95" i="3"/>
  <c r="F90" i="3"/>
  <c r="E98" i="3" s="1"/>
  <c r="E90" i="3"/>
  <c r="D90" i="3"/>
  <c r="C90" i="3"/>
  <c r="F89" i="3"/>
  <c r="E97" i="3" s="1"/>
  <c r="E89" i="3"/>
  <c r="D89" i="3"/>
  <c r="C89" i="3"/>
  <c r="E88" i="3"/>
  <c r="D88" i="3"/>
  <c r="C88" i="3"/>
  <c r="W140" i="3" s="1"/>
  <c r="F87" i="3"/>
  <c r="V169" i="3" s="1"/>
  <c r="E87" i="3"/>
  <c r="D87" i="3"/>
  <c r="C87" i="3"/>
  <c r="U140" i="3" s="1"/>
  <c r="F86" i="3"/>
  <c r="T169" i="3" s="1"/>
  <c r="E86" i="3"/>
  <c r="D86" i="3"/>
  <c r="C86" i="3"/>
  <c r="S140" i="3" s="1"/>
  <c r="E72" i="3"/>
  <c r="D72" i="3"/>
  <c r="C72" i="3"/>
  <c r="F72" i="3" s="1"/>
  <c r="E71" i="3"/>
  <c r="D71" i="3"/>
  <c r="C71" i="3"/>
  <c r="F71" i="3" s="1"/>
  <c r="E53" i="3"/>
  <c r="D53" i="3"/>
  <c r="C53" i="3"/>
  <c r="F53" i="3" s="1"/>
  <c r="F52" i="3"/>
  <c r="E61" i="3" s="1"/>
  <c r="E52" i="3"/>
  <c r="D52" i="3"/>
  <c r="C52" i="3"/>
  <c r="E51" i="3"/>
  <c r="F51" i="3" s="1"/>
  <c r="D51" i="3"/>
  <c r="C51" i="3"/>
  <c r="E50" i="3"/>
  <c r="D50" i="3"/>
  <c r="C50" i="3"/>
  <c r="F50" i="3" s="1"/>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115" i="3" l="1"/>
  <c r="D115" i="3"/>
  <c r="C115" i="3"/>
  <c r="G129" i="3"/>
  <c r="D38" i="3"/>
  <c r="C38" i="3"/>
  <c r="E38" i="3"/>
  <c r="E36" i="3"/>
  <c r="D36" i="3"/>
  <c r="C36" i="3"/>
  <c r="E37" i="3"/>
  <c r="D37" i="3"/>
  <c r="C37" i="3"/>
  <c r="E62" i="3"/>
  <c r="D62" i="3"/>
  <c r="C62" i="3"/>
  <c r="D39" i="3"/>
  <c r="C39" i="3"/>
  <c r="E39" i="3"/>
  <c r="E116" i="3"/>
  <c r="D116" i="3"/>
  <c r="C116" i="3"/>
  <c r="C57" i="3"/>
  <c r="D57" i="3"/>
  <c r="E57" i="3"/>
  <c r="E76" i="3"/>
  <c r="D76" i="3"/>
  <c r="C76" i="3"/>
  <c r="D58" i="3"/>
  <c r="E58" i="3"/>
  <c r="C58" i="3"/>
  <c r="E117" i="3"/>
  <c r="D117" i="3"/>
  <c r="C117" i="3"/>
  <c r="E77" i="3"/>
  <c r="D77" i="3"/>
  <c r="C77"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 r="R171" i="3"/>
  <c r="R166" i="3"/>
  <c r="R161" i="3"/>
  <c r="R156" i="3"/>
  <c r="R151" i="3"/>
  <c r="R146" i="3"/>
  <c r="E59" i="3"/>
  <c r="D59" i="3"/>
  <c r="C59" i="3"/>
  <c r="E60" i="3"/>
  <c r="D60" i="3"/>
  <c r="C60" i="3"/>
  <c r="E114" i="3"/>
  <c r="D114" i="3"/>
  <c r="C114" i="3"/>
  <c r="T145" i="3"/>
  <c r="T150" i="3"/>
  <c r="T155" i="3"/>
  <c r="T160" i="3"/>
  <c r="T165" i="3"/>
  <c r="T170" i="3"/>
  <c r="V145" i="3"/>
  <c r="V150" i="3"/>
  <c r="V155" i="3"/>
  <c r="V160" i="3"/>
  <c r="V165" i="3"/>
  <c r="V170" i="3"/>
  <c r="D97" i="3"/>
  <c r="F88" i="3"/>
  <c r="Q140" i="3"/>
  <c r="C98" i="3"/>
  <c r="T146" i="3"/>
  <c r="T151" i="3"/>
  <c r="T156" i="3"/>
  <c r="T161" i="3"/>
  <c r="T166" i="3"/>
  <c r="T171" i="3"/>
  <c r="D98" i="3"/>
  <c r="V146" i="3"/>
  <c r="V151" i="3"/>
  <c r="V156" i="3"/>
  <c r="V161" i="3"/>
  <c r="V166" i="3"/>
  <c r="V171" i="3"/>
  <c r="T142" i="3"/>
  <c r="T147" i="3"/>
  <c r="T152" i="3"/>
  <c r="T157" i="3"/>
  <c r="T162" i="3"/>
  <c r="T167" i="3"/>
  <c r="T172" i="3"/>
  <c r="V142" i="3"/>
  <c r="V147" i="3"/>
  <c r="V152" i="3"/>
  <c r="V157" i="3"/>
  <c r="V162" i="3"/>
  <c r="V167" i="3"/>
  <c r="V172" i="3"/>
  <c r="C61" i="3"/>
  <c r="C94" i="3"/>
  <c r="T143" i="3"/>
  <c r="T148" i="3"/>
  <c r="T153" i="3"/>
  <c r="T158" i="3"/>
  <c r="T163" i="3"/>
  <c r="T168" i="3"/>
  <c r="D61" i="3"/>
  <c r="D94" i="3"/>
  <c r="V143" i="3"/>
  <c r="V148" i="3"/>
  <c r="V153" i="3"/>
  <c r="V158" i="3"/>
  <c r="V163" i="3"/>
  <c r="V168" i="3"/>
  <c r="E94" i="3"/>
  <c r="D95" i="3"/>
  <c r="T144" i="3"/>
  <c r="T149" i="3"/>
  <c r="T154" i="3"/>
  <c r="T159" i="3"/>
  <c r="T164" i="3"/>
  <c r="E95" i="3"/>
  <c r="V144" i="3"/>
  <c r="V149" i="3"/>
  <c r="V154" i="3"/>
  <c r="V159" i="3"/>
  <c r="V164" i="3"/>
  <c r="D96" i="3" l="1"/>
  <c r="X169" i="3"/>
  <c r="X164" i="3"/>
  <c r="X159" i="3"/>
  <c r="X154" i="3"/>
  <c r="X149" i="3"/>
  <c r="X144" i="3"/>
  <c r="C96" i="3"/>
  <c r="X168" i="3"/>
  <c r="X163" i="3"/>
  <c r="X158" i="3"/>
  <c r="X153" i="3"/>
  <c r="X148" i="3"/>
  <c r="X143" i="3"/>
  <c r="X172" i="3"/>
  <c r="X167" i="3"/>
  <c r="X162" i="3"/>
  <c r="X157" i="3"/>
  <c r="X152" i="3"/>
  <c r="X147" i="3"/>
  <c r="X142" i="3"/>
  <c r="X171" i="3"/>
  <c r="X166" i="3"/>
  <c r="X161" i="3"/>
  <c r="X156" i="3"/>
  <c r="X151" i="3"/>
  <c r="X146" i="3"/>
  <c r="X170" i="3"/>
  <c r="X165" i="3"/>
  <c r="X160" i="3"/>
  <c r="X155" i="3"/>
  <c r="X150" i="3"/>
  <c r="X145" i="3"/>
  <c r="E9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400-000001000000}">
      <text>
        <r>
          <rPr>
            <sz val="11"/>
            <rFont val="Calibri"/>
          </rPr>
          <t>Ensure device enrollment for personally owned devices is blocked by default</t>
        </r>
      </text>
    </comment>
    <comment ref="K5" authorId="0" shapeId="0" xr:uid="{00000000-0006-0000-0400-000003000000}">
      <text>
        <r>
          <rPr>
            <sz val="11"/>
            <rFont val="Calibri"/>
          </rPr>
          <t>Ensure the ability to join devices to Entra is restricted</t>
        </r>
      </text>
    </comment>
    <comment ref="L5" authorId="0" shapeId="0" xr:uid="{00000000-0006-0000-0400-000002000000}">
      <text>
        <r>
          <rPr>
            <sz val="11"/>
            <rFont val="Calibri"/>
          </rPr>
          <t>Ensure the maximum number of devices per user is limited</t>
        </r>
      </text>
    </comment>
    <comment ref="J13" authorId="0" shapeId="0" xr:uid="{00000000-0006-0000-0400-000004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K13" authorId="0" shapeId="0" xr:uid="{00000000-0006-0000-0400-000007000000}">
      <text>
        <r>
          <rPr>
            <sz val="11"/>
            <rFont val="Calibri"/>
          </rPr>
          <t>Ensure user consent to apps accessing company data on their behalf is not allowed</t>
        </r>
      </text>
    </comment>
    <comment ref="L13" authorId="0" shapeId="0" xr:uid="{00000000-0006-0000-0400-000008000000}">
      <text>
        <r>
          <rPr>
            <sz val="11"/>
            <rFont val="Calibri"/>
          </rPr>
          <t>Ensure users installing Outlook add-ins is not allowed</t>
        </r>
      </text>
    </comment>
    <comment ref="M13" authorId="0" shapeId="0" xr:uid="{00000000-0006-0000-0400-000005000000}">
      <text>
        <r>
          <rPr>
            <sz val="11"/>
            <rFont val="Calibri"/>
          </rPr>
          <t>Ensure app permission policies are configured</t>
        </r>
      </text>
    </comment>
    <comment ref="N13" authorId="0" shapeId="0" xr:uid="{00000000-0006-0000-0400-000006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J19" authorId="0" shapeId="0" xr:uid="{00000000-0006-0000-0400-000009000000}">
      <text>
        <r>
          <rPr>
            <sz val="11"/>
            <rFont val="Calibri"/>
          </rPr>
          <t>Ensure that only organizationally managed/approved public groups exist</t>
        </r>
      </text>
    </comment>
    <comment ref="K19" authorId="0" shapeId="0" xr:uid="{00000000-0006-0000-0400-000019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L19" authorId="0" shapeId="0" xr:uid="{00000000-0006-0000-0400-00001A000000}">
      <text>
        <r>
          <rPr>
            <sz val="11"/>
            <rFont val="Calibri"/>
          </rPr>
          <t>Ensure the customer lockbox feature is enabled</t>
        </r>
      </text>
    </comment>
    <comment ref="M19" authorId="0" shapeId="0" xr:uid="{00000000-0006-0000-0400-00001B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N19" authorId="0" shapeId="0" xr:uid="{00000000-0006-0000-0400-00001C000000}">
      <text>
        <r>
          <rPr>
            <sz val="11"/>
            <rFont val="Calibri"/>
          </rPr>
          <t>Ensure that Sways cannot be shared with people outside of your organization</t>
        </r>
      </text>
    </comment>
    <comment ref="O19" authorId="0" shapeId="0" xr:uid="{00000000-0006-0000-0400-00000A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9" authorId="0" shapeId="0" xr:uid="{00000000-0006-0000-0400-00000B000000}">
      <text>
        <r>
          <rPr>
            <sz val="11"/>
            <rFont val="Calibri"/>
          </rPr>
          <t>Ensure users are restricted from recovering BitLocker keys</t>
        </r>
      </text>
    </comment>
    <comment ref="Q19" authorId="0" shapeId="0" xr:uid="{00000000-0006-0000-0400-00000C000000}">
      <text>
        <r>
          <rPr>
            <sz val="11"/>
            <rFont val="Calibri"/>
          </rPr>
          <t>Ensure external content sharing is restricted</t>
        </r>
      </text>
    </comment>
    <comment ref="R19" authorId="0" shapeId="0" xr:uid="{00000000-0006-0000-0400-00000D000000}">
      <text>
        <r>
          <rPr>
            <sz val="11"/>
            <rFont val="Calibri"/>
          </rPr>
          <t>Ensure OneDrive content sharing is restricted</t>
        </r>
      </text>
    </comment>
    <comment ref="S19" authorId="0" shapeId="0" xr:uid="{00000000-0006-0000-0400-00000E000000}">
      <text>
        <r>
          <rPr>
            <sz val="11"/>
            <rFont val="Calibri"/>
          </rPr>
          <t>Ensure that SharePoint guest users cannot share items they don</t>
        </r>
        <r>
          <rPr>
            <sz val="11"/>
            <color rgb="FF000000"/>
            <rFont val="Calibri"/>
          </rPr>
          <t>'</t>
        </r>
        <r>
          <rPr>
            <sz val="11"/>
            <color rgb="FF000000"/>
            <rFont val="Calibri"/>
          </rPr>
          <t>t own</t>
        </r>
      </text>
    </comment>
    <comment ref="T19" authorId="0" shapeId="0" xr:uid="{00000000-0006-0000-0400-00000F000000}">
      <text>
        <r>
          <rPr>
            <sz val="11"/>
            <rFont val="Calibri"/>
          </rPr>
          <t>Ensure SharePoint external sharing is restricted</t>
        </r>
      </text>
    </comment>
    <comment ref="U19" authorId="0" shapeId="0" xr:uid="{00000000-0006-0000-0400-000010000000}">
      <text>
        <r>
          <rPr>
            <sz val="11"/>
            <rFont val="Calibri"/>
          </rPr>
          <t>Ensure link sharing is restricted in SharePoint and OneDrive</t>
        </r>
      </text>
    </comment>
    <comment ref="V19" authorId="0" shapeId="0" xr:uid="{00000000-0006-0000-0400-000011000000}">
      <text>
        <r>
          <rPr>
            <sz val="11"/>
            <rFont val="Calibri"/>
          </rPr>
          <t>Ensure external sharing is restricted by security group</t>
        </r>
      </text>
    </comment>
    <comment ref="W19" authorId="0" shapeId="0" xr:uid="{00000000-0006-0000-0400-000012000000}">
      <text>
        <r>
          <rPr>
            <sz val="11"/>
            <rFont val="Calibri"/>
          </rPr>
          <t>Ensure the SharePoint default sharing link permission is set</t>
        </r>
      </text>
    </comment>
    <comment ref="X19" authorId="0" shapeId="0" xr:uid="{00000000-0006-0000-0400-000013000000}">
      <text>
        <r>
          <rPr>
            <sz val="11"/>
            <rFont val="Calibri"/>
          </rPr>
          <t>Ensure external file sharing in Teams is enabled for only approved cloud storage services</t>
        </r>
      </text>
    </comment>
    <comment ref="Y19" authorId="0" shapeId="0" xr:uid="{00000000-0006-0000-0400-000014000000}">
      <text>
        <r>
          <rPr>
            <sz val="11"/>
            <rFont val="Calibri"/>
          </rPr>
          <t>Ensure meeting recording is off by default</t>
        </r>
      </text>
    </comment>
    <comment ref="Z19" authorId="0" shapeId="0" xr:uid="{00000000-0006-0000-0400-000015000000}">
      <text>
        <r>
          <rPr>
            <sz val="11"/>
            <rFont val="Calibri"/>
          </rPr>
          <t>Ensure guest access to content is restricted</t>
        </r>
      </text>
    </comment>
    <comment ref="AA19" authorId="0" shapeId="0" xr:uid="{00000000-0006-0000-0400-000016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AB19" authorId="0" shapeId="0" xr:uid="{00000000-0006-0000-0400-000017000000}">
      <text>
        <r>
          <rPr>
            <sz val="11"/>
            <rFont val="Calibri"/>
          </rPr>
          <t>Ensure shareable links are restricted</t>
        </r>
      </text>
    </comment>
    <comment ref="AC19" authorId="0" shapeId="0" xr:uid="{00000000-0006-0000-0400-000018000000}">
      <text>
        <r>
          <rPr>
            <sz val="11"/>
            <rFont val="Calibri"/>
          </rPr>
          <t>Ensure enabling of external data sharing is restricted</t>
        </r>
      </text>
    </comment>
    <comment ref="J22" authorId="0" shapeId="0" xr:uid="{00000000-0006-0000-0400-00001D000000}">
      <text>
        <r>
          <rPr>
            <sz val="11"/>
            <rFont val="Calibri"/>
          </rPr>
          <t>Ensure users are restricted from recovering BitLocker keys</t>
        </r>
      </text>
    </comment>
    <comment ref="J23" authorId="0" shapeId="0" xr:uid="{00000000-0006-0000-0400-00001E000000}">
      <text>
        <r>
          <rPr>
            <sz val="11"/>
            <rFont val="Calibri"/>
          </rPr>
          <t>Ensure DLP policies are enabled</t>
        </r>
      </text>
    </comment>
    <comment ref="K23" authorId="0" shapeId="0" xr:uid="{00000000-0006-0000-0400-00001F000000}">
      <text>
        <r>
          <rPr>
            <sz val="11"/>
            <rFont val="Calibri"/>
          </rPr>
          <t>Ensure DLP policies are enabled for Microsoft Teams</t>
        </r>
      </text>
    </comment>
    <comment ref="L23" authorId="0" shapeId="0" xr:uid="{00000000-0006-0000-0400-000020000000}">
      <text>
        <r>
          <rPr>
            <sz val="11"/>
            <rFont val="Calibri"/>
          </rPr>
          <t>Ensure DLP policies are published for Copilot users</t>
        </r>
      </text>
    </comment>
    <comment ref="M23" authorId="0" shapeId="0" xr:uid="{00000000-0006-0000-0400-000021000000}">
      <text>
        <r>
          <rPr>
            <sz val="11"/>
            <rFont val="Calibri"/>
          </rPr>
          <t>Ensure Information Protection sensitivity label policies are published</t>
        </r>
      </text>
    </comment>
    <comment ref="N23" authorId="0" shapeId="0" xr:uid="{00000000-0006-0000-0400-000022000000}">
      <text>
        <r>
          <rPr>
            <sz val="11"/>
            <rFont val="Calibri"/>
          </rPr>
          <t>Ensure all forms of mail forwarding are blocked and/or disabled</t>
        </r>
      </text>
    </comment>
    <comment ref="O23" authorId="0" shapeId="0" xr:uid="{00000000-0006-0000-0400-000023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29" authorId="0" shapeId="0" xr:uid="{00000000-0006-0000-0400-000024000000}">
      <text>
        <r>
          <rPr>
            <sz val="11"/>
            <rFont val="Calibri"/>
          </rPr>
          <t>Ensure DLP policies are enabled</t>
        </r>
      </text>
    </comment>
    <comment ref="K29" authorId="0" shapeId="0" xr:uid="{00000000-0006-0000-0400-000025000000}">
      <text>
        <r>
          <rPr>
            <sz val="11"/>
            <rFont val="Calibri"/>
          </rPr>
          <t>Ensure DLP policies are enabled for Microsoft Teams</t>
        </r>
      </text>
    </comment>
    <comment ref="L29" authorId="0" shapeId="0" xr:uid="{00000000-0006-0000-0400-000026000000}">
      <text>
        <r>
          <rPr>
            <sz val="11"/>
            <rFont val="Calibri"/>
          </rPr>
          <t>Ensure DLP policies are published for Copilot users</t>
        </r>
      </text>
    </comment>
    <comment ref="J32" authorId="0" shapeId="0" xr:uid="{00000000-0006-0000-0400-000027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K32" authorId="0" shapeId="0" xr:uid="{00000000-0006-0000-0400-000028000000}">
      <text>
        <r>
          <rPr>
            <sz val="11"/>
            <rFont val="Calibri"/>
          </rPr>
          <t>Ensure a managed device is required for authentication</t>
        </r>
      </text>
    </comment>
    <comment ref="L32" authorId="0" shapeId="0" xr:uid="{00000000-0006-0000-0400-000029000000}">
      <text>
        <r>
          <rPr>
            <sz val="11"/>
            <rFont val="Calibri"/>
          </rPr>
          <t>Ensure a managed device is required to register security information</t>
        </r>
      </text>
    </comment>
    <comment ref="J34" authorId="0" shapeId="0" xr:uid="{00000000-0006-0000-0400-00002A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34" authorId="0" shapeId="0" xr:uid="{00000000-0006-0000-0400-00002B000000}">
      <text>
        <r>
          <rPr>
            <sz val="11"/>
            <rFont val="Calibri"/>
          </rPr>
          <t>Ensure the option to remain signed in is hidden</t>
        </r>
      </text>
    </comment>
    <comment ref="L34" authorId="0" shapeId="0" xr:uid="{00000000-0006-0000-0400-00002C000000}">
      <text>
        <r>
          <rPr>
            <sz val="11"/>
            <rFont val="Calibri"/>
          </rPr>
          <t>Ensure Sign-in frequency is enabled and browser sessions are not persistent for Administrative users</t>
        </r>
      </text>
    </comment>
    <comment ref="M34" authorId="0" shapeId="0" xr:uid="{00000000-0006-0000-0400-00002D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N34" authorId="0" shapeId="0" xr:uid="{00000000-0006-0000-0400-00002E000000}">
      <text>
        <r>
          <rPr>
            <sz val="11"/>
            <rFont val="Calibri"/>
          </rPr>
          <t>Ensure that periodic reauthentication is required for all users</t>
        </r>
      </text>
    </comment>
    <comment ref="O34" authorId="0" shapeId="0" xr:uid="{00000000-0006-0000-0400-00002F000000}">
      <text>
        <r>
          <rPr>
            <sz val="11"/>
            <rFont val="Calibri"/>
          </rPr>
          <t>Ensure reauthentication with verification code is restricted</t>
        </r>
      </text>
    </comment>
    <comment ref="J37" authorId="0" shapeId="0" xr:uid="{00000000-0006-0000-0400-000030000000}">
      <text>
        <r>
          <rPr>
            <sz val="11"/>
            <rFont val="Calibri"/>
          </rPr>
          <t>Ensure access to the Entra admin center is restricted</t>
        </r>
      </text>
    </comment>
    <comment ref="J39" authorId="0" shapeId="0" xr:uid="{00000000-0006-0000-0400-000031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K39" authorId="0" shapeId="0" xr:uid="{00000000-0006-0000-0400-000032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L39" authorId="0" shapeId="0" xr:uid="{00000000-0006-0000-0400-000033000000}">
      <text>
        <r>
          <rPr>
            <sz val="11"/>
            <rFont val="Calibri"/>
          </rPr>
          <t>Ensure that Sways cannot be shared with people outside of your organization</t>
        </r>
      </text>
    </comment>
    <comment ref="M39" authorId="0" shapeId="0" xr:uid="{00000000-0006-0000-0400-000034000000}">
      <text>
        <r>
          <rPr>
            <sz val="11"/>
            <rFont val="Calibri"/>
          </rPr>
          <t>Ensure shared bookings pages are restricted to select users</t>
        </r>
      </text>
    </comment>
    <comment ref="N39" authorId="0" shapeId="0" xr:uid="{00000000-0006-0000-0400-000035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O39" authorId="0" shapeId="0" xr:uid="{00000000-0006-0000-0400-000036000000}">
      <text>
        <r>
          <rPr>
            <sz val="11"/>
            <rFont val="Calibri"/>
          </rPr>
          <t>Enable Conditional Access policies to block legacy authentication</t>
        </r>
      </text>
    </comment>
    <comment ref="P39" authorId="0" shapeId="0" xr:uid="{00000000-0006-0000-0400-000037000000}">
      <text>
        <r>
          <rPr>
            <sz val="11"/>
            <rFont val="Calibri"/>
          </rPr>
          <t>Ensure the device code sign-in flow is blocked</t>
        </r>
      </text>
    </comment>
    <comment ref="Q39" authorId="0" shapeId="0" xr:uid="{00000000-0006-0000-0400-000038000000}">
      <text>
        <r>
          <rPr>
            <sz val="11"/>
            <rFont val="Calibri"/>
          </rPr>
          <t>Ensure the ability to add personal email accounts and calendars is disabled</t>
        </r>
      </text>
    </comment>
    <comment ref="R39" authorId="0" shapeId="0" xr:uid="{00000000-0006-0000-0400-000039000000}">
      <text>
        <r>
          <rPr>
            <sz val="11"/>
            <rFont val="Calibri"/>
          </rPr>
          <t>Ensure additional storage providers are restricted in Outlook on the web</t>
        </r>
      </text>
    </comment>
    <comment ref="S39" authorId="0" shapeId="0" xr:uid="{00000000-0006-0000-0400-00003A000000}">
      <text>
        <r>
          <rPr>
            <sz val="11"/>
            <rFont val="Calibri"/>
          </rPr>
          <t>Ensure SMTP AUTH is disabled</t>
        </r>
      </text>
    </comment>
    <comment ref="T39" authorId="0" shapeId="0" xr:uid="{00000000-0006-0000-0400-00003B000000}">
      <text>
        <r>
          <rPr>
            <sz val="11"/>
            <rFont val="Calibri"/>
          </rPr>
          <t>Ensure Direct Send submissions are rejected</t>
        </r>
      </text>
    </comment>
    <comment ref="U39" authorId="0" shapeId="0" xr:uid="{00000000-0006-0000-0400-00003C000000}">
      <text>
        <r>
          <rPr>
            <sz val="11"/>
            <rFont val="Calibri"/>
          </rPr>
          <t>Ensure external file sharing in Teams is enabled for only approved cloud storage services</t>
        </r>
      </text>
    </comment>
    <comment ref="V39" authorId="0" shapeId="0" xr:uid="{00000000-0006-0000-0400-00003D000000}">
      <text>
        <r>
          <rPr>
            <sz val="11"/>
            <rFont val="Calibri"/>
          </rPr>
          <t>Ensure users can</t>
        </r>
        <r>
          <rPr>
            <sz val="11"/>
            <color rgb="FF000000"/>
            <rFont val="Calibri"/>
          </rPr>
          <t>'</t>
        </r>
        <r>
          <rPr>
            <sz val="11"/>
            <color rgb="FF000000"/>
            <rFont val="Calibri"/>
          </rPr>
          <t>t send emails to a channel email address</t>
        </r>
      </text>
    </comment>
    <comment ref="W39" authorId="0" shapeId="0" xr:uid="{00000000-0006-0000-0400-00003E000000}">
      <text>
        <r>
          <rPr>
            <sz val="11"/>
            <rFont val="Calibri"/>
          </rPr>
          <t>Ensure communication with unmanaged Teams users is disabled</t>
        </r>
      </text>
    </comment>
    <comment ref="X39" authorId="0" shapeId="0" xr:uid="{00000000-0006-0000-0400-00003F000000}">
      <text>
        <r>
          <rPr>
            <sz val="11"/>
            <rFont val="Calibri"/>
          </rPr>
          <t>Ensure external Teams users cannot initiate conversations</t>
        </r>
      </text>
    </comment>
    <comment ref="Y39" authorId="0" shapeId="0" xr:uid="{00000000-0006-0000-0400-000040000000}">
      <text>
        <r>
          <rPr>
            <sz val="11"/>
            <rFont val="Calibri"/>
          </rPr>
          <t>Ensure the organization cannot communicate with accounts in trial Teams tenants</t>
        </r>
      </text>
    </comment>
    <comment ref="Z39" authorId="0" shapeId="0" xr:uid="{00000000-0006-0000-0400-000041000000}">
      <text>
        <r>
          <rPr>
            <sz val="11"/>
            <rFont val="Calibri"/>
          </rPr>
          <t>Ensure external meeting chat is off</t>
        </r>
      </text>
    </comment>
    <comment ref="AA39" authorId="0" shapeId="0" xr:uid="{00000000-0006-0000-0400-000042000000}">
      <text>
        <r>
          <rPr>
            <sz val="11"/>
            <rFont val="Calibri"/>
          </rPr>
          <t>Ensure meeting recording is off by default</t>
        </r>
      </text>
    </comment>
    <comment ref="AB39" authorId="0" shapeId="0" xr:uid="{00000000-0006-0000-0400-000043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AC39" authorId="0" shapeId="0" xr:uid="{00000000-0006-0000-0400-000044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1" authorId="0" shapeId="0" xr:uid="{00000000-0006-0000-0400-000045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K41" authorId="0" shapeId="0" xr:uid="{00000000-0006-0000-0400-000046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J45" authorId="0" shapeId="0" xr:uid="{00000000-0006-0000-0400-000047000000}">
      <text>
        <r>
          <rPr>
            <sz val="11"/>
            <rFont val="Calibri"/>
          </rPr>
          <t>Ensure that between two and four global admins are designated</t>
        </r>
      </text>
    </comment>
    <comment ref="K45" authorId="0" shapeId="0" xr:uid="{00000000-0006-0000-0400-000048000000}">
      <text>
        <r>
          <rPr>
            <sz val="11"/>
            <rFont val="Calibri"/>
          </rPr>
          <t>Ensure SSPR registration and authentication re-confirmation are required</t>
        </r>
      </text>
    </comment>
    <comment ref="J46" authorId="0" shapeId="0" xr:uid="{00000000-0006-0000-0400-000049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K46" authorId="0" shapeId="0" xr:uid="{00000000-0006-0000-0400-00004A000000}">
      <text>
        <r>
          <rPr>
            <sz val="11"/>
            <rFont val="Calibri"/>
          </rPr>
          <t>Ensure Local Administrator Password Solution is enabled</t>
        </r>
      </text>
    </comment>
    <comment ref="L46" authorId="0" shapeId="0" xr:uid="{00000000-0006-0000-0400-00004B000000}">
      <text>
        <r>
          <rPr>
            <sz val="11"/>
            <rFont val="Calibri"/>
          </rPr>
          <t>Ensure password addition is blocked for applications</t>
        </r>
      </text>
    </comment>
    <comment ref="M46" authorId="0" shapeId="0" xr:uid="{00000000-0006-0000-0400-00004C000000}">
      <text>
        <r>
          <rPr>
            <sz val="11"/>
            <rFont val="Calibri"/>
          </rPr>
          <t>Ensure password lifetime for applications does not exceed 180 days</t>
        </r>
      </text>
    </comment>
    <comment ref="N46" authorId="0" shapeId="0" xr:uid="{00000000-0006-0000-0400-00004D000000}">
      <text>
        <r>
          <rPr>
            <sz val="11"/>
            <rFont val="Calibri"/>
          </rPr>
          <t>Ensure new application passwords are system-generated</t>
        </r>
      </text>
    </comment>
    <comment ref="O46" authorId="0" shapeId="0" xr:uid="{00000000-0006-0000-0400-00004E000000}">
      <text>
        <r>
          <rPr>
            <sz val="11"/>
            <rFont val="Calibri"/>
          </rPr>
          <t>Ensure maximum certificate lifetime for applications does not exceed 180 days</t>
        </r>
      </text>
    </comment>
    <comment ref="P46" authorId="0" shapeId="0" xr:uid="{00000000-0006-0000-0400-00004F000000}">
      <text>
        <r>
          <rPr>
            <sz val="11"/>
            <rFont val="Calibri"/>
          </rPr>
          <t>Ensure custom banned passwords lists are used</t>
        </r>
      </text>
    </comment>
    <comment ref="Q46" authorId="0" shapeId="0" xr:uid="{00000000-0006-0000-0400-000050000000}">
      <text>
        <r>
          <rPr>
            <sz val="11"/>
            <rFont val="Calibri"/>
          </rPr>
          <t>Ensure password protection is enabled for on-prem Active Directory</t>
        </r>
      </text>
    </comment>
    <comment ref="R46" authorId="0" shapeId="0" xr:uid="{00000000-0006-0000-0400-000051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S46" authorId="0" shapeId="0" xr:uid="{00000000-0006-0000-0400-000052000000}">
      <text>
        <r>
          <rPr>
            <sz val="11"/>
            <rFont val="Calibri"/>
          </rPr>
          <t>Ensure that 2 methods are required for password reset</t>
        </r>
      </text>
    </comment>
    <comment ref="T46" authorId="0" shapeId="0" xr:uid="{00000000-0006-0000-0400-000053000000}">
      <text>
        <r>
          <rPr>
            <sz val="11"/>
            <rFont val="Calibri"/>
          </rPr>
          <t>Ensure SSPR registration and authentication re-confirmation are required</t>
        </r>
      </text>
    </comment>
    <comment ref="U46" authorId="0" shapeId="0" xr:uid="{00000000-0006-0000-0400-000054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7" authorId="0" shapeId="0" xr:uid="{00000000-0006-0000-0400-000055000000}">
      <text>
        <r>
          <rPr>
            <sz val="11"/>
            <rFont val="Calibri"/>
          </rPr>
          <t>Ensure two emergency access accounts have been defined</t>
        </r>
      </text>
    </comment>
    <comment ref="K47" authorId="0" shapeId="0" xr:uid="{00000000-0006-0000-0400-000056000000}">
      <text>
        <r>
          <rPr>
            <sz val="11"/>
            <rFont val="Calibri"/>
          </rPr>
          <t>Ensure sign-in to shared mailboxes is blocked</t>
        </r>
      </text>
    </comment>
    <comment ref="L47" authorId="0" shapeId="0" xr:uid="{00000000-0006-0000-0400-00005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J48" authorId="0" shapeId="0" xr:uid="{00000000-0006-0000-0400-000058000000}">
      <text>
        <r>
          <rPr>
            <sz val="11"/>
            <rFont val="Calibri"/>
          </rPr>
          <t>Ensure Administrative accounts are cloud-only</t>
        </r>
      </text>
    </comment>
    <comment ref="K48" authorId="0" shapeId="0" xr:uid="{00000000-0006-0000-0400-000059000000}">
      <text>
        <r>
          <rPr>
            <sz val="11"/>
            <rFont val="Calibri"/>
          </rPr>
          <t>Ensure administrative accounts use licenses with a reduced application footprint</t>
        </r>
      </text>
    </comment>
    <comment ref="L48" authorId="0" shapeId="0" xr:uid="{00000000-0006-0000-0400-00005A000000}">
      <text>
        <r>
          <rPr>
            <sz val="11"/>
            <rFont val="Calibri"/>
          </rPr>
          <t>Ensure users cannot register applications</t>
        </r>
      </text>
    </comment>
    <comment ref="M48" authorId="0" shapeId="0" xr:uid="{00000000-0006-0000-0400-00005B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48" authorId="0" shapeId="0" xr:uid="{00000000-0006-0000-0400-00005C000000}">
      <text>
        <r>
          <rPr>
            <sz val="11"/>
            <rFont val="Calibri"/>
          </rPr>
          <t>Ensure users cannot create security groups</t>
        </r>
      </text>
    </comment>
    <comment ref="O48" authorId="0" shapeId="0" xr:uid="{00000000-0006-0000-0400-00005D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48" authorId="0" shapeId="0" xr:uid="{00000000-0006-0000-0400-00005E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48" authorId="0" shapeId="0" xr:uid="{00000000-0006-0000-0400-00005F000000}">
      <text>
        <r>
          <rPr>
            <sz val="11"/>
            <rFont val="Calibri"/>
          </rPr>
          <t>Ensure the GA role is not added as a local administrator during Entra join</t>
        </r>
      </text>
    </comment>
    <comment ref="R48" authorId="0" shapeId="0" xr:uid="{00000000-0006-0000-0400-000060000000}">
      <text>
        <r>
          <rPr>
            <sz val="11"/>
            <rFont val="Calibri"/>
          </rPr>
          <t>Ensure local administrator assignment is limited during Entra join</t>
        </r>
      </text>
    </comment>
    <comment ref="S48" authorId="0" shapeId="0" xr:uid="{00000000-0006-0000-0400-000061000000}">
      <text>
        <r>
          <rPr>
            <sz val="11"/>
            <rFont val="Calibri"/>
          </rPr>
          <t>Ensure user consent to apps accessing company data on their behalf is not allowed</t>
        </r>
      </text>
    </comment>
    <comment ref="T48" authorId="0" shapeId="0" xr:uid="{00000000-0006-0000-0400-000062000000}">
      <text>
        <r>
          <rPr>
            <sz val="11"/>
            <rFont val="Calibri"/>
          </rPr>
          <t>Ensure the admin consent workflow is enabled</t>
        </r>
      </text>
    </comment>
    <comment ref="U48" authorId="0" shapeId="0" xr:uid="{00000000-0006-0000-0400-000063000000}">
      <text>
        <r>
          <rPr>
            <sz val="11"/>
            <rFont val="Calibri"/>
          </rPr>
          <t>Ensure privileged role assignments are activated and not assigned</t>
        </r>
      </text>
    </comment>
    <comment ref="V48" authorId="0" shapeId="0" xr:uid="{00000000-0006-0000-0400-000064000000}">
      <text>
        <r>
          <rPr>
            <sz val="11"/>
            <rFont val="Calibri"/>
          </rPr>
          <t>Ensure approval is required for Global Administrator role activation</t>
        </r>
      </text>
    </comment>
    <comment ref="W48" authorId="0" shapeId="0" xr:uid="{00000000-0006-0000-0400-000065000000}">
      <text>
        <r>
          <rPr>
            <sz val="11"/>
            <rFont val="Calibri"/>
          </rPr>
          <t>Ensure approval is required for Privileged Role Administrator activation</t>
        </r>
      </text>
    </comment>
    <comment ref="X48" authorId="0" shapeId="0" xr:uid="{00000000-0006-0000-0400-000066000000}">
      <text>
        <r>
          <rPr>
            <sz val="11"/>
            <rFont val="Calibri"/>
          </rPr>
          <t>Ensure access to APIs by service principals is restricted</t>
        </r>
      </text>
    </comment>
    <comment ref="Y48" authorId="0" shapeId="0" xr:uid="{00000000-0006-0000-0400-000067000000}">
      <text>
        <r>
          <rPr>
            <sz val="11"/>
            <rFont val="Calibri"/>
          </rPr>
          <t>Ensure service principals cannot create and use profiles</t>
        </r>
      </text>
    </comment>
    <comment ref="Z48" authorId="0" shapeId="0" xr:uid="{00000000-0006-0000-0400-000068000000}">
      <text>
        <r>
          <rPr>
            <sz val="11"/>
            <rFont val="Calibri"/>
          </rPr>
          <t>Ensure service principals ability to create workspaces, connections and deployment pipelines is restricted</t>
        </r>
      </text>
    </comment>
    <comment ref="J50" authorId="0" shapeId="0" xr:uid="{00000000-0006-0000-0400-000069000000}">
      <text>
        <r>
          <rPr>
            <sz val="11"/>
            <rFont val="Calibri"/>
          </rPr>
          <t>Ensure Administrative accounts are cloud-only</t>
        </r>
      </text>
    </comment>
    <comment ref="K50" authorId="0" shapeId="0" xr:uid="{00000000-0006-0000-0400-00006A000000}">
      <text>
        <r>
          <rPr>
            <sz val="11"/>
            <rFont val="Calibri"/>
          </rPr>
          <t>Ensure that collaboration invitations are sent to allowed domains only</t>
        </r>
      </text>
    </comment>
    <comment ref="L50" authorId="0" shapeId="0" xr:uid="{00000000-0006-0000-0400-00006B000000}">
      <text>
        <r>
          <rPr>
            <sz val="11"/>
            <rFont val="Calibri"/>
          </rPr>
          <t>Ensure that password hash sync is enabled for hybrid deployments</t>
        </r>
      </text>
    </comment>
    <comment ref="J52" authorId="0" shapeId="0" xr:uid="{00000000-0006-0000-0400-00006C000000}">
      <text>
        <r>
          <rPr>
            <sz val="11"/>
            <rFont val="Calibri"/>
          </rPr>
          <t>Ensure that collaboration invitations are sent to allowed domains only</t>
        </r>
      </text>
    </comment>
    <comment ref="K52" authorId="0" shapeId="0" xr:uid="{00000000-0006-0000-0400-00006D000000}">
      <text>
        <r>
          <rPr>
            <sz val="11"/>
            <rFont val="Calibri"/>
          </rPr>
          <t>Ensure approval is required for Global Administrator role activation</t>
        </r>
      </text>
    </comment>
    <comment ref="L52" authorId="0" shapeId="0" xr:uid="{00000000-0006-0000-0400-00006E000000}">
      <text>
        <r>
          <rPr>
            <sz val="11"/>
            <rFont val="Calibri"/>
          </rPr>
          <t>Ensure approval is required for Privileged Role Administrator activation</t>
        </r>
      </text>
    </comment>
    <comment ref="J53" authorId="0" shapeId="0" xr:uid="{00000000-0006-0000-0400-00006F000000}">
      <text>
        <r>
          <rPr>
            <sz val="11"/>
            <rFont val="Calibri"/>
          </rPr>
          <t>Ensure that guest user access is restricted</t>
        </r>
      </text>
    </comment>
    <comment ref="K53" authorId="0" shapeId="0" xr:uid="{00000000-0006-0000-0400-000070000000}">
      <text>
        <r>
          <rPr>
            <sz val="11"/>
            <rFont val="Calibri"/>
          </rPr>
          <t>Ensure guest user invitations are limited</t>
        </r>
      </text>
    </comment>
    <comment ref="L53" authorId="0" shapeId="0" xr:uid="{00000000-0006-0000-0400-000071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M53" authorId="0" shapeId="0" xr:uid="{00000000-0006-0000-0400-000072000000}">
      <text>
        <r>
          <rPr>
            <sz val="11"/>
            <rFont val="Calibri"/>
          </rPr>
          <t>Ensure SharePoint and OneDrive integration with Azure AD B2B is enabled</t>
        </r>
      </text>
    </comment>
    <comment ref="N53" authorId="0" shapeId="0" xr:uid="{00000000-0006-0000-0400-000073000000}">
      <text>
        <r>
          <rPr>
            <sz val="11"/>
            <rFont val="Calibri"/>
          </rPr>
          <t>Ensure guest access to a site or OneDrive will expire automatically</t>
        </r>
      </text>
    </comment>
    <comment ref="O53" authorId="0" shapeId="0" xr:uid="{00000000-0006-0000-0400-000074000000}">
      <text>
        <r>
          <rPr>
            <sz val="11"/>
            <rFont val="Calibri"/>
          </rPr>
          <t>Ensure anonymous users can</t>
        </r>
        <r>
          <rPr>
            <sz val="11"/>
            <color rgb="FF000000"/>
            <rFont val="Calibri"/>
          </rPr>
          <t>'</t>
        </r>
        <r>
          <rPr>
            <sz val="11"/>
            <color rgb="FF000000"/>
            <rFont val="Calibri"/>
          </rPr>
          <t>t join a meeting</t>
        </r>
      </text>
    </comment>
    <comment ref="P53" authorId="0" shapeId="0" xr:uid="{00000000-0006-0000-0400-000075000000}">
      <text>
        <r>
          <rPr>
            <sz val="11"/>
            <rFont val="Calibri"/>
          </rPr>
          <t>Ensure anonymous users and dial-in callers can</t>
        </r>
        <r>
          <rPr>
            <sz val="11"/>
            <color rgb="FF000000"/>
            <rFont val="Calibri"/>
          </rPr>
          <t>'</t>
        </r>
        <r>
          <rPr>
            <sz val="11"/>
            <color rgb="FF000000"/>
            <rFont val="Calibri"/>
          </rPr>
          <t>t start a meeting</t>
        </r>
      </text>
    </comment>
    <comment ref="Q53" authorId="0" shapeId="0" xr:uid="{00000000-0006-0000-0400-000076000000}">
      <text>
        <r>
          <rPr>
            <sz val="11"/>
            <rFont val="Calibri"/>
          </rPr>
          <t>Ensure only people in my org can bypass the lobby</t>
        </r>
      </text>
    </comment>
    <comment ref="R53" authorId="0" shapeId="0" xr:uid="{00000000-0006-0000-0400-000077000000}">
      <text>
        <r>
          <rPr>
            <sz val="11"/>
            <rFont val="Calibri"/>
          </rPr>
          <t>Ensure users dialing in can</t>
        </r>
        <r>
          <rPr>
            <sz val="11"/>
            <color rgb="FF000000"/>
            <rFont val="Calibri"/>
          </rPr>
          <t>'</t>
        </r>
        <r>
          <rPr>
            <sz val="11"/>
            <color rgb="FF000000"/>
            <rFont val="Calibri"/>
          </rPr>
          <t>t bypass the lobby</t>
        </r>
      </text>
    </comment>
    <comment ref="S53" authorId="0" shapeId="0" xr:uid="{00000000-0006-0000-0400-000078000000}">
      <text>
        <r>
          <rPr>
            <sz val="11"/>
            <rFont val="Calibri"/>
          </rPr>
          <t>Ensure meeting chat does not allow anonymous users</t>
        </r>
      </text>
    </comment>
    <comment ref="T53" authorId="0" shapeId="0" xr:uid="{00000000-0006-0000-0400-000079000000}">
      <text>
        <r>
          <rPr>
            <sz val="11"/>
            <rFont val="Calibri"/>
          </rPr>
          <t>Ensure only organizers and co-organizers can present</t>
        </r>
      </text>
    </comment>
    <comment ref="U53" authorId="0" shapeId="0" xr:uid="{00000000-0006-0000-0400-00007A000000}">
      <text>
        <r>
          <rPr>
            <sz val="11"/>
            <rFont val="Calibri"/>
          </rPr>
          <t>Ensure external participants can</t>
        </r>
        <r>
          <rPr>
            <sz val="11"/>
            <color rgb="FF000000"/>
            <rFont val="Calibri"/>
          </rPr>
          <t>'</t>
        </r>
        <r>
          <rPr>
            <sz val="11"/>
            <color rgb="FF000000"/>
            <rFont val="Calibri"/>
          </rPr>
          <t>t give or request control</t>
        </r>
      </text>
    </comment>
    <comment ref="V53" authorId="0" shapeId="0" xr:uid="{00000000-0006-0000-0400-00007B000000}">
      <text>
        <r>
          <rPr>
            <sz val="11"/>
            <rFont val="Calibri"/>
          </rPr>
          <t>Ensure guest user access is restricted</t>
        </r>
      </text>
    </comment>
    <comment ref="W53" authorId="0" shapeId="0" xr:uid="{00000000-0006-0000-0400-00007C000000}">
      <text>
        <r>
          <rPr>
            <sz val="11"/>
            <rFont val="Calibri"/>
          </rPr>
          <t>Ensure external user invitations are restricted</t>
        </r>
      </text>
    </comment>
    <comment ref="J54" authorId="0" shapeId="0" xr:uid="{00000000-0006-0000-0400-00007D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K54" authorId="0" shapeId="0" xr:uid="{00000000-0006-0000-0400-00007E000000}">
      <text>
        <r>
          <rPr>
            <sz val="11"/>
            <rFont val="Calibri"/>
          </rPr>
          <t>Ensure multifactor authentication is enabled for all users in administrative roles</t>
        </r>
      </text>
    </comment>
    <comment ref="L54" authorId="0" shapeId="0" xr:uid="{00000000-0006-0000-0400-00007F000000}">
      <text>
        <r>
          <rPr>
            <sz val="11"/>
            <rFont val="Calibri"/>
          </rPr>
          <t>Ensure multifactor authentication is enabled for all users</t>
        </r>
      </text>
    </comment>
    <comment ref="M54" authorId="0" shapeId="0" xr:uid="{00000000-0006-0000-0400-000080000000}">
      <text>
        <r>
          <rPr>
            <sz val="11"/>
            <rFont val="Calibri"/>
          </rPr>
          <t>Enable Conditional Access policies to block legacy authentication</t>
        </r>
      </text>
    </comment>
    <comment ref="N54" authorId="0" shapeId="0" xr:uid="{00000000-0006-0000-0400-000081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O54" authorId="0" shapeId="0" xr:uid="{00000000-0006-0000-0400-000082000000}">
      <text>
        <r>
          <rPr>
            <sz val="11"/>
            <rFont val="Calibri"/>
          </rPr>
          <t>Ensure the device code sign-in flow is blocked</t>
        </r>
      </text>
    </comment>
    <comment ref="P54" authorId="0" shapeId="0" xr:uid="{00000000-0006-0000-0400-000083000000}">
      <text>
        <r>
          <rPr>
            <sz val="11"/>
            <rFont val="Calibri"/>
          </rPr>
          <t>Ensure Token Protection is enforced for session tokens</t>
        </r>
      </text>
    </comment>
    <comment ref="Q54" authorId="0" shapeId="0" xr:uid="{00000000-0006-0000-0400-000084000000}">
      <text>
        <r>
          <rPr>
            <sz val="11"/>
            <rFont val="Calibri"/>
          </rPr>
          <t>Ensure authentication transfer is blocked</t>
        </r>
      </text>
    </comment>
    <comment ref="R54" authorId="0" shapeId="0" xr:uid="{00000000-0006-0000-0400-000085000000}">
      <text>
        <r>
          <rPr>
            <sz val="11"/>
            <rFont val="Calibri"/>
          </rPr>
          <t>Ensure Microsoft Authenticator is configured to protect against MFA fatigue</t>
        </r>
      </text>
    </comment>
    <comment ref="S54" authorId="0" shapeId="0" xr:uid="{00000000-0006-0000-0400-000086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T54" authorId="0" shapeId="0" xr:uid="{00000000-0006-0000-0400-000087000000}">
      <text>
        <r>
          <rPr>
            <sz val="11"/>
            <rFont val="Calibri"/>
          </rPr>
          <t>Ensure weak authentication methods are disabled</t>
        </r>
      </text>
    </comment>
    <comment ref="U54" authorId="0" shapeId="0" xr:uid="{00000000-0006-0000-0400-000088000000}">
      <text>
        <r>
          <rPr>
            <sz val="11"/>
            <rFont val="Calibri"/>
          </rPr>
          <t>Ensure system-preferred multifactor authentication is enabled</t>
        </r>
      </text>
    </comment>
    <comment ref="V54" authorId="0" shapeId="0" xr:uid="{00000000-0006-0000-0400-000089000000}">
      <text>
        <r>
          <rPr>
            <sz val="11"/>
            <rFont val="Calibri"/>
          </rPr>
          <t>Ensure the email OTP authentication method is disabled</t>
        </r>
      </text>
    </comment>
    <comment ref="W54" authorId="0" shapeId="0" xr:uid="{00000000-0006-0000-0400-00008A000000}">
      <text>
        <r>
          <rPr>
            <sz val="11"/>
            <rFont val="Calibri"/>
          </rPr>
          <t>Ensure Microsoft Authenticator on companion applications is disabled</t>
        </r>
      </text>
    </comment>
    <comment ref="X54" authorId="0" shapeId="0" xr:uid="{00000000-0006-0000-0400-00008B000000}">
      <text>
        <r>
          <rPr>
            <sz val="11"/>
            <rFont val="Calibri"/>
          </rPr>
          <t>Ensure that 2 methods are required for password reset</t>
        </r>
      </text>
    </comment>
    <comment ref="Y54" authorId="0" shapeId="0" xr:uid="{00000000-0006-0000-0400-00008C000000}">
      <text>
        <r>
          <rPr>
            <sz val="11"/>
            <rFont val="Calibri"/>
          </rPr>
          <t>Ensure modern authentication for Exchange Online is enabled</t>
        </r>
      </text>
    </comment>
    <comment ref="Z54" authorId="0" shapeId="0" xr:uid="{00000000-0006-0000-0400-00008D000000}">
      <text>
        <r>
          <rPr>
            <sz val="11"/>
            <rFont val="Calibri"/>
          </rPr>
          <t>Ensure modern authentication for SharePoint applications is required</t>
        </r>
      </text>
    </comment>
    <comment ref="J56" authorId="0" shapeId="0" xr:uid="{00000000-0006-0000-0400-00008E000000}">
      <text>
        <r>
          <rPr>
            <sz val="11"/>
            <rFont val="Calibri"/>
          </rPr>
          <t>Ensure multifactor authentication is enabled for all users in administrative roles</t>
        </r>
      </text>
    </comment>
    <comment ref="K56" authorId="0" shapeId="0" xr:uid="{00000000-0006-0000-0400-00008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J58" authorId="0" shapeId="0" xr:uid="{00000000-0006-0000-0400-000090000000}">
      <text>
        <r>
          <rPr>
            <sz val="11"/>
            <rFont val="Calibri"/>
          </rPr>
          <t>Ensure that password hash sync is enabled for hybrid deployments</t>
        </r>
      </text>
    </comment>
    <comment ref="K58" authorId="0" shapeId="0" xr:uid="{00000000-0006-0000-0400-000091000000}">
      <text>
        <r>
          <rPr>
            <sz val="11"/>
            <rFont val="Calibri"/>
          </rPr>
          <t>Ensure exclusionary geographic access controls are utilized</t>
        </r>
      </text>
    </comment>
    <comment ref="L58" authorId="0" shapeId="0" xr:uid="{00000000-0006-0000-0400-000092000000}">
      <text>
        <r>
          <rPr>
            <sz val="11"/>
            <rFont val="Calibri"/>
          </rPr>
          <t>Ensure modern authentication for Exchange Online is enabled</t>
        </r>
      </text>
    </comment>
    <comment ref="M58" authorId="0" shapeId="0" xr:uid="{00000000-0006-0000-0400-000093000000}">
      <text>
        <r>
          <rPr>
            <sz val="11"/>
            <rFont val="Calibri"/>
          </rPr>
          <t>Ensure modern authentication for SharePoint applications is required</t>
        </r>
      </text>
    </comment>
    <comment ref="J59" authorId="0" shapeId="0" xr:uid="{00000000-0006-0000-0400-000094000000}">
      <text>
        <r>
          <rPr>
            <sz val="11"/>
            <rFont val="Calibri"/>
          </rPr>
          <t>Ensure that between two and four global admins are designated</t>
        </r>
      </text>
    </comment>
    <comment ref="K59" authorId="0" shapeId="0" xr:uid="{00000000-0006-0000-0400-000095000000}">
      <text>
        <r>
          <rPr>
            <sz val="11"/>
            <rFont val="Calibri"/>
          </rPr>
          <t>Ensure shared bookings pages are restricted to select users</t>
        </r>
      </text>
    </comment>
    <comment ref="L59" authorId="0" shapeId="0" xr:uid="{00000000-0006-0000-0400-000096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59" authorId="0" shapeId="0" xr:uid="{00000000-0006-0000-0400-000097000000}">
      <text>
        <r>
          <rPr>
            <sz val="11"/>
            <rFont val="Calibri"/>
          </rPr>
          <t>Ensure users cannot create security groups</t>
        </r>
      </text>
    </comment>
    <comment ref="N59" authorId="0" shapeId="0" xr:uid="{00000000-0006-0000-0400-000098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59" authorId="0" shapeId="0" xr:uid="{00000000-0006-0000-0400-000099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59" authorId="0" shapeId="0" xr:uid="{00000000-0006-0000-0400-00009A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59" authorId="0" shapeId="0" xr:uid="{00000000-0006-0000-0400-00009B000000}">
      <text>
        <r>
          <rPr>
            <sz val="11"/>
            <rFont val="Calibri"/>
          </rPr>
          <t>Ensure the ability to join devices to Entra is restricted</t>
        </r>
      </text>
    </comment>
    <comment ref="R59" authorId="0" shapeId="0" xr:uid="{00000000-0006-0000-0400-00009C000000}">
      <text>
        <r>
          <rPr>
            <sz val="11"/>
            <rFont val="Calibri"/>
          </rPr>
          <t>Ensure the maximum number of devices per user is limited</t>
        </r>
      </text>
    </comment>
    <comment ref="S59" authorId="0" shapeId="0" xr:uid="{00000000-0006-0000-0400-00009D000000}">
      <text>
        <r>
          <rPr>
            <sz val="11"/>
            <rFont val="Calibri"/>
          </rPr>
          <t>Ensure only people in my org can bypass the lobby</t>
        </r>
      </text>
    </comment>
    <comment ref="T59" authorId="0" shapeId="0" xr:uid="{00000000-0006-0000-0400-00009E000000}">
      <text>
        <r>
          <rPr>
            <sz val="11"/>
            <rFont val="Calibri"/>
          </rPr>
          <t>Ensure only organizers and co-organizers can present</t>
        </r>
      </text>
    </comment>
    <comment ref="U59" authorId="0" shapeId="0" xr:uid="{00000000-0006-0000-0400-00009F000000}">
      <text>
        <r>
          <rPr>
            <sz val="11"/>
            <rFont val="Calibri"/>
          </rPr>
          <t>Ensure external user invitations are restricted</t>
        </r>
      </text>
    </comment>
    <comment ref="J70" authorId="0" shapeId="0" xr:uid="{00000000-0006-0000-0400-0000A0000000}">
      <text>
        <r>
          <rPr>
            <sz val="11"/>
            <rFont val="Calibri"/>
          </rPr>
          <t>Ensure Microsoft 365 audit log search is Enabled</t>
        </r>
      </text>
    </comment>
    <comment ref="K70" authorId="0" shapeId="0" xr:uid="{00000000-0006-0000-0400-0000A1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70" authorId="0" shapeId="0" xr:uid="{00000000-0006-0000-0400-0000A2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J73" authorId="0" shapeId="0" xr:uid="{00000000-0006-0000-0400-0000A3000000}">
      <text>
        <r>
          <rPr>
            <sz val="11"/>
            <rFont val="Calibri"/>
          </rPr>
          <t>Ensure mailbox audit actions are configured</t>
        </r>
      </text>
    </comment>
    <comment ref="J79" authorId="0" shapeId="0" xr:uid="{00000000-0006-0000-0400-0000A4000000}">
      <text>
        <r>
          <rPr>
            <sz val="11"/>
            <rFont val="Calibri"/>
          </rPr>
          <t>Ensure notifications for internal users sending malware is Enabled</t>
        </r>
      </text>
    </comment>
    <comment ref="K79" authorId="0" shapeId="0" xr:uid="{00000000-0006-0000-0400-0000A5000000}">
      <text>
        <r>
          <rPr>
            <sz val="11"/>
            <rFont val="Calibri"/>
          </rPr>
          <t>Ensure Exchange Online Spam Policies are set to notify administrators</t>
        </r>
      </text>
    </comment>
    <comment ref="L79" authorId="0" shapeId="0" xr:uid="{00000000-0006-0000-0400-0000A6000000}">
      <text>
        <r>
          <rPr>
            <sz val="11"/>
            <rFont val="Calibri"/>
          </rPr>
          <t>Ensure emergency access account activity is monitored</t>
        </r>
      </text>
    </comment>
    <comment ref="M79" authorId="0" shapeId="0" xr:uid="{00000000-0006-0000-0400-0000A7000000}">
      <text>
        <r>
          <rPr>
            <sz val="11"/>
            <rFont val="Calibri"/>
          </rPr>
          <t>Enable Identity Protection user risk policies</t>
        </r>
      </text>
    </comment>
    <comment ref="N79" authorId="0" shapeId="0" xr:uid="{00000000-0006-0000-0400-0000A8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O79" authorId="0" shapeId="0" xr:uid="{00000000-0006-0000-0400-0000A9000000}">
      <text>
        <r>
          <rPr>
            <sz val="11"/>
            <rFont val="Calibri"/>
          </rPr>
          <t>Ensure that users are notified on password resets</t>
        </r>
      </text>
    </comment>
    <comment ref="P79" authorId="0" shapeId="0" xr:uid="{00000000-0006-0000-0400-0000AA000000}">
      <text>
        <r>
          <rPr>
            <sz val="11"/>
            <rFont val="Calibri"/>
          </rPr>
          <t>Ensure all admins are notified when other admins reset their password</t>
        </r>
      </text>
    </comment>
    <comment ref="J84" authorId="0" shapeId="0" xr:uid="{00000000-0006-0000-0400-0000AB000000}">
      <text>
        <r>
          <rPr>
            <sz val="11"/>
            <rFont val="Calibri"/>
          </rPr>
          <t>Ensure Safe Links for Office Applications is Enabled</t>
        </r>
      </text>
    </comment>
    <comment ref="J85" authorId="0" shapeId="0" xr:uid="{00000000-0006-0000-0400-0000AC000000}">
      <text>
        <r>
          <rPr>
            <sz val="11"/>
            <rFont val="Calibri"/>
          </rPr>
          <t>Ensure email from external senders is identified</t>
        </r>
      </text>
    </comment>
    <comment ref="K85" authorId="0" shapeId="0" xr:uid="{00000000-0006-0000-0400-0000AD000000}">
      <text>
        <r>
          <rPr>
            <sz val="11"/>
            <rFont val="Calibri"/>
          </rPr>
          <t>Ensure users installing Outlook add-ins is not allowed</t>
        </r>
      </text>
    </comment>
    <comment ref="J86" authorId="0" shapeId="0" xr:uid="{00000000-0006-0000-0400-0000AE000000}">
      <text>
        <r>
          <rPr>
            <sz val="11"/>
            <rFont val="Calibri"/>
          </rPr>
          <t>Ensure that SPF records are published for all Exchange Domains</t>
        </r>
      </text>
    </comment>
    <comment ref="K86" authorId="0" shapeId="0" xr:uid="{00000000-0006-0000-0400-0000AF000000}">
      <text>
        <r>
          <rPr>
            <sz val="11"/>
            <rFont val="Calibri"/>
          </rPr>
          <t>Ensure that DKIM is enabled for all Exchange Online Domains</t>
        </r>
      </text>
    </comment>
    <comment ref="L86" authorId="0" shapeId="0" xr:uid="{00000000-0006-0000-0400-0000B0000000}">
      <text>
        <r>
          <rPr>
            <sz val="11"/>
            <rFont val="Calibri"/>
          </rPr>
          <t>Ensure DMARC records for all Exchange Online domains are published</t>
        </r>
      </text>
    </comment>
    <comment ref="J87" authorId="0" shapeId="0" xr:uid="{00000000-0006-0000-0400-0000B1000000}">
      <text>
        <r>
          <rPr>
            <sz val="11"/>
            <rFont val="Calibri"/>
          </rPr>
          <t>Ensure internal phishing protection for Forms is enabled</t>
        </r>
      </text>
    </comment>
    <comment ref="K87" authorId="0" shapeId="0" xr:uid="{00000000-0006-0000-0400-0000B2000000}">
      <text>
        <r>
          <rPr>
            <sz val="11"/>
            <rFont val="Calibri"/>
          </rPr>
          <t>Ensure the Common Attachment Types Filter is enabled</t>
        </r>
      </text>
    </comment>
    <comment ref="L87" authorId="0" shapeId="0" xr:uid="{00000000-0006-0000-0400-0000B3000000}">
      <text>
        <r>
          <rPr>
            <sz val="11"/>
            <rFont val="Calibri"/>
          </rPr>
          <t>Ensure comprehensive attachment filtering is applied</t>
        </r>
      </text>
    </comment>
    <comment ref="J88" authorId="0" shapeId="0" xr:uid="{00000000-0006-0000-0400-0000B4000000}">
      <text>
        <r>
          <rPr>
            <sz val="11"/>
            <rFont val="Calibri"/>
          </rPr>
          <t>Ensure Safe Attachments policy is enabled</t>
        </r>
      </text>
    </comment>
    <comment ref="K88" authorId="0" shapeId="0" xr:uid="{00000000-0006-0000-0400-0000B5000000}">
      <text>
        <r>
          <rPr>
            <sz val="11"/>
            <rFont val="Calibri"/>
          </rPr>
          <t>Ensure Safe Attachments for SharePoint, OneDrive, and Microsoft Teams is Enabled</t>
        </r>
      </text>
    </comment>
    <comment ref="L88" authorId="0" shapeId="0" xr:uid="{00000000-0006-0000-0400-0000B6000000}">
      <text>
        <r>
          <rPr>
            <sz val="11"/>
            <rFont val="Calibri"/>
          </rPr>
          <t>Ensure that an anti-phishing policy has been created</t>
        </r>
      </text>
    </comment>
    <comment ref="M88" authorId="0" shapeId="0" xr:uid="{00000000-0006-0000-0400-0000B7000000}">
      <text>
        <r>
          <rPr>
            <sz val="11"/>
            <rFont val="Calibri"/>
          </rPr>
          <t>Ensure the connection filter IP allow list is not used</t>
        </r>
      </text>
    </comment>
    <comment ref="N88" authorId="0" shapeId="0" xr:uid="{00000000-0006-0000-0400-0000B8000000}">
      <text>
        <r>
          <rPr>
            <sz val="11"/>
            <rFont val="Calibri"/>
          </rPr>
          <t>Ensure the connection filter safe list is off</t>
        </r>
      </text>
    </comment>
    <comment ref="O88" authorId="0" shapeId="0" xr:uid="{00000000-0006-0000-0400-0000B9000000}">
      <text>
        <r>
          <rPr>
            <sz val="11"/>
            <rFont val="Calibri"/>
          </rPr>
          <t>Ensure inbound anti-spam policies do not contain allowed domains</t>
        </r>
      </text>
    </comment>
    <comment ref="P88" authorId="0" shapeId="0" xr:uid="{00000000-0006-0000-0400-0000BA000000}">
      <text>
        <r>
          <rPr>
            <sz val="11"/>
            <rFont val="Calibri"/>
          </rPr>
          <t>Ensure outbound anti-spam message limits are in place</t>
        </r>
      </text>
    </comment>
    <comment ref="Q88" authorId="0" shapeId="0" xr:uid="{00000000-0006-0000-0400-0000BB000000}">
      <text>
        <r>
          <rPr>
            <sz val="11"/>
            <rFont val="Calibri"/>
          </rPr>
          <t>Ensure Priority account protection is enabled and configured</t>
        </r>
      </text>
    </comment>
    <comment ref="R88" authorId="0" shapeId="0" xr:uid="{00000000-0006-0000-0400-0000BC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S88" authorId="0" shapeId="0" xr:uid="{00000000-0006-0000-0400-0000BD000000}">
      <text>
        <r>
          <rPr>
            <sz val="11"/>
            <rFont val="Calibri"/>
          </rPr>
          <t>Ensure Zero-hour auto purge for Microsoft Teams is on</t>
        </r>
      </text>
    </comment>
    <comment ref="T88" authorId="0" shapeId="0" xr:uid="{00000000-0006-0000-0400-0000BE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U88" authorId="0" shapeId="0" xr:uid="{00000000-0006-0000-0400-0000BF000000}">
      <text>
        <r>
          <rPr>
            <sz val="11"/>
            <rFont val="Calibri"/>
          </rPr>
          <t>Ensure mail transport rules do not whitelist specific domains</t>
        </r>
      </text>
    </comment>
    <comment ref="J90" authorId="0" shapeId="0" xr:uid="{00000000-0006-0000-0400-0000C0000000}">
      <text>
        <r>
          <rPr>
            <sz val="11"/>
            <rFont val="Calibri"/>
          </rPr>
          <t>Ensure Safe Attachments for SharePoint, OneDrive, and Microsoft Teams is Enabled</t>
        </r>
      </text>
    </comment>
    <comment ref="K90" authorId="0" shapeId="0" xr:uid="{00000000-0006-0000-0400-0000C1000000}">
      <text>
        <r>
          <rPr>
            <sz val="11"/>
            <rFont val="Calibri"/>
          </rPr>
          <t>Ensure Office 365 SharePoint infected files are disallowed for download</t>
        </r>
      </text>
    </comment>
    <comment ref="J96" authorId="0" shapeId="0" xr:uid="{00000000-0006-0000-0400-0000C2000000}">
      <text>
        <r>
          <rPr>
            <sz val="11"/>
            <rFont val="Calibri"/>
          </rPr>
          <t>Ensure Office 365 SharePoint infected files are disallowed for download</t>
        </r>
      </text>
    </comment>
    <comment ref="J113" authorId="0" shapeId="0" xr:uid="{00000000-0006-0000-0400-0000C3000000}">
      <text>
        <r>
          <rPr>
            <sz val="11"/>
            <rFont val="Calibri"/>
          </rPr>
          <t>Ensure Microsoft Defender for Cloud Apps is enabled and configured</t>
        </r>
      </text>
    </comment>
    <comment ref="J116" authorId="0" shapeId="0" xr:uid="{00000000-0006-0000-0400-0000C4000000}">
      <text>
        <r>
          <rPr>
            <sz val="11"/>
            <rFont val="Calibri"/>
          </rPr>
          <t>Enable Identity Protection user risk policies</t>
        </r>
      </text>
    </comment>
    <comment ref="K116" authorId="0" shapeId="0" xr:uid="{00000000-0006-0000-0400-0000C5000000}">
      <text>
        <r>
          <rPr>
            <sz val="11"/>
            <rFont val="Calibri"/>
          </rPr>
          <t>Enable Identity Protection sign-in risk policies</t>
        </r>
      </text>
    </comment>
    <comment ref="L116" authorId="0" shapeId="0" xr:uid="{00000000-0006-0000-0400-0000C6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M116" authorId="0" shapeId="0" xr:uid="{00000000-0006-0000-0400-0000C7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N116" authorId="0" shapeId="0" xr:uid="{00000000-0006-0000-0400-0000C8000000}">
      <text>
        <r>
          <rPr>
            <sz val="11"/>
            <rFont val="Calibri"/>
          </rPr>
          <t>Ensure exclusionary geographic access controls are utilized</t>
        </r>
      </text>
    </comment>
    <comment ref="O116" authorId="0" shapeId="0" xr:uid="{00000000-0006-0000-0400-0000C9000000}">
      <text>
        <r>
          <rPr>
            <sz val="11"/>
            <rFont val="Calibri"/>
          </rPr>
          <t>Ensure external domains are restricted in the Teams admin center</t>
        </r>
      </text>
    </comment>
    <comment ref="P116" authorId="0" shapeId="0" xr:uid="{00000000-0006-0000-0400-0000CA000000}">
      <text>
        <r>
          <rPr>
            <sz val="11"/>
            <rFont val="Calibri"/>
          </rPr>
          <t>Ensure the organization cannot communicate with accounts in trial Teams tenants</t>
        </r>
      </text>
    </comment>
    <comment ref="Q116" authorId="0" shapeId="0" xr:uid="{00000000-0006-0000-0400-0000CB000000}">
      <text>
        <r>
          <rPr>
            <sz val="11"/>
            <rFont val="Calibri"/>
          </rPr>
          <t>Ensure external meeting chat is off</t>
        </r>
      </text>
    </comment>
    <comment ref="J117" authorId="0" shapeId="0" xr:uid="{00000000-0006-0000-0400-0000CC000000}">
      <text>
        <r>
          <rPr>
            <sz val="11"/>
            <rFont val="Calibri"/>
          </rPr>
          <t>Ensure Priority account protection is enabled and configured</t>
        </r>
      </text>
    </comment>
    <comment ref="K117" authorId="0" shapeId="0" xr:uid="{00000000-0006-0000-0400-0000CD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L117" authorId="0" shapeId="0" xr:uid="{00000000-0006-0000-0400-0000CE000000}">
      <text>
        <r>
          <rPr>
            <sz val="11"/>
            <rFont val="Calibri"/>
          </rPr>
          <t>Ensure a managed device is required for authentication</t>
        </r>
      </text>
    </comment>
    <comment ref="M117" authorId="0" shapeId="0" xr:uid="{00000000-0006-0000-0400-0000CF000000}">
      <text>
        <r>
          <rPr>
            <sz val="11"/>
            <rFont val="Calibri"/>
          </rPr>
          <t>Ensure a managed device is required to register security information</t>
        </r>
      </text>
    </comment>
    <comment ref="J118" authorId="0" shapeId="0" xr:uid="{00000000-0006-0000-0400-0000D0000000}">
      <text>
        <r>
          <rPr>
            <sz val="11"/>
            <rFont val="Calibri"/>
          </rPr>
          <t>Ensure Microsoft Defender for Cloud Apps is enabled and configured</t>
        </r>
      </text>
    </comment>
    <comment ref="J125" authorId="0" shapeId="0" xr:uid="{00000000-0006-0000-0400-0000D1000000}">
      <text>
        <r>
          <rPr>
            <sz val="11"/>
            <rFont val="Calibri"/>
          </rPr>
          <t>Ensure MailTips are enabled for end users</t>
        </r>
      </text>
    </comment>
    <comment ref="J158" authorId="0" shapeId="0" xr:uid="{00000000-0006-0000-0400-0000D2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J163" authorId="0" shapeId="0" xr:uid="{00000000-0006-0000-0400-0000D3000000}">
      <text>
        <r>
          <rPr>
            <sz val="11"/>
            <rFont val="Calibri"/>
          </rPr>
          <t>Ensure users can report security concerns in Teams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I2" authorId="0" shapeId="0" xr:uid="{00000000-0006-0000-0500-000005000000}">
      <text>
        <r>
          <rPr>
            <sz val="11"/>
            <rFont val="Calibri"/>
          </rPr>
          <t>Ensure the device code sign-in flow is blocked</t>
        </r>
      </text>
    </comment>
    <comment ref="J2" authorId="0" shapeId="0" xr:uid="{00000000-0006-0000-0500-000002000000}">
      <text>
        <r>
          <rPr>
            <sz val="11"/>
            <rFont val="Calibri"/>
          </rPr>
          <t>Ensure exclusionary geographic access controls are utilized</t>
        </r>
      </text>
    </comment>
    <comment ref="K2" authorId="0" shapeId="0" xr:uid="{00000000-0006-0000-0500-000003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L2" authorId="0" shapeId="0" xr:uid="{00000000-0006-0000-0500-000004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H4" authorId="0" shapeId="0" xr:uid="{00000000-0006-0000-0500-000006000000}">
      <text>
        <r>
          <rPr>
            <sz val="11"/>
            <rFont val="Calibri"/>
          </rPr>
          <t>Ensure internal phishing protection for Forms is enabled</t>
        </r>
      </text>
    </comment>
    <comment ref="I4" authorId="0" shapeId="0" xr:uid="{00000000-0006-0000-0500-00000A000000}">
      <text>
        <r>
          <rPr>
            <sz val="11"/>
            <rFont val="Calibri"/>
          </rPr>
          <t>Ensure the Common Attachment Types Filter is enabled</t>
        </r>
      </text>
    </comment>
    <comment ref="J4" authorId="0" shapeId="0" xr:uid="{00000000-0006-0000-0500-00000B000000}">
      <text>
        <r>
          <rPr>
            <sz val="11"/>
            <rFont val="Calibri"/>
          </rPr>
          <t>Ensure Safe Attachments policy is enabled</t>
        </r>
      </text>
    </comment>
    <comment ref="K4" authorId="0" shapeId="0" xr:uid="{00000000-0006-0000-0500-00000C000000}">
      <text>
        <r>
          <rPr>
            <sz val="11"/>
            <rFont val="Calibri"/>
          </rPr>
          <t>Ensure Safe Attachments for SharePoint, OneDrive, and Microsoft Teams is Enabled</t>
        </r>
      </text>
    </comment>
    <comment ref="L4" authorId="0" shapeId="0" xr:uid="{00000000-0006-0000-0500-00000D000000}">
      <text>
        <r>
          <rPr>
            <sz val="11"/>
            <rFont val="Calibri"/>
          </rPr>
          <t>Ensure comprehensive attachment filtering is applied</t>
        </r>
      </text>
    </comment>
    <comment ref="M4" authorId="0" shapeId="0" xr:uid="{00000000-0006-0000-0500-000007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N4" authorId="0" shapeId="0" xr:uid="{00000000-0006-0000-0500-000008000000}">
      <text>
        <r>
          <rPr>
            <sz val="11"/>
            <rFont val="Calibri"/>
          </rPr>
          <t>Ensure Zero-hour auto purge for Microsoft Teams is on</t>
        </r>
      </text>
    </comment>
    <comment ref="O4" authorId="0" shapeId="0" xr:uid="{00000000-0006-0000-0500-000009000000}">
      <text>
        <r>
          <rPr>
            <sz val="11"/>
            <rFont val="Calibri"/>
          </rPr>
          <t>Ensure Office 365 SharePoint infected files are disallowed for download</t>
        </r>
      </text>
    </comment>
    <comment ref="H7" authorId="0" shapeId="0" xr:uid="{00000000-0006-0000-0500-00000E000000}">
      <text>
        <r>
          <rPr>
            <sz val="11"/>
            <rFont val="Calibri"/>
          </rPr>
          <t>Ensure user consent to apps accessing company data on their behalf is not allowed</t>
        </r>
      </text>
    </comment>
    <comment ref="H13" authorId="0" shapeId="0" xr:uid="{00000000-0006-0000-0500-00000F000000}">
      <text>
        <r>
          <rPr>
            <sz val="11"/>
            <rFont val="Calibri"/>
          </rPr>
          <t>Ensure Microsoft Defender for Cloud Apps is enabled and configured</t>
        </r>
      </text>
    </comment>
    <comment ref="I13" authorId="0" shapeId="0" xr:uid="{00000000-0006-0000-0500-000010000000}">
      <text>
        <r>
          <rPr>
            <sz val="11"/>
            <rFont val="Calibri"/>
          </rPr>
          <t>Ensure DLP policies are enabled</t>
        </r>
      </text>
    </comment>
    <comment ref="J13" authorId="0" shapeId="0" xr:uid="{00000000-0006-0000-0500-000011000000}">
      <text>
        <r>
          <rPr>
            <sz val="11"/>
            <rFont val="Calibri"/>
          </rPr>
          <t>Ensure DLP policies are enabled for Microsoft Teams</t>
        </r>
      </text>
    </comment>
    <comment ref="K13" authorId="0" shapeId="0" xr:uid="{00000000-0006-0000-0500-000012000000}">
      <text>
        <r>
          <rPr>
            <sz val="11"/>
            <rFont val="Calibri"/>
          </rPr>
          <t>Ensure DLP policies are published for Copilot users</t>
        </r>
      </text>
    </comment>
    <comment ref="L13" authorId="0" shapeId="0" xr:uid="{00000000-0006-0000-0500-000013000000}">
      <text>
        <r>
          <rPr>
            <sz val="11"/>
            <rFont val="Calibri"/>
          </rPr>
          <t>Ensure all forms of mail forwarding are blocked and/or disabled</t>
        </r>
      </text>
    </comment>
    <comment ref="H16" authorId="0" shapeId="0" xr:uid="{00000000-0006-0000-0500-000014000000}">
      <text>
        <r>
          <rPr>
            <sz val="11"/>
            <rFont val="Calibri"/>
          </rPr>
          <t>Ensure users are restricted from recovering BitLocker keys</t>
        </r>
      </text>
    </comment>
    <comment ref="H18" authorId="0" shapeId="0" xr:uid="{00000000-0006-0000-0500-000015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18" authorId="0" shapeId="0" xr:uid="{00000000-0006-0000-0500-000016000000}">
      <text>
        <r>
          <rPr>
            <sz val="11"/>
            <rFont val="Calibri"/>
          </rPr>
          <t>Ensure users installing Outlook add-ins is not allowed</t>
        </r>
      </text>
    </comment>
    <comment ref="J18" authorId="0" shapeId="0" xr:uid="{00000000-0006-0000-0500-000017000000}">
      <text>
        <r>
          <rPr>
            <sz val="11"/>
            <rFont val="Calibri"/>
          </rPr>
          <t>Ensure app permission policies are configured</t>
        </r>
      </text>
    </comment>
    <comment ref="K18" authorId="0" shapeId="0" xr:uid="{00000000-0006-0000-0500-000018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20" authorId="0" shapeId="0" xr:uid="{00000000-0006-0000-0500-000019000000}">
      <text>
        <r>
          <rPr>
            <sz val="11"/>
            <rFont val="Calibri"/>
          </rPr>
          <t>Ensure the organization cannot communicate with accounts in trial Teams tenants</t>
        </r>
      </text>
    </comment>
    <comment ref="H22" authorId="0" shapeId="0" xr:uid="{00000000-0006-0000-0500-00001A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I22" authorId="0" shapeId="0" xr:uid="{00000000-0006-0000-0500-00001B000000}">
      <text>
        <r>
          <rPr>
            <sz val="11"/>
            <rFont val="Calibri"/>
          </rPr>
          <t>Ensure device enrollment for personally owned devices is blocked by default</t>
        </r>
      </text>
    </comment>
    <comment ref="J22" authorId="0" shapeId="0" xr:uid="{00000000-0006-0000-0500-00001C000000}">
      <text>
        <r>
          <rPr>
            <sz val="11"/>
            <rFont val="Calibri"/>
          </rPr>
          <t>Ensure the ability to join devices to Entra is restricted</t>
        </r>
      </text>
    </comment>
    <comment ref="K22" authorId="0" shapeId="0" xr:uid="{00000000-0006-0000-0500-00001D000000}">
      <text>
        <r>
          <rPr>
            <sz val="11"/>
            <rFont val="Calibri"/>
          </rPr>
          <t>Ensure the maximum number of devices per user is limited</t>
        </r>
      </text>
    </comment>
    <comment ref="L22" authorId="0" shapeId="0" xr:uid="{00000000-0006-0000-0500-00001E000000}">
      <text>
        <r>
          <rPr>
            <sz val="11"/>
            <rFont val="Calibri"/>
          </rPr>
          <t>Ensure a managed device is required for authentication</t>
        </r>
      </text>
    </comment>
    <comment ref="M22" authorId="0" shapeId="0" xr:uid="{00000000-0006-0000-0500-00001F000000}">
      <text>
        <r>
          <rPr>
            <sz val="11"/>
            <rFont val="Calibri"/>
          </rPr>
          <t>Ensure a managed device is required to register security information</t>
        </r>
      </text>
    </comment>
    <comment ref="H24" authorId="0" shapeId="0" xr:uid="{00000000-0006-0000-0500-000020000000}">
      <text>
        <r>
          <rPr>
            <sz val="11"/>
            <rFont val="Calibri"/>
          </rPr>
          <t>Ensure multifactor authentication is enabled for all users in administrative roles</t>
        </r>
      </text>
    </comment>
    <comment ref="I24" authorId="0" shapeId="0" xr:uid="{00000000-0006-0000-0500-00002A000000}">
      <text>
        <r>
          <rPr>
            <sz val="11"/>
            <rFont val="Calibri"/>
          </rPr>
          <t>Ensure multifactor authentication is enabled for all users</t>
        </r>
      </text>
    </comment>
    <comment ref="J24" authorId="0" shapeId="0" xr:uid="{00000000-0006-0000-0500-00002B000000}">
      <text>
        <r>
          <rPr>
            <sz val="11"/>
            <rFont val="Calibri"/>
          </rPr>
          <t>Enable Conditional Access policies to block legacy authentication</t>
        </r>
      </text>
    </comment>
    <comment ref="K24" authorId="0" shapeId="0" xr:uid="{00000000-0006-0000-0500-00002C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L24" authorId="0" shapeId="0" xr:uid="{00000000-0006-0000-0500-00002D000000}">
      <text>
        <r>
          <rPr>
            <sz val="11"/>
            <rFont val="Calibri"/>
          </rPr>
          <t>Enable Identity Protection user risk policies</t>
        </r>
      </text>
    </comment>
    <comment ref="M24" authorId="0" shapeId="0" xr:uid="{00000000-0006-0000-0500-00002E000000}">
      <text>
        <r>
          <rPr>
            <sz val="11"/>
            <rFont val="Calibri"/>
          </rPr>
          <t>Enable Identity Protection sign-in risk policies</t>
        </r>
      </text>
    </comment>
    <comment ref="N24" authorId="0" shapeId="0" xr:uid="{00000000-0006-0000-0500-00002F000000}">
      <text>
        <r>
          <rPr>
            <sz val="11"/>
            <rFont val="Calibri"/>
          </rPr>
          <t>Ensure Token Protection is enforced for session tokens</t>
        </r>
      </text>
    </comment>
    <comment ref="O24" authorId="0" shapeId="0" xr:uid="{00000000-0006-0000-0500-000030000000}">
      <text>
        <r>
          <rPr>
            <sz val="11"/>
            <rFont val="Calibri"/>
          </rPr>
          <t>Ensure authentication transfer is blocked</t>
        </r>
      </text>
    </comment>
    <comment ref="P24" authorId="0" shapeId="0" xr:uid="{00000000-0006-0000-0500-000021000000}">
      <text>
        <r>
          <rPr>
            <sz val="11"/>
            <rFont val="Calibri"/>
          </rPr>
          <t>Ensure Microsoft Authenticator is configured to protect against MFA fatigue</t>
        </r>
      </text>
    </comment>
    <comment ref="Q24" authorId="0" shapeId="0" xr:uid="{00000000-0006-0000-0500-000022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R24" authorId="0" shapeId="0" xr:uid="{00000000-0006-0000-0500-000023000000}">
      <text>
        <r>
          <rPr>
            <sz val="11"/>
            <rFont val="Calibri"/>
          </rPr>
          <t>Ensure weak authentication methods are disabled</t>
        </r>
      </text>
    </comment>
    <comment ref="S24" authorId="0" shapeId="0" xr:uid="{00000000-0006-0000-0500-000024000000}">
      <text>
        <r>
          <rPr>
            <sz val="11"/>
            <rFont val="Calibri"/>
          </rPr>
          <t>Ensure system-preferred multifactor authentication is enabled</t>
        </r>
      </text>
    </comment>
    <comment ref="T24" authorId="0" shapeId="0" xr:uid="{00000000-0006-0000-0500-000025000000}">
      <text>
        <r>
          <rPr>
            <sz val="11"/>
            <rFont val="Calibri"/>
          </rPr>
          <t>Ensure the email OTP authentication method is disabled</t>
        </r>
      </text>
    </comment>
    <comment ref="U24" authorId="0" shapeId="0" xr:uid="{00000000-0006-0000-0500-000026000000}">
      <text>
        <r>
          <rPr>
            <sz val="11"/>
            <rFont val="Calibri"/>
          </rPr>
          <t>Ensure Microsoft Authenticator on companion applications is disabled</t>
        </r>
      </text>
    </comment>
    <comment ref="V24" authorId="0" shapeId="0" xr:uid="{00000000-0006-0000-0500-000027000000}">
      <text>
        <r>
          <rPr>
            <sz val="11"/>
            <rFont val="Calibri"/>
          </rPr>
          <t>Ensure that 2 methods are required for password reset</t>
        </r>
      </text>
    </comment>
    <comment ref="W24" authorId="0" shapeId="0" xr:uid="{00000000-0006-0000-0500-000028000000}">
      <text>
        <r>
          <rPr>
            <sz val="11"/>
            <rFont val="Calibri"/>
          </rPr>
          <t>Ensure modern authentication for Exchange Online is enabled</t>
        </r>
      </text>
    </comment>
    <comment ref="X24" authorId="0" shapeId="0" xr:uid="{00000000-0006-0000-0500-000029000000}">
      <text>
        <r>
          <rPr>
            <sz val="11"/>
            <rFont val="Calibri"/>
          </rPr>
          <t>Ensure modern authentication for SharePoint applications is required</t>
        </r>
      </text>
    </comment>
    <comment ref="H29" authorId="0" shapeId="0" xr:uid="{00000000-0006-0000-0500-000031000000}">
      <text>
        <r>
          <rPr>
            <sz val="11"/>
            <rFont val="Calibri"/>
          </rPr>
          <t>Ensure Local Administrator Password Solution is enabled</t>
        </r>
      </text>
    </comment>
    <comment ref="I29" authorId="0" shapeId="0" xr:uid="{00000000-0006-0000-0500-000032000000}">
      <text>
        <r>
          <rPr>
            <sz val="11"/>
            <rFont val="Calibri"/>
          </rPr>
          <t>Ensure custom banned passwords lists are used</t>
        </r>
      </text>
    </comment>
    <comment ref="J29" authorId="0" shapeId="0" xr:uid="{00000000-0006-0000-0500-000033000000}">
      <text>
        <r>
          <rPr>
            <sz val="11"/>
            <rFont val="Calibri"/>
          </rPr>
          <t>Ensure password protection is enabled for on-prem Active Directory</t>
        </r>
      </text>
    </comment>
    <comment ref="H31" authorId="0" shapeId="0" xr:uid="{00000000-0006-0000-0500-000034000000}">
      <text>
        <r>
          <rPr>
            <sz val="11"/>
            <rFont val="Calibri"/>
          </rPr>
          <t>Ensure Administrative accounts are cloud-only</t>
        </r>
      </text>
    </comment>
    <comment ref="I31" authorId="0" shapeId="0" xr:uid="{00000000-0006-0000-0500-000039000000}">
      <text>
        <r>
          <rPr>
            <sz val="11"/>
            <rFont val="Calibri"/>
          </rPr>
          <t>Ensure two emergency access accounts have been defined</t>
        </r>
      </text>
    </comment>
    <comment ref="J31" authorId="0" shapeId="0" xr:uid="{00000000-0006-0000-0500-00003A000000}">
      <text>
        <r>
          <rPr>
            <sz val="11"/>
            <rFont val="Calibri"/>
          </rPr>
          <t>Ensure that between two and four global admins are designated</t>
        </r>
      </text>
    </comment>
    <comment ref="K31" authorId="0" shapeId="0" xr:uid="{00000000-0006-0000-0500-00003B000000}">
      <text>
        <r>
          <rPr>
            <sz val="11"/>
            <rFont val="Calibri"/>
          </rPr>
          <t>Ensure administrative accounts use licenses with a reduced application footprint</t>
        </r>
      </text>
    </comment>
    <comment ref="L31" authorId="0" shapeId="0" xr:uid="{00000000-0006-0000-0500-00003C000000}">
      <text>
        <r>
          <rPr>
            <sz val="11"/>
            <rFont val="Calibri"/>
          </rPr>
          <t>Ensure sign-in to shared mailboxes is blocked</t>
        </r>
      </text>
    </comment>
    <comment ref="M31" authorId="0" shapeId="0" xr:uid="{00000000-0006-0000-0500-00003D000000}">
      <text>
        <r>
          <rPr>
            <sz val="11"/>
            <rFont val="Calibri"/>
          </rPr>
          <t>Ensure emergency access account activity is monitored</t>
        </r>
      </text>
    </comment>
    <comment ref="N31" authorId="0" shapeId="0" xr:uid="{00000000-0006-0000-0500-00003E000000}">
      <text>
        <r>
          <rPr>
            <sz val="11"/>
            <rFont val="Calibri"/>
          </rPr>
          <t>Ensure Priority account protection is enabled and configured</t>
        </r>
      </text>
    </comment>
    <comment ref="O31" authorId="0" shapeId="0" xr:uid="{00000000-0006-0000-0500-00003F000000}">
      <text>
        <r>
          <rPr>
            <sz val="11"/>
            <rFont val="Calibri"/>
          </rPr>
          <t>Ensure users cannot register applications</t>
        </r>
      </text>
    </comment>
    <comment ref="P31" authorId="0" shapeId="0" xr:uid="{00000000-0006-0000-0500-000040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31" authorId="0" shapeId="0" xr:uid="{00000000-0006-0000-0500-000041000000}">
      <text>
        <r>
          <rPr>
            <sz val="11"/>
            <rFont val="Calibri"/>
          </rPr>
          <t>Ensure access to the Entra admin center is restricted</t>
        </r>
      </text>
    </comment>
    <comment ref="R31" authorId="0" shapeId="0" xr:uid="{00000000-0006-0000-0500-000042000000}">
      <text>
        <r>
          <rPr>
            <sz val="11"/>
            <rFont val="Calibri"/>
          </rPr>
          <t>Ensure the GA role is not added as a local administrator during Entra join</t>
        </r>
      </text>
    </comment>
    <comment ref="S31" authorId="0" shapeId="0" xr:uid="{00000000-0006-0000-0500-000043000000}">
      <text>
        <r>
          <rPr>
            <sz val="11"/>
            <rFont val="Calibri"/>
          </rPr>
          <t>Ensure local administrator assignment is limited during Entra join</t>
        </r>
      </text>
    </comment>
    <comment ref="T31" authorId="0" shapeId="0" xr:uid="{00000000-0006-0000-0500-000044000000}">
      <text>
        <r>
          <rPr>
            <sz val="11"/>
            <rFont val="Calibri"/>
          </rPr>
          <t>Ensure password addition is blocked for applications</t>
        </r>
      </text>
    </comment>
    <comment ref="U31" authorId="0" shapeId="0" xr:uid="{00000000-0006-0000-0500-000045000000}">
      <text>
        <r>
          <rPr>
            <sz val="11"/>
            <rFont val="Calibri"/>
          </rPr>
          <t>Ensure all admins are notified when other admins reset their password</t>
        </r>
      </text>
    </comment>
    <comment ref="V31" authorId="0" shapeId="0" xr:uid="{00000000-0006-0000-0500-000046000000}">
      <text>
        <r>
          <rPr>
            <sz val="11"/>
            <rFont val="Calibri"/>
          </rPr>
          <t>Ensure privileged role assignments are activated and not assigned</t>
        </r>
      </text>
    </comment>
    <comment ref="W31" authorId="0" shapeId="0" xr:uid="{00000000-0006-0000-0500-00004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X31" authorId="0" shapeId="0" xr:uid="{00000000-0006-0000-0500-000048000000}">
      <text>
        <r>
          <rPr>
            <sz val="11"/>
            <rFont val="Calibri"/>
          </rPr>
          <t>Ensure approval is required for Global Administrator role activation</t>
        </r>
      </text>
    </comment>
    <comment ref="Y31" authorId="0" shapeId="0" xr:uid="{00000000-0006-0000-0500-000035000000}">
      <text>
        <r>
          <rPr>
            <sz val="11"/>
            <rFont val="Calibri"/>
          </rPr>
          <t>Ensure approval is required for Privileged Role Administrator activation</t>
        </r>
      </text>
    </comment>
    <comment ref="Z31" authorId="0" shapeId="0" xr:uid="{00000000-0006-0000-0500-000036000000}">
      <text>
        <r>
          <rPr>
            <sz val="11"/>
            <rFont val="Calibri"/>
          </rPr>
          <t>Ensure access to APIs by service principals is restricted</t>
        </r>
      </text>
    </comment>
    <comment ref="AA31" authorId="0" shapeId="0" xr:uid="{00000000-0006-0000-0500-000037000000}">
      <text>
        <r>
          <rPr>
            <sz val="11"/>
            <rFont val="Calibri"/>
          </rPr>
          <t>Ensure service principals cannot create and use profiles</t>
        </r>
      </text>
    </comment>
    <comment ref="AB31" authorId="0" shapeId="0" xr:uid="{00000000-0006-0000-0500-000038000000}">
      <text>
        <r>
          <rPr>
            <sz val="11"/>
            <rFont val="Calibri"/>
          </rPr>
          <t>Ensure service principals ability to create workspaces, connections and deployment pipelines is restricted</t>
        </r>
      </text>
    </comment>
    <comment ref="H37" authorId="0" shapeId="0" xr:uid="{00000000-0006-0000-0500-000049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I37" authorId="0" shapeId="0" xr:uid="{00000000-0006-0000-0500-00004A000000}">
      <text>
        <r>
          <rPr>
            <sz val="11"/>
            <rFont val="Calibri"/>
          </rPr>
          <t>Ensure Safe Links for Office Applications is Enabled</t>
        </r>
      </text>
    </comment>
    <comment ref="J37" authorId="0" shapeId="0" xr:uid="{00000000-0006-0000-0500-00004B000000}">
      <text>
        <r>
          <rPr>
            <sz val="11"/>
            <rFont val="Calibri"/>
          </rPr>
          <t>Ensure additional storage providers are restricted in Outlook on the web</t>
        </r>
      </text>
    </comment>
    <comment ref="H38" authorId="0" shapeId="0" xr:uid="{00000000-0006-0000-0500-00004C000000}">
      <text>
        <r>
          <rPr>
            <sz val="11"/>
            <rFont val="Calibri"/>
          </rPr>
          <t>Ensure that an anti-phishing policy has been created</t>
        </r>
      </text>
    </comment>
    <comment ref="H43" authorId="0" shapeId="0" xr:uid="{00000000-0006-0000-0500-00004D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only organizationally managed/approved public groups exist</t>
        </r>
      </text>
    </comment>
    <comment ref="K3" authorId="0" shapeId="0" xr:uid="{00000000-0006-0000-0600-00001F000000}">
      <text>
        <r>
          <rPr>
            <sz val="11"/>
            <rFont val="Calibri"/>
          </rPr>
          <t>Ensure sign-in to shared mailboxes is blocked</t>
        </r>
      </text>
    </comment>
    <comment ref="L3" authorId="0" shapeId="0" xr:uid="{00000000-0006-0000-0600-000002000000}">
      <text>
        <r>
          <rPr>
            <sz val="11"/>
            <rFont val="Calibri"/>
          </rPr>
          <t>Ensure the customer lockbox feature is enabled</t>
        </r>
      </text>
    </comment>
    <comment ref="M3" authorId="0" shapeId="0" xr:uid="{00000000-0006-0000-0600-000003000000}">
      <text>
        <r>
          <rPr>
            <sz val="11"/>
            <rFont val="Calibri"/>
          </rPr>
          <t>Ensure users cannot create security groups</t>
        </r>
      </text>
    </comment>
    <comment ref="N3" authorId="0" shapeId="0" xr:uid="{00000000-0006-0000-0600-000004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 authorId="0" shapeId="0" xr:uid="{00000000-0006-0000-0600-000005000000}">
      <text>
        <r>
          <rPr>
            <sz val="11"/>
            <rFont val="Calibri"/>
          </rPr>
          <t>Ensure the ability to join devices to Entra is restricted</t>
        </r>
      </text>
    </comment>
    <comment ref="P3" authorId="0" shapeId="0" xr:uid="{00000000-0006-0000-0600-000006000000}">
      <text>
        <r>
          <rPr>
            <sz val="11"/>
            <rFont val="Calibri"/>
          </rPr>
          <t>Ensure the maximum number of devices per user is limited</t>
        </r>
      </text>
    </comment>
    <comment ref="Q3" authorId="0" shapeId="0" xr:uid="{00000000-0006-0000-0600-000007000000}">
      <text>
        <r>
          <rPr>
            <sz val="11"/>
            <rFont val="Calibri"/>
          </rPr>
          <t>Ensure that collaboration invitations are sent to allowed domains only</t>
        </r>
      </text>
    </comment>
    <comment ref="R3" authorId="0" shapeId="0" xr:uid="{00000000-0006-0000-0600-000008000000}">
      <text>
        <r>
          <rPr>
            <sz val="11"/>
            <rFont val="Calibri"/>
          </rPr>
          <t>Ensure that guest user access is restricted</t>
        </r>
      </text>
    </comment>
    <comment ref="S3" authorId="0" shapeId="0" xr:uid="{00000000-0006-0000-0600-000009000000}">
      <text>
        <r>
          <rPr>
            <sz val="11"/>
            <rFont val="Calibri"/>
          </rPr>
          <t>Ensure guest user invitations are limited</t>
        </r>
      </text>
    </comment>
    <comment ref="T3" authorId="0" shapeId="0" xr:uid="{00000000-0006-0000-0600-00000A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U3" authorId="0" shapeId="0" xr:uid="{00000000-0006-0000-0600-00000B000000}">
      <text>
        <r>
          <rPr>
            <sz val="11"/>
            <rFont val="Calibri"/>
          </rPr>
          <t>Ensure SharePoint and OneDrive integration with Azure AD B2B is enabled</t>
        </r>
      </text>
    </comment>
    <comment ref="V3" authorId="0" shapeId="0" xr:uid="{00000000-0006-0000-0600-00000C000000}">
      <text>
        <r>
          <rPr>
            <sz val="11"/>
            <rFont val="Calibri"/>
          </rPr>
          <t>Ensure external content sharing is restricted</t>
        </r>
      </text>
    </comment>
    <comment ref="W3" authorId="0" shapeId="0" xr:uid="{00000000-0006-0000-0600-00000D000000}">
      <text>
        <r>
          <rPr>
            <sz val="11"/>
            <rFont val="Calibri"/>
          </rPr>
          <t>Ensure OneDrive content sharing is restricted</t>
        </r>
      </text>
    </comment>
    <comment ref="X3" authorId="0" shapeId="0" xr:uid="{00000000-0006-0000-0600-00000E000000}">
      <text>
        <r>
          <rPr>
            <sz val="11"/>
            <rFont val="Calibri"/>
          </rPr>
          <t>Ensure that SharePoint guest users cannot share items they don</t>
        </r>
        <r>
          <rPr>
            <sz val="11"/>
            <color rgb="FF000000"/>
            <rFont val="Calibri"/>
          </rPr>
          <t>'</t>
        </r>
        <r>
          <rPr>
            <sz val="11"/>
            <color rgb="FF000000"/>
            <rFont val="Calibri"/>
          </rPr>
          <t>t own</t>
        </r>
      </text>
    </comment>
    <comment ref="Y3" authorId="0" shapeId="0" xr:uid="{00000000-0006-0000-0600-00000F000000}">
      <text>
        <r>
          <rPr>
            <sz val="11"/>
            <rFont val="Calibri"/>
          </rPr>
          <t>Ensure SharePoint external sharing is restricted</t>
        </r>
      </text>
    </comment>
    <comment ref="Z3" authorId="0" shapeId="0" xr:uid="{00000000-0006-0000-0600-000010000000}">
      <text>
        <r>
          <rPr>
            <sz val="11"/>
            <rFont val="Calibri"/>
          </rPr>
          <t>Ensure link sharing is restricted in SharePoint and OneDrive</t>
        </r>
      </text>
    </comment>
    <comment ref="AA3" authorId="0" shapeId="0" xr:uid="{00000000-0006-0000-0600-000011000000}">
      <text>
        <r>
          <rPr>
            <sz val="11"/>
            <rFont val="Calibri"/>
          </rPr>
          <t>Ensure external sharing is restricted by security group</t>
        </r>
      </text>
    </comment>
    <comment ref="AB3" authorId="0" shapeId="0" xr:uid="{00000000-0006-0000-0600-000012000000}">
      <text>
        <r>
          <rPr>
            <sz val="11"/>
            <rFont val="Calibri"/>
          </rPr>
          <t>Ensure guest access to a site or OneDrive will expire automatically</t>
        </r>
      </text>
    </comment>
    <comment ref="AC3" authorId="0" shapeId="0" xr:uid="{00000000-0006-0000-0600-000013000000}">
      <text>
        <r>
          <rPr>
            <sz val="11"/>
            <rFont val="Calibri"/>
          </rPr>
          <t>Ensure the SharePoint default sharing link permission is set</t>
        </r>
      </text>
    </comment>
    <comment ref="AD3" authorId="0" shapeId="0" xr:uid="{00000000-0006-0000-0600-000014000000}">
      <text>
        <r>
          <rPr>
            <sz val="11"/>
            <rFont val="Calibri"/>
          </rPr>
          <t>Ensure anonymous users can</t>
        </r>
        <r>
          <rPr>
            <sz val="11"/>
            <color rgb="FF000000"/>
            <rFont val="Calibri"/>
          </rPr>
          <t>'</t>
        </r>
        <r>
          <rPr>
            <sz val="11"/>
            <color rgb="FF000000"/>
            <rFont val="Calibri"/>
          </rPr>
          <t>t join a meeting</t>
        </r>
      </text>
    </comment>
    <comment ref="AE3" authorId="0" shapeId="0" xr:uid="{00000000-0006-0000-0600-000015000000}">
      <text>
        <r>
          <rPr>
            <sz val="11"/>
            <rFont val="Calibri"/>
          </rPr>
          <t>Ensure anonymous users and dial-in callers can</t>
        </r>
        <r>
          <rPr>
            <sz val="11"/>
            <color rgb="FF000000"/>
            <rFont val="Calibri"/>
          </rPr>
          <t>'</t>
        </r>
        <r>
          <rPr>
            <sz val="11"/>
            <color rgb="FF000000"/>
            <rFont val="Calibri"/>
          </rPr>
          <t>t start a meeting</t>
        </r>
      </text>
    </comment>
    <comment ref="AF3" authorId="0" shapeId="0" xr:uid="{00000000-0006-0000-0600-000016000000}">
      <text>
        <r>
          <rPr>
            <sz val="11"/>
            <rFont val="Calibri"/>
          </rPr>
          <t>Ensure only people in my org can bypass the lobby</t>
        </r>
      </text>
    </comment>
    <comment ref="AG3" authorId="0" shapeId="0" xr:uid="{00000000-0006-0000-0600-000017000000}">
      <text>
        <r>
          <rPr>
            <sz val="11"/>
            <rFont val="Calibri"/>
          </rPr>
          <t>Ensure users dialing in can</t>
        </r>
        <r>
          <rPr>
            <sz val="11"/>
            <color rgb="FF000000"/>
            <rFont val="Calibri"/>
          </rPr>
          <t>'</t>
        </r>
        <r>
          <rPr>
            <sz val="11"/>
            <color rgb="FF000000"/>
            <rFont val="Calibri"/>
          </rPr>
          <t>t bypass the lobby</t>
        </r>
      </text>
    </comment>
    <comment ref="AH3" authorId="0" shapeId="0" xr:uid="{00000000-0006-0000-0600-000018000000}">
      <text>
        <r>
          <rPr>
            <sz val="11"/>
            <rFont val="Calibri"/>
          </rPr>
          <t>Ensure meeting chat does not allow anonymous users</t>
        </r>
      </text>
    </comment>
    <comment ref="AI3" authorId="0" shapeId="0" xr:uid="{00000000-0006-0000-0600-000019000000}">
      <text>
        <r>
          <rPr>
            <sz val="11"/>
            <rFont val="Calibri"/>
          </rPr>
          <t>Ensure meeting recording is off by default</t>
        </r>
      </text>
    </comment>
    <comment ref="AJ3" authorId="0" shapeId="0" xr:uid="{00000000-0006-0000-0600-00001A000000}">
      <text>
        <r>
          <rPr>
            <sz val="11"/>
            <rFont val="Calibri"/>
          </rPr>
          <t>Ensure guest user access is restricted</t>
        </r>
      </text>
    </comment>
    <comment ref="AK3" authorId="0" shapeId="0" xr:uid="{00000000-0006-0000-0600-00001B000000}">
      <text>
        <r>
          <rPr>
            <sz val="11"/>
            <rFont val="Calibri"/>
          </rPr>
          <t>Ensure external user invitations are restricted</t>
        </r>
      </text>
    </comment>
    <comment ref="AL3" authorId="0" shapeId="0" xr:uid="{00000000-0006-0000-0600-00001C000000}">
      <text>
        <r>
          <rPr>
            <sz val="11"/>
            <rFont val="Calibri"/>
          </rPr>
          <t>Ensure guest access to content is restricted</t>
        </r>
      </text>
    </comment>
    <comment ref="AM3" authorId="0" shapeId="0" xr:uid="{00000000-0006-0000-0600-00001D000000}">
      <text>
        <r>
          <rPr>
            <sz val="11"/>
            <rFont val="Calibri"/>
          </rPr>
          <t>Ensure shareable links are restricted</t>
        </r>
      </text>
    </comment>
    <comment ref="AN3" authorId="0" shapeId="0" xr:uid="{00000000-0006-0000-0600-00001E000000}">
      <text>
        <r>
          <rPr>
            <sz val="11"/>
            <rFont val="Calibri"/>
          </rPr>
          <t>Ensure enabling of external data sharing is restricted</t>
        </r>
      </text>
    </comment>
    <comment ref="J5" authorId="0" shapeId="0" xr:uid="{00000000-0006-0000-0600-000020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K5" authorId="0" shapeId="0" xr:uid="{00000000-0006-0000-0600-000021000000}">
      <text>
        <r>
          <rPr>
            <sz val="11"/>
            <rFont val="Calibri"/>
          </rPr>
          <t>Ensure that Sways cannot be shared with people outside of your organization</t>
        </r>
      </text>
    </comment>
    <comment ref="L5" authorId="0" shapeId="0" xr:uid="{00000000-0006-0000-0600-000022000000}">
      <text>
        <r>
          <rPr>
            <sz val="11"/>
            <rFont val="Calibri"/>
          </rPr>
          <t>Ensure DLP policies are enabled</t>
        </r>
      </text>
    </comment>
    <comment ref="M5" authorId="0" shapeId="0" xr:uid="{00000000-0006-0000-0600-000023000000}">
      <text>
        <r>
          <rPr>
            <sz val="11"/>
            <rFont val="Calibri"/>
          </rPr>
          <t>Ensure DLP policies are enabled for Microsoft Teams</t>
        </r>
      </text>
    </comment>
    <comment ref="N5" authorId="0" shapeId="0" xr:uid="{00000000-0006-0000-0600-000024000000}">
      <text>
        <r>
          <rPr>
            <sz val="11"/>
            <rFont val="Calibri"/>
          </rPr>
          <t>Ensure DLP policies are published for Copilot users</t>
        </r>
      </text>
    </comment>
    <comment ref="O5" authorId="0" shapeId="0" xr:uid="{00000000-0006-0000-0600-000025000000}">
      <text>
        <r>
          <rPr>
            <sz val="11"/>
            <rFont val="Calibri"/>
          </rPr>
          <t>Ensure Information Protection sensitivity label policies are published</t>
        </r>
      </text>
    </comment>
    <comment ref="P5" authorId="0" shapeId="0" xr:uid="{00000000-0006-0000-0600-000026000000}">
      <text>
        <r>
          <rPr>
            <sz val="11"/>
            <rFont val="Calibri"/>
          </rPr>
          <t>Ensure all forms of mail forwarding are blocked and/or disabled</t>
        </r>
      </text>
    </comment>
    <comment ref="Q5" authorId="0" shapeId="0" xr:uid="{00000000-0006-0000-0600-000027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R5" authorId="0" shapeId="0" xr:uid="{00000000-0006-0000-0600-000028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7" authorId="0" shapeId="0" xr:uid="{00000000-0006-0000-0600-000029000000}">
      <text>
        <r>
          <rPr>
            <sz val="11"/>
            <rFont val="Calibri"/>
          </rPr>
          <t>Ensure Administrative accounts are cloud-only</t>
        </r>
      </text>
    </comment>
    <comment ref="K7" authorId="0" shapeId="0" xr:uid="{00000000-0006-0000-0600-00002A000000}">
      <text>
        <r>
          <rPr>
            <sz val="11"/>
            <rFont val="Calibri"/>
          </rPr>
          <t>Ensure two emergency access accounts have been defined</t>
        </r>
      </text>
    </comment>
    <comment ref="L7" authorId="0" shapeId="0" xr:uid="{00000000-0006-0000-0600-00002B000000}">
      <text>
        <r>
          <rPr>
            <sz val="11"/>
            <rFont val="Calibri"/>
          </rPr>
          <t>Ensure that between two and four global admins are designated</t>
        </r>
      </text>
    </comment>
    <comment ref="M7" authorId="0" shapeId="0" xr:uid="{00000000-0006-0000-0600-00002C000000}">
      <text>
        <r>
          <rPr>
            <sz val="11"/>
            <rFont val="Calibri"/>
          </rPr>
          <t>Ensure administrative accounts use licenses with a reduced application footprint</t>
        </r>
      </text>
    </comment>
    <comment ref="N7" authorId="0" shapeId="0" xr:uid="{00000000-0006-0000-0600-00002D000000}">
      <text>
        <r>
          <rPr>
            <sz val="11"/>
            <rFont val="Calibri"/>
          </rPr>
          <t>Ensure users cannot register applications</t>
        </r>
      </text>
    </comment>
    <comment ref="O7" authorId="0" shapeId="0" xr:uid="{00000000-0006-0000-0600-00002E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 authorId="0" shapeId="0" xr:uid="{00000000-0006-0000-0600-00002F000000}">
      <text>
        <r>
          <rPr>
            <sz val="11"/>
            <rFont val="Calibri"/>
          </rPr>
          <t>Ensure access to the Entra admin center is restricted</t>
        </r>
      </text>
    </comment>
    <comment ref="Q7" authorId="0" shapeId="0" xr:uid="{00000000-0006-0000-0600-000030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7" authorId="0" shapeId="0" xr:uid="{00000000-0006-0000-0600-000031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7" authorId="0" shapeId="0" xr:uid="{00000000-0006-0000-0600-000032000000}">
      <text>
        <r>
          <rPr>
            <sz val="11"/>
            <rFont val="Calibri"/>
          </rPr>
          <t>Ensure the GA role is not added as a local administrator during Entra join</t>
        </r>
      </text>
    </comment>
    <comment ref="T7" authorId="0" shapeId="0" xr:uid="{00000000-0006-0000-0600-000033000000}">
      <text>
        <r>
          <rPr>
            <sz val="11"/>
            <rFont val="Calibri"/>
          </rPr>
          <t>Ensure local administrator assignment is limited during Entra join</t>
        </r>
      </text>
    </comment>
    <comment ref="U7" authorId="0" shapeId="0" xr:uid="{00000000-0006-0000-0600-000034000000}">
      <text>
        <r>
          <rPr>
            <sz val="11"/>
            <rFont val="Calibri"/>
          </rPr>
          <t>Ensure user consent to apps accessing company data on their behalf is not allowed</t>
        </r>
      </text>
    </comment>
    <comment ref="V7" authorId="0" shapeId="0" xr:uid="{00000000-0006-0000-0600-000035000000}">
      <text>
        <r>
          <rPr>
            <sz val="11"/>
            <rFont val="Calibri"/>
          </rPr>
          <t>Ensure the admin consent workflow is enabled</t>
        </r>
      </text>
    </comment>
    <comment ref="W7" authorId="0" shapeId="0" xr:uid="{00000000-0006-0000-0600-000036000000}">
      <text>
        <r>
          <rPr>
            <sz val="11"/>
            <rFont val="Calibri"/>
          </rPr>
          <t>Ensure privileged role assignments are activated and not assigned</t>
        </r>
      </text>
    </comment>
    <comment ref="X7" authorId="0" shapeId="0" xr:uid="{00000000-0006-0000-0600-00003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Y7" authorId="0" shapeId="0" xr:uid="{00000000-0006-0000-0600-000038000000}">
      <text>
        <r>
          <rPr>
            <sz val="11"/>
            <rFont val="Calibri"/>
          </rPr>
          <t>Ensure approval is required for Global Administrator role activation</t>
        </r>
      </text>
    </comment>
    <comment ref="Z7" authorId="0" shapeId="0" xr:uid="{00000000-0006-0000-0600-000039000000}">
      <text>
        <r>
          <rPr>
            <sz val="11"/>
            <rFont val="Calibri"/>
          </rPr>
          <t>Ensure approval is required for Privileged Role Administrator activation</t>
        </r>
      </text>
    </comment>
    <comment ref="AA7" authorId="0" shapeId="0" xr:uid="{00000000-0006-0000-0600-00003A000000}">
      <text>
        <r>
          <rPr>
            <sz val="11"/>
            <rFont val="Calibri"/>
          </rPr>
          <t>Ensure only organizers and co-organizers can present</t>
        </r>
      </text>
    </comment>
    <comment ref="AB7" authorId="0" shapeId="0" xr:uid="{00000000-0006-0000-0600-00003B000000}">
      <text>
        <r>
          <rPr>
            <sz val="11"/>
            <rFont val="Calibri"/>
          </rPr>
          <t>Ensure external participants can</t>
        </r>
        <r>
          <rPr>
            <sz val="11"/>
            <color rgb="FF000000"/>
            <rFont val="Calibri"/>
          </rPr>
          <t>'</t>
        </r>
        <r>
          <rPr>
            <sz val="11"/>
            <color rgb="FF000000"/>
            <rFont val="Calibri"/>
          </rPr>
          <t>t give or request control</t>
        </r>
      </text>
    </comment>
    <comment ref="AC7" authorId="0" shapeId="0" xr:uid="{00000000-0006-0000-0600-00003C000000}">
      <text>
        <r>
          <rPr>
            <sz val="11"/>
            <rFont val="Calibri"/>
          </rPr>
          <t>Ensure access to APIs by service principals is restricted</t>
        </r>
      </text>
    </comment>
    <comment ref="AD7" authorId="0" shapeId="0" xr:uid="{00000000-0006-0000-0600-00003D000000}">
      <text>
        <r>
          <rPr>
            <sz val="11"/>
            <rFont val="Calibri"/>
          </rPr>
          <t>Ensure service principals cannot create and use profiles</t>
        </r>
      </text>
    </comment>
    <comment ref="AE7" authorId="0" shapeId="0" xr:uid="{00000000-0006-0000-0600-00003E000000}">
      <text>
        <r>
          <rPr>
            <sz val="11"/>
            <rFont val="Calibri"/>
          </rPr>
          <t>Ensure service principals ability to create workspaces, connections and deployment pipelines is restricted</t>
        </r>
      </text>
    </comment>
    <comment ref="J10" authorId="0" shapeId="0" xr:uid="{00000000-0006-0000-0600-00003F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K10" authorId="0" shapeId="0" xr:uid="{00000000-0006-0000-0600-000040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L10" authorId="0" shapeId="0" xr:uid="{00000000-0006-0000-0600-000041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J12" authorId="0" shapeId="0" xr:uid="{00000000-0006-0000-0600-000042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12" authorId="0" shapeId="0" xr:uid="{00000000-0006-0000-0600-000043000000}">
      <text>
        <r>
          <rPr>
            <sz val="11"/>
            <rFont val="Calibri"/>
          </rPr>
          <t>Ensure the option to remain signed in is hidden</t>
        </r>
      </text>
    </comment>
    <comment ref="L12" authorId="0" shapeId="0" xr:uid="{00000000-0006-0000-0600-000044000000}">
      <text>
        <r>
          <rPr>
            <sz val="11"/>
            <rFont val="Calibri"/>
          </rPr>
          <t>Ensure Sign-in frequency is enabled and browser sessions are not persistent for Administrative users</t>
        </r>
      </text>
    </comment>
    <comment ref="M12" authorId="0" shapeId="0" xr:uid="{00000000-0006-0000-0600-000045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N12" authorId="0" shapeId="0" xr:uid="{00000000-0006-0000-0600-000046000000}">
      <text>
        <r>
          <rPr>
            <sz val="11"/>
            <rFont val="Calibri"/>
          </rPr>
          <t>Ensure that periodic reauthentication is required for all users</t>
        </r>
      </text>
    </comment>
    <comment ref="O12" authorId="0" shapeId="0" xr:uid="{00000000-0006-0000-0600-000047000000}">
      <text>
        <r>
          <rPr>
            <sz val="11"/>
            <rFont val="Calibri"/>
          </rPr>
          <t>Ensure reauthentication with verification code is restricted</t>
        </r>
      </text>
    </comment>
    <comment ref="J16" authorId="0" shapeId="0" xr:uid="{00000000-0006-0000-0600-000048000000}">
      <text>
        <r>
          <rPr>
            <sz val="11"/>
            <rFont val="Calibri"/>
          </rPr>
          <t>Ensure device enrollment for personally owned devices is blocked by default</t>
        </r>
      </text>
    </comment>
    <comment ref="J17" authorId="0" shapeId="0" xr:uid="{00000000-0006-0000-0600-000049000000}">
      <text>
        <r>
          <rPr>
            <sz val="11"/>
            <rFont val="Calibri"/>
          </rPr>
          <t>Ensure the device code sign-in flow is blocked</t>
        </r>
      </text>
    </comment>
    <comment ref="K17" authorId="0" shapeId="0" xr:uid="{00000000-0006-0000-0600-00004A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L17" authorId="0" shapeId="0" xr:uid="{00000000-0006-0000-0600-00004B000000}">
      <text>
        <r>
          <rPr>
            <sz val="11"/>
            <rFont val="Calibri"/>
          </rPr>
          <t>Ensure exclusionary geographic access controls are utilized</t>
        </r>
      </text>
    </comment>
    <comment ref="M17" authorId="0" shapeId="0" xr:uid="{00000000-0006-0000-0600-00004C000000}">
      <text>
        <r>
          <rPr>
            <sz val="11"/>
            <rFont val="Calibri"/>
          </rPr>
          <t>Ensure external domains are restricted in the Teams admin center</t>
        </r>
      </text>
    </comment>
    <comment ref="N17" authorId="0" shapeId="0" xr:uid="{00000000-0006-0000-0600-00004D000000}">
      <text>
        <r>
          <rPr>
            <sz val="11"/>
            <rFont val="Calibri"/>
          </rPr>
          <t>Ensure communication with unmanaged Teams users is disabled</t>
        </r>
      </text>
    </comment>
    <comment ref="O17" authorId="0" shapeId="0" xr:uid="{00000000-0006-0000-0600-00004E000000}">
      <text>
        <r>
          <rPr>
            <sz val="11"/>
            <rFont val="Calibri"/>
          </rPr>
          <t>Ensure external Teams users cannot initiate conversations</t>
        </r>
      </text>
    </comment>
    <comment ref="P17" authorId="0" shapeId="0" xr:uid="{00000000-0006-0000-0600-00004F000000}">
      <text>
        <r>
          <rPr>
            <sz val="11"/>
            <rFont val="Calibri"/>
          </rPr>
          <t>Ensure the organization cannot communicate with accounts in trial Teams tenants</t>
        </r>
      </text>
    </comment>
    <comment ref="Q17" authorId="0" shapeId="0" xr:uid="{00000000-0006-0000-0600-000050000000}">
      <text>
        <r>
          <rPr>
            <sz val="11"/>
            <rFont val="Calibri"/>
          </rPr>
          <t>Ensure external meeting chat is off</t>
        </r>
      </text>
    </comment>
    <comment ref="J23" authorId="0" shapeId="0" xr:uid="{00000000-0006-0000-0600-000051000000}">
      <text>
        <r>
          <rPr>
            <sz val="11"/>
            <rFont val="Calibri"/>
          </rPr>
          <t>Ensure notifications for internal users sending malware is Enabled</t>
        </r>
      </text>
    </comment>
    <comment ref="K23" authorId="0" shapeId="0" xr:uid="{00000000-0006-0000-0600-000052000000}">
      <text>
        <r>
          <rPr>
            <sz val="11"/>
            <rFont val="Calibri"/>
          </rPr>
          <t>Ensure Exchange Online Spam Policies are set to notify administrators</t>
        </r>
      </text>
    </comment>
    <comment ref="L23" authorId="0" shapeId="0" xr:uid="{00000000-0006-0000-0600-000053000000}">
      <text>
        <r>
          <rPr>
            <sz val="11"/>
            <rFont val="Calibri"/>
          </rPr>
          <t>Ensure outbound anti-spam message limits are in place</t>
        </r>
      </text>
    </comment>
    <comment ref="M23" authorId="0" shapeId="0" xr:uid="{00000000-0006-0000-0600-000054000000}">
      <text>
        <r>
          <rPr>
            <sz val="11"/>
            <rFont val="Calibri"/>
          </rPr>
          <t>Ensure emergency access account activity is monitored</t>
        </r>
      </text>
    </comment>
    <comment ref="N23" authorId="0" shapeId="0" xr:uid="{00000000-0006-0000-0600-000055000000}">
      <text>
        <r>
          <rPr>
            <sz val="11"/>
            <rFont val="Calibri"/>
          </rPr>
          <t>Ensure Microsoft Defender for Cloud Apps is enabled and configured</t>
        </r>
      </text>
    </comment>
    <comment ref="O23" authorId="0" shapeId="0" xr:uid="{00000000-0006-0000-0600-000056000000}">
      <text>
        <r>
          <rPr>
            <sz val="11"/>
            <rFont val="Calibri"/>
          </rPr>
          <t>Ensure Microsoft 365 audit log search is Enabled</t>
        </r>
      </text>
    </comment>
    <comment ref="P23" authorId="0" shapeId="0" xr:uid="{00000000-0006-0000-0600-000057000000}">
      <text>
        <r>
          <rPr>
            <sz val="11"/>
            <rFont val="Calibri"/>
          </rPr>
          <t>Ensure that users are notified on password resets</t>
        </r>
      </text>
    </comment>
    <comment ref="Q23" authorId="0" shapeId="0" xr:uid="{00000000-0006-0000-0600-000058000000}">
      <text>
        <r>
          <rPr>
            <sz val="11"/>
            <rFont val="Calibri"/>
          </rPr>
          <t>Ensure all admins are notified when other admins reset their password</t>
        </r>
      </text>
    </comment>
    <comment ref="R23" authorId="0" shapeId="0" xr:uid="{00000000-0006-0000-0600-000059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S23" authorId="0" shapeId="0" xr:uid="{00000000-0006-0000-0600-00005A000000}">
      <text>
        <r>
          <rPr>
            <sz val="11"/>
            <rFont val="Calibri"/>
          </rPr>
          <t>Ensure mailbox audit actions are configured</t>
        </r>
      </text>
    </comment>
    <comment ref="J24" authorId="0" shapeId="0" xr:uid="{00000000-0006-0000-0600-00005B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J32" authorId="0" shapeId="0" xr:uid="{00000000-0006-0000-0600-00005C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K32" authorId="0" shapeId="0" xr:uid="{00000000-0006-0000-0600-00005D000000}">
      <text>
        <r>
          <rPr>
            <sz val="11"/>
            <rFont val="Calibri"/>
          </rPr>
          <t>Ensure a managed device is required for authentication</t>
        </r>
      </text>
    </comment>
    <comment ref="J37" authorId="0" shapeId="0" xr:uid="{00000000-0006-0000-0600-00005E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K37" authorId="0" shapeId="0" xr:uid="{00000000-0006-0000-0600-00005F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L37" authorId="0" shapeId="0" xr:uid="{00000000-0006-0000-0600-000060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M37" authorId="0" shapeId="0" xr:uid="{00000000-0006-0000-0600-000061000000}">
      <text>
        <r>
          <rPr>
            <sz val="11"/>
            <rFont val="Calibri"/>
          </rPr>
          <t>Ensure users installing Outlook add-ins is not allowed</t>
        </r>
      </text>
    </comment>
    <comment ref="N37" authorId="0" shapeId="0" xr:uid="{00000000-0006-0000-0600-000062000000}">
      <text>
        <r>
          <rPr>
            <sz val="11"/>
            <rFont val="Calibri"/>
          </rPr>
          <t>Ensure the ability to add personal email accounts and calendars is disabled</t>
        </r>
      </text>
    </comment>
    <comment ref="O37" authorId="0" shapeId="0" xr:uid="{00000000-0006-0000-0600-000063000000}">
      <text>
        <r>
          <rPr>
            <sz val="11"/>
            <rFont val="Calibri"/>
          </rPr>
          <t>Ensure additional storage providers are restricted in Outlook on the web</t>
        </r>
      </text>
    </comment>
    <comment ref="P37" authorId="0" shapeId="0" xr:uid="{00000000-0006-0000-0600-000064000000}">
      <text>
        <r>
          <rPr>
            <sz val="11"/>
            <rFont val="Calibri"/>
          </rPr>
          <t>Ensure SMTP AUTH is disabled</t>
        </r>
      </text>
    </comment>
    <comment ref="Q37" authorId="0" shapeId="0" xr:uid="{00000000-0006-0000-0600-000065000000}">
      <text>
        <r>
          <rPr>
            <sz val="11"/>
            <rFont val="Calibri"/>
          </rPr>
          <t>Ensure Direct Send submissions are rejected</t>
        </r>
      </text>
    </comment>
    <comment ref="R37" authorId="0" shapeId="0" xr:uid="{00000000-0006-0000-0600-000066000000}">
      <text>
        <r>
          <rPr>
            <sz val="11"/>
            <rFont val="Calibri"/>
          </rPr>
          <t>Ensure external file sharing in Teams is enabled for only approved cloud storage services</t>
        </r>
      </text>
    </comment>
    <comment ref="S37" authorId="0" shapeId="0" xr:uid="{00000000-0006-0000-0600-000067000000}">
      <text>
        <r>
          <rPr>
            <sz val="11"/>
            <rFont val="Calibri"/>
          </rPr>
          <t>Ensure users can</t>
        </r>
        <r>
          <rPr>
            <sz val="11"/>
            <color rgb="FF000000"/>
            <rFont val="Calibri"/>
          </rPr>
          <t>'</t>
        </r>
        <r>
          <rPr>
            <sz val="11"/>
            <color rgb="FF000000"/>
            <rFont val="Calibri"/>
          </rPr>
          <t>t send emails to a channel email address</t>
        </r>
      </text>
    </comment>
    <comment ref="T37" authorId="0" shapeId="0" xr:uid="{00000000-0006-0000-0600-000068000000}">
      <text>
        <r>
          <rPr>
            <sz val="11"/>
            <rFont val="Calibri"/>
          </rPr>
          <t>Ensure app permission policies are configured</t>
        </r>
      </text>
    </comment>
    <comment ref="U37" authorId="0" shapeId="0" xr:uid="{00000000-0006-0000-0600-000069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J43" authorId="0" shapeId="0" xr:uid="{00000000-0006-0000-0600-00006A000000}">
      <text>
        <r>
          <rPr>
            <sz val="11"/>
            <rFont val="Calibri"/>
          </rPr>
          <t>Ensure Local Administrator Password Solution is enabled</t>
        </r>
      </text>
    </comment>
    <comment ref="K43" authorId="0" shapeId="0" xr:uid="{00000000-0006-0000-0600-00006B000000}">
      <text>
        <r>
          <rPr>
            <sz val="11"/>
            <rFont val="Calibri"/>
          </rPr>
          <t>Ensure that password hash sync is enabled for hybrid deployments</t>
        </r>
      </text>
    </comment>
    <comment ref="L43" authorId="0" shapeId="0" xr:uid="{00000000-0006-0000-0600-00006C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M43" authorId="0" shapeId="0" xr:uid="{00000000-0006-0000-0600-00006D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4" authorId="0" shapeId="0" xr:uid="{00000000-0006-0000-0600-00006E000000}">
      <text>
        <r>
          <rPr>
            <sz val="11"/>
            <rFont val="Calibri"/>
          </rPr>
          <t>Ensure password addition is blocked for applications</t>
        </r>
      </text>
    </comment>
    <comment ref="K44" authorId="0" shapeId="0" xr:uid="{00000000-0006-0000-0600-00006F000000}">
      <text>
        <r>
          <rPr>
            <sz val="11"/>
            <rFont val="Calibri"/>
          </rPr>
          <t>Ensure password lifetime for applications does not exceed 180 days</t>
        </r>
      </text>
    </comment>
    <comment ref="L44" authorId="0" shapeId="0" xr:uid="{00000000-0006-0000-0600-000070000000}">
      <text>
        <r>
          <rPr>
            <sz val="11"/>
            <rFont val="Calibri"/>
          </rPr>
          <t>Ensure new application passwords are system-generated</t>
        </r>
      </text>
    </comment>
    <comment ref="M44" authorId="0" shapeId="0" xr:uid="{00000000-0006-0000-0600-000071000000}">
      <text>
        <r>
          <rPr>
            <sz val="11"/>
            <rFont val="Calibri"/>
          </rPr>
          <t>Ensure a managed device is required to register security information</t>
        </r>
      </text>
    </comment>
    <comment ref="N44" authorId="0" shapeId="0" xr:uid="{00000000-0006-0000-0600-000072000000}">
      <text>
        <r>
          <rPr>
            <sz val="11"/>
            <rFont val="Calibri"/>
          </rPr>
          <t>Ensure SSPR registration and authentication re-confirmation are required</t>
        </r>
      </text>
    </comment>
    <comment ref="J45" authorId="0" shapeId="0" xr:uid="{00000000-0006-0000-0600-000073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K45" authorId="0" shapeId="0" xr:uid="{00000000-0006-0000-0600-000074000000}">
      <text>
        <r>
          <rPr>
            <sz val="11"/>
            <rFont val="Calibri"/>
          </rPr>
          <t>Ensure multifactor authentication is enabled for all users in administrative roles</t>
        </r>
      </text>
    </comment>
    <comment ref="L45" authorId="0" shapeId="0" xr:uid="{00000000-0006-0000-0600-000075000000}">
      <text>
        <r>
          <rPr>
            <sz val="11"/>
            <rFont val="Calibri"/>
          </rPr>
          <t>Ensure multifactor authentication is enabled for all users</t>
        </r>
      </text>
    </comment>
    <comment ref="M45" authorId="0" shapeId="0" xr:uid="{00000000-0006-0000-0600-000076000000}">
      <text>
        <r>
          <rPr>
            <sz val="11"/>
            <rFont val="Calibri"/>
          </rPr>
          <t>Enable Conditional Access policies to block legacy authentication</t>
        </r>
      </text>
    </comment>
    <comment ref="N45" authorId="0" shapeId="0" xr:uid="{00000000-0006-0000-0600-000077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O45" authorId="0" shapeId="0" xr:uid="{00000000-0006-0000-0600-000078000000}">
      <text>
        <r>
          <rPr>
            <sz val="11"/>
            <rFont val="Calibri"/>
          </rPr>
          <t>Ensure Microsoft Authenticator is configured to protect against MFA fatigue</t>
        </r>
      </text>
    </comment>
    <comment ref="P45" authorId="0" shapeId="0" xr:uid="{00000000-0006-0000-0600-000079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Q45" authorId="0" shapeId="0" xr:uid="{00000000-0006-0000-0600-00007A000000}">
      <text>
        <r>
          <rPr>
            <sz val="11"/>
            <rFont val="Calibri"/>
          </rPr>
          <t>Ensure weak authentication methods are disabled</t>
        </r>
      </text>
    </comment>
    <comment ref="R45" authorId="0" shapeId="0" xr:uid="{00000000-0006-0000-0600-00007B000000}">
      <text>
        <r>
          <rPr>
            <sz val="11"/>
            <rFont val="Calibri"/>
          </rPr>
          <t>Ensure system-preferred multifactor authentication is enabled</t>
        </r>
      </text>
    </comment>
    <comment ref="S45" authorId="0" shapeId="0" xr:uid="{00000000-0006-0000-0600-00007C000000}">
      <text>
        <r>
          <rPr>
            <sz val="11"/>
            <rFont val="Calibri"/>
          </rPr>
          <t>Ensure the email OTP authentication method is disabled</t>
        </r>
      </text>
    </comment>
    <comment ref="T45" authorId="0" shapeId="0" xr:uid="{00000000-0006-0000-0600-00007D000000}">
      <text>
        <r>
          <rPr>
            <sz val="11"/>
            <rFont val="Calibri"/>
          </rPr>
          <t>Ensure Microsoft Authenticator on companion applications is disabled</t>
        </r>
      </text>
    </comment>
    <comment ref="U45" authorId="0" shapeId="0" xr:uid="{00000000-0006-0000-0600-00007E000000}">
      <text>
        <r>
          <rPr>
            <sz val="11"/>
            <rFont val="Calibri"/>
          </rPr>
          <t>Ensure that 2 methods are required for password reset</t>
        </r>
      </text>
    </comment>
    <comment ref="V45" authorId="0" shapeId="0" xr:uid="{00000000-0006-0000-0600-00007F000000}">
      <text>
        <r>
          <rPr>
            <sz val="11"/>
            <rFont val="Calibri"/>
          </rPr>
          <t>Ensure modern authentication for Exchange Online is enabled</t>
        </r>
      </text>
    </comment>
    <comment ref="W45" authorId="0" shapeId="0" xr:uid="{00000000-0006-0000-0600-000080000000}">
      <text>
        <r>
          <rPr>
            <sz val="11"/>
            <rFont val="Calibri"/>
          </rPr>
          <t>Ensure modern authentication for SharePoint applications is required</t>
        </r>
      </text>
    </comment>
    <comment ref="J48" authorId="0" shapeId="0" xr:uid="{00000000-0006-0000-0600-000081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K48" authorId="0" shapeId="0" xr:uid="{00000000-0006-0000-0600-000082000000}">
      <text>
        <r>
          <rPr>
            <sz val="11"/>
            <rFont val="Calibri"/>
          </rPr>
          <t>Ensure custom banned passwords lists are used</t>
        </r>
      </text>
    </comment>
    <comment ref="L48" authorId="0" shapeId="0" xr:uid="{00000000-0006-0000-0600-000083000000}">
      <text>
        <r>
          <rPr>
            <sz val="11"/>
            <rFont val="Calibri"/>
          </rPr>
          <t>Ensure password protection is enabled for on-prem Active Directory</t>
        </r>
      </text>
    </comment>
    <comment ref="J49" authorId="0" shapeId="0" xr:uid="{00000000-0006-0000-0600-000084000000}">
      <text>
        <r>
          <rPr>
            <sz val="11"/>
            <rFont val="Calibri"/>
          </rPr>
          <t>Ensure Token Protection is enforced for session tokens</t>
        </r>
      </text>
    </comment>
    <comment ref="K49" authorId="0" shapeId="0" xr:uid="{00000000-0006-0000-0600-000085000000}">
      <text>
        <r>
          <rPr>
            <sz val="11"/>
            <rFont val="Calibri"/>
          </rPr>
          <t>Ensure authentication transfer is blocked</t>
        </r>
      </text>
    </comment>
    <comment ref="J52" authorId="0" shapeId="0" xr:uid="{00000000-0006-0000-0600-000086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J54" authorId="0" shapeId="0" xr:uid="{00000000-0006-0000-0600-000087000000}">
      <text>
        <r>
          <rPr>
            <sz val="11"/>
            <rFont val="Calibri"/>
          </rPr>
          <t>Ensure users can report security concerns in Teams</t>
        </r>
      </text>
    </comment>
    <comment ref="J80" authorId="0" shapeId="0" xr:uid="{00000000-0006-0000-0600-000088000000}">
      <text>
        <r>
          <rPr>
            <sz val="11"/>
            <rFont val="Calibri"/>
          </rPr>
          <t>Enable Identity Protection user risk policies</t>
        </r>
      </text>
    </comment>
    <comment ref="K80" authorId="0" shapeId="0" xr:uid="{00000000-0006-0000-0600-000089000000}">
      <text>
        <r>
          <rPr>
            <sz val="11"/>
            <rFont val="Calibri"/>
          </rPr>
          <t>Enable Identity Protection sign-in risk policies</t>
        </r>
      </text>
    </comment>
    <comment ref="J93" authorId="0" shapeId="0" xr:uid="{00000000-0006-0000-0600-00008A000000}">
      <text>
        <r>
          <rPr>
            <sz val="11"/>
            <rFont val="Calibri"/>
          </rPr>
          <t>Ensure that DKIM is enabled for all Exchange Online Domains</t>
        </r>
      </text>
    </comment>
    <comment ref="K93" authorId="0" shapeId="0" xr:uid="{00000000-0006-0000-0600-00008B000000}">
      <text>
        <r>
          <rPr>
            <sz val="11"/>
            <rFont val="Calibri"/>
          </rPr>
          <t>Ensure users are restricted from recovering BitLocker keys</t>
        </r>
      </text>
    </comment>
    <comment ref="L93" authorId="0" shapeId="0" xr:uid="{00000000-0006-0000-0600-00008C000000}">
      <text>
        <r>
          <rPr>
            <sz val="11"/>
            <rFont val="Calibri"/>
          </rPr>
          <t>Ensure maximum certificate lifetime for applications does not exceed 180 days</t>
        </r>
      </text>
    </comment>
    <comment ref="J100" authorId="0" shapeId="0" xr:uid="{00000000-0006-0000-0600-00008D000000}">
      <text>
        <r>
          <rPr>
            <sz val="11"/>
            <rFont val="Calibri"/>
          </rPr>
          <t>Ensure Safe Links for Office Applications is Enabled</t>
        </r>
      </text>
    </comment>
    <comment ref="K100" authorId="0" shapeId="0" xr:uid="{00000000-0006-0000-0600-00008E000000}">
      <text>
        <r>
          <rPr>
            <sz val="11"/>
            <rFont val="Calibri"/>
          </rPr>
          <t>Ensure the Common Attachment Types Filter is enabled</t>
        </r>
      </text>
    </comment>
    <comment ref="L100" authorId="0" shapeId="0" xr:uid="{00000000-0006-0000-0600-00008F000000}">
      <text>
        <r>
          <rPr>
            <sz val="11"/>
            <rFont val="Calibri"/>
          </rPr>
          <t>Ensure Safe Attachments policy is enabled</t>
        </r>
      </text>
    </comment>
    <comment ref="M100" authorId="0" shapeId="0" xr:uid="{00000000-0006-0000-0600-000090000000}">
      <text>
        <r>
          <rPr>
            <sz val="11"/>
            <rFont val="Calibri"/>
          </rPr>
          <t>Ensure Safe Attachments for SharePoint, OneDrive, and Microsoft Teams is Enabled</t>
        </r>
      </text>
    </comment>
    <comment ref="N100" authorId="0" shapeId="0" xr:uid="{00000000-0006-0000-0600-000091000000}">
      <text>
        <r>
          <rPr>
            <sz val="11"/>
            <rFont val="Calibri"/>
          </rPr>
          <t>Ensure that an anti-phishing policy has been created</t>
        </r>
      </text>
    </comment>
    <comment ref="O100" authorId="0" shapeId="0" xr:uid="{00000000-0006-0000-0600-000092000000}">
      <text>
        <r>
          <rPr>
            <sz val="11"/>
            <rFont val="Calibri"/>
          </rPr>
          <t>Ensure comprehensive attachment filtering is applied</t>
        </r>
      </text>
    </comment>
    <comment ref="P100" authorId="0" shapeId="0" xr:uid="{00000000-0006-0000-0600-000093000000}">
      <text>
        <r>
          <rPr>
            <sz val="11"/>
            <rFont val="Calibri"/>
          </rPr>
          <t>Ensure Priority account protection is enabled and configured</t>
        </r>
      </text>
    </comment>
    <comment ref="Q100" authorId="0" shapeId="0" xr:uid="{00000000-0006-0000-0600-000094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R100" authorId="0" shapeId="0" xr:uid="{00000000-0006-0000-0600-000095000000}">
      <text>
        <r>
          <rPr>
            <sz val="11"/>
            <rFont val="Calibri"/>
          </rPr>
          <t>Ensure Zero-hour auto purge for Microsoft Teams is on</t>
        </r>
      </text>
    </comment>
    <comment ref="S100" authorId="0" shapeId="0" xr:uid="{00000000-0006-0000-0600-000096000000}">
      <text>
        <r>
          <rPr>
            <sz val="11"/>
            <rFont val="Calibri"/>
          </rPr>
          <t>Ensure Office 365 SharePoint infected files are disallowed for download</t>
        </r>
      </text>
    </comment>
    <comment ref="J101" authorId="0" shapeId="0" xr:uid="{00000000-0006-0000-0600-000097000000}">
      <text>
        <r>
          <rPr>
            <sz val="11"/>
            <rFont val="Calibri"/>
          </rPr>
          <t>Ensure that SPF records are published for all Exchange Domains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sign-in to shared mailboxes is blocked</t>
        </r>
      </text>
    </comment>
    <comment ref="I89" authorId="0" shapeId="0" xr:uid="{00000000-0006-0000-0700-000011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89" authorId="0" shapeId="0" xr:uid="{00000000-0006-0000-0700-000003000000}">
      <text>
        <r>
          <rPr>
            <sz val="11"/>
            <rFont val="Calibri"/>
          </rPr>
          <t>Ensure the option to remain signed in is hidden</t>
        </r>
      </text>
    </comment>
    <comment ref="L89" authorId="0" shapeId="0" xr:uid="{00000000-0006-0000-0700-000004000000}">
      <text>
        <r>
          <rPr>
            <sz val="11"/>
            <rFont val="Calibri"/>
          </rPr>
          <t>Ensure Local Administrator Password Solution is enabled</t>
        </r>
      </text>
    </comment>
    <comment ref="M89" authorId="0" shapeId="0" xr:uid="{00000000-0006-0000-0700-000005000000}">
      <text>
        <r>
          <rPr>
            <sz val="11"/>
            <rFont val="Calibri"/>
          </rPr>
          <t>Ensure password addition is blocked for applications</t>
        </r>
      </text>
    </comment>
    <comment ref="N89" authorId="0" shapeId="0" xr:uid="{00000000-0006-0000-0700-000006000000}">
      <text>
        <r>
          <rPr>
            <sz val="11"/>
            <rFont val="Calibri"/>
          </rPr>
          <t>Ensure password lifetime for applications does not exceed 180 days</t>
        </r>
      </text>
    </comment>
    <comment ref="O89" authorId="0" shapeId="0" xr:uid="{00000000-0006-0000-0700-000007000000}">
      <text>
        <r>
          <rPr>
            <sz val="11"/>
            <rFont val="Calibri"/>
          </rPr>
          <t>Ensure new application passwords are system-generated</t>
        </r>
      </text>
    </comment>
    <comment ref="P89" authorId="0" shapeId="0" xr:uid="{00000000-0006-0000-0700-000008000000}">
      <text>
        <r>
          <rPr>
            <sz val="11"/>
            <rFont val="Calibri"/>
          </rPr>
          <t>Ensure maximum certificate lifetime for applications does not exceed 180 days</t>
        </r>
      </text>
    </comment>
    <comment ref="Q89" authorId="0" shapeId="0" xr:uid="{00000000-0006-0000-0700-000009000000}">
      <text>
        <r>
          <rPr>
            <sz val="11"/>
            <rFont val="Calibri"/>
          </rPr>
          <t>Ensure that password hash sync is enabled for hybrid deployments</t>
        </r>
      </text>
    </comment>
    <comment ref="R89" authorId="0" shapeId="0" xr:uid="{00000000-0006-0000-0700-00000A000000}">
      <text>
        <r>
          <rPr>
            <sz val="11"/>
            <rFont val="Calibri"/>
          </rPr>
          <t>Ensure custom banned passwords lists are used</t>
        </r>
      </text>
    </comment>
    <comment ref="S89" authorId="0" shapeId="0" xr:uid="{00000000-0006-0000-0700-00000B000000}">
      <text>
        <r>
          <rPr>
            <sz val="11"/>
            <rFont val="Calibri"/>
          </rPr>
          <t>Ensure password protection is enabled for on-prem Active Directory</t>
        </r>
      </text>
    </comment>
    <comment ref="T89" authorId="0" shapeId="0" xr:uid="{00000000-0006-0000-0700-00000C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U89" authorId="0" shapeId="0" xr:uid="{00000000-0006-0000-0700-00000D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V89" authorId="0" shapeId="0" xr:uid="{00000000-0006-0000-0700-00000E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W89" authorId="0" shapeId="0" xr:uid="{00000000-0006-0000-0700-00000F000000}">
      <text>
        <r>
          <rPr>
            <sz val="11"/>
            <rFont val="Calibri"/>
          </rPr>
          <t>Ensure SSPR registration and authentication re-confirmation are required</t>
        </r>
      </text>
    </comment>
    <comment ref="X89" authorId="0" shapeId="0" xr:uid="{00000000-0006-0000-0700-000010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91" authorId="0" shapeId="0" xr:uid="{00000000-0006-0000-0700-000012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I91" authorId="0" shapeId="0" xr:uid="{00000000-0006-0000-0700-00001B000000}">
      <text>
        <r>
          <rPr>
            <sz val="11"/>
            <rFont val="Calibri"/>
          </rPr>
          <t>Ensure multifactor authentication is enabled for all users in administrative roles</t>
        </r>
      </text>
    </comment>
    <comment ref="J91" authorId="0" shapeId="0" xr:uid="{00000000-0006-0000-0700-00001C000000}">
      <text>
        <r>
          <rPr>
            <sz val="11"/>
            <rFont val="Calibri"/>
          </rPr>
          <t>Ensure multifactor authentication is enabled for all users</t>
        </r>
      </text>
    </comment>
    <comment ref="K91" authorId="0" shapeId="0" xr:uid="{00000000-0006-0000-0700-00001D000000}">
      <text>
        <r>
          <rPr>
            <sz val="11"/>
            <rFont val="Calibri"/>
          </rPr>
          <t>Enable Conditional Access policies to block legacy authentication</t>
        </r>
      </text>
    </comment>
    <comment ref="L91" authorId="0" shapeId="0" xr:uid="{00000000-0006-0000-0700-00001E000000}">
      <text>
        <r>
          <rPr>
            <sz val="11"/>
            <rFont val="Calibri"/>
          </rPr>
          <t>Ensure Sign-in frequency is enabled and browser sessions are not persistent for Administrative users</t>
        </r>
      </text>
    </comment>
    <comment ref="M91" authorId="0" shapeId="0" xr:uid="{00000000-0006-0000-0700-00001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N91" authorId="0" shapeId="0" xr:uid="{00000000-0006-0000-0700-000020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O91" authorId="0" shapeId="0" xr:uid="{00000000-0006-0000-0700-000021000000}">
      <text>
        <r>
          <rPr>
            <sz val="11"/>
            <rFont val="Calibri"/>
          </rPr>
          <t>Ensure a managed device is required for authentication</t>
        </r>
      </text>
    </comment>
    <comment ref="P91" authorId="0" shapeId="0" xr:uid="{00000000-0006-0000-0700-000022000000}">
      <text>
        <r>
          <rPr>
            <sz val="11"/>
            <rFont val="Calibri"/>
          </rPr>
          <t>Ensure a managed device is required to register security information</t>
        </r>
      </text>
    </comment>
    <comment ref="Q91" authorId="0" shapeId="0" xr:uid="{00000000-0006-0000-0700-000023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R91" authorId="0" shapeId="0" xr:uid="{00000000-0006-0000-0700-000024000000}">
      <text>
        <r>
          <rPr>
            <sz val="11"/>
            <rFont val="Calibri"/>
          </rPr>
          <t>Ensure the device code sign-in flow is blocked</t>
        </r>
      </text>
    </comment>
    <comment ref="S91" authorId="0" shapeId="0" xr:uid="{00000000-0006-0000-0700-000025000000}">
      <text>
        <r>
          <rPr>
            <sz val="11"/>
            <rFont val="Calibri"/>
          </rPr>
          <t>Ensure that periodic reauthentication is required for all users</t>
        </r>
      </text>
    </comment>
    <comment ref="T91" authorId="0" shapeId="0" xr:uid="{00000000-0006-0000-0700-000026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U91" authorId="0" shapeId="0" xr:uid="{00000000-0006-0000-0700-000027000000}">
      <text>
        <r>
          <rPr>
            <sz val="11"/>
            <rFont val="Calibri"/>
          </rPr>
          <t>Ensure Token Protection is enforced for session tokens</t>
        </r>
      </text>
    </comment>
    <comment ref="V91" authorId="0" shapeId="0" xr:uid="{00000000-0006-0000-0700-000028000000}">
      <text>
        <r>
          <rPr>
            <sz val="11"/>
            <rFont val="Calibri"/>
          </rPr>
          <t>Ensure authentication transfer is blocked</t>
        </r>
      </text>
    </comment>
    <comment ref="W91" authorId="0" shapeId="0" xr:uid="{00000000-0006-0000-0700-000029000000}">
      <text>
        <r>
          <rPr>
            <sz val="11"/>
            <rFont val="Calibri"/>
          </rPr>
          <t>Ensure Microsoft Authenticator is configured to protect against MFA fatigue</t>
        </r>
      </text>
    </comment>
    <comment ref="X91" authorId="0" shapeId="0" xr:uid="{00000000-0006-0000-0700-00002A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Y91" authorId="0" shapeId="0" xr:uid="{00000000-0006-0000-0700-000013000000}">
      <text>
        <r>
          <rPr>
            <sz val="11"/>
            <rFont val="Calibri"/>
          </rPr>
          <t>Ensure weak authentication methods are disabled</t>
        </r>
      </text>
    </comment>
    <comment ref="Z91" authorId="0" shapeId="0" xr:uid="{00000000-0006-0000-0700-000014000000}">
      <text>
        <r>
          <rPr>
            <sz val="11"/>
            <rFont val="Calibri"/>
          </rPr>
          <t>Ensure system-preferred multifactor authentication is enabled</t>
        </r>
      </text>
    </comment>
    <comment ref="AA91" authorId="0" shapeId="0" xr:uid="{00000000-0006-0000-0700-000015000000}">
      <text>
        <r>
          <rPr>
            <sz val="11"/>
            <rFont val="Calibri"/>
          </rPr>
          <t>Ensure the email OTP authentication method is disabled</t>
        </r>
      </text>
    </comment>
    <comment ref="AB91" authorId="0" shapeId="0" xr:uid="{00000000-0006-0000-0700-000016000000}">
      <text>
        <r>
          <rPr>
            <sz val="11"/>
            <rFont val="Calibri"/>
          </rPr>
          <t>Ensure Microsoft Authenticator on companion applications is disabled</t>
        </r>
      </text>
    </comment>
    <comment ref="AC91" authorId="0" shapeId="0" xr:uid="{00000000-0006-0000-0700-000017000000}">
      <text>
        <r>
          <rPr>
            <sz val="11"/>
            <rFont val="Calibri"/>
          </rPr>
          <t>Ensure that 2 methods are required for password reset</t>
        </r>
      </text>
    </comment>
    <comment ref="AD91" authorId="0" shapeId="0" xr:uid="{00000000-0006-0000-0700-000018000000}">
      <text>
        <r>
          <rPr>
            <sz val="11"/>
            <rFont val="Calibri"/>
          </rPr>
          <t>Ensure modern authentication for Exchange Online is enabled</t>
        </r>
      </text>
    </comment>
    <comment ref="AE91" authorId="0" shapeId="0" xr:uid="{00000000-0006-0000-0700-000019000000}">
      <text>
        <r>
          <rPr>
            <sz val="11"/>
            <rFont val="Calibri"/>
          </rPr>
          <t>Ensure modern authentication for SharePoint applications is required</t>
        </r>
      </text>
    </comment>
    <comment ref="AF91" authorId="0" shapeId="0" xr:uid="{00000000-0006-0000-0700-00001A000000}">
      <text>
        <r>
          <rPr>
            <sz val="11"/>
            <rFont val="Calibri"/>
          </rPr>
          <t>Ensure reauthentication with verification code is restricted</t>
        </r>
      </text>
    </comment>
    <comment ref="H93" authorId="0" shapeId="0" xr:uid="{00000000-0006-0000-0700-00002B000000}">
      <text>
        <r>
          <rPr>
            <sz val="11"/>
            <rFont val="Calibri"/>
          </rPr>
          <t>Ensure Administrative accounts are cloud-only</t>
        </r>
      </text>
    </comment>
    <comment ref="I93" authorId="0" shapeId="0" xr:uid="{00000000-0006-0000-0700-00003B000000}">
      <text>
        <r>
          <rPr>
            <sz val="11"/>
            <rFont val="Calibri"/>
          </rPr>
          <t>Ensure two emergency access accounts have been defined</t>
        </r>
      </text>
    </comment>
    <comment ref="J93" authorId="0" shapeId="0" xr:uid="{00000000-0006-0000-0700-00003C000000}">
      <text>
        <r>
          <rPr>
            <sz val="11"/>
            <rFont val="Calibri"/>
          </rPr>
          <t>Ensure that between two and four global admins are designated</t>
        </r>
      </text>
    </comment>
    <comment ref="K93" authorId="0" shapeId="0" xr:uid="{00000000-0006-0000-0700-00003D000000}">
      <text>
        <r>
          <rPr>
            <sz val="11"/>
            <rFont val="Calibri"/>
          </rPr>
          <t>Ensure administrative accounts use licenses with a reduced application footprint</t>
        </r>
      </text>
    </comment>
    <comment ref="L93" authorId="0" shapeId="0" xr:uid="{00000000-0006-0000-0700-00003E000000}">
      <text>
        <r>
          <rPr>
            <sz val="11"/>
            <rFont val="Calibri"/>
          </rPr>
          <t>Ensure that only organizationally managed/approved public groups exist</t>
        </r>
      </text>
    </comment>
    <comment ref="M93" authorId="0" shapeId="0" xr:uid="{00000000-0006-0000-0700-00003F000000}">
      <text>
        <r>
          <rPr>
            <sz val="11"/>
            <rFont val="Calibri"/>
          </rPr>
          <t>Ensure the customer lockbox feature is enabled</t>
        </r>
      </text>
    </comment>
    <comment ref="N93" authorId="0" shapeId="0" xr:uid="{00000000-0006-0000-0700-000040000000}">
      <text>
        <r>
          <rPr>
            <sz val="11"/>
            <rFont val="Calibri"/>
          </rPr>
          <t>Ensure shared bookings pages are restricted to select users</t>
        </r>
      </text>
    </comment>
    <comment ref="O93" authorId="0" shapeId="0" xr:uid="{00000000-0006-0000-0700-000041000000}">
      <text>
        <r>
          <rPr>
            <sz val="11"/>
            <rFont val="Calibri"/>
          </rPr>
          <t>Ensure device enrollment for personally owned devices is blocked by default</t>
        </r>
      </text>
    </comment>
    <comment ref="P93" authorId="0" shapeId="0" xr:uid="{00000000-0006-0000-0700-000042000000}">
      <text>
        <r>
          <rPr>
            <sz val="11"/>
            <rFont val="Calibri"/>
          </rPr>
          <t>Ensure users cannot register applications</t>
        </r>
      </text>
    </comment>
    <comment ref="Q93" authorId="0" shapeId="0" xr:uid="{00000000-0006-0000-0700-000043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93" authorId="0" shapeId="0" xr:uid="{00000000-0006-0000-0700-000044000000}">
      <text>
        <r>
          <rPr>
            <sz val="11"/>
            <rFont val="Calibri"/>
          </rPr>
          <t>Ensure access to the Entra admin center is restricted</t>
        </r>
      </text>
    </comment>
    <comment ref="S93" authorId="0" shapeId="0" xr:uid="{00000000-0006-0000-0700-000045000000}">
      <text>
        <r>
          <rPr>
            <sz val="11"/>
            <rFont val="Calibri"/>
          </rPr>
          <t>Ensure users cannot create security groups</t>
        </r>
      </text>
    </comment>
    <comment ref="T93" authorId="0" shapeId="0" xr:uid="{00000000-0006-0000-0700-000046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93" authorId="0" shapeId="0" xr:uid="{00000000-0006-0000-0700-000047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93" authorId="0" shapeId="0" xr:uid="{00000000-0006-0000-0700-000048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93" authorId="0" shapeId="0" xr:uid="{00000000-0006-0000-0700-000049000000}">
      <text>
        <r>
          <rPr>
            <sz val="11"/>
            <rFont val="Calibri"/>
          </rPr>
          <t>Ensure the ability to join devices to Entra is restricted</t>
        </r>
      </text>
    </comment>
    <comment ref="X93" authorId="0" shapeId="0" xr:uid="{00000000-0006-0000-0700-00004A000000}">
      <text>
        <r>
          <rPr>
            <sz val="11"/>
            <rFont val="Calibri"/>
          </rPr>
          <t>Ensure the maximum number of devices per user is limited</t>
        </r>
      </text>
    </comment>
    <comment ref="Y93" authorId="0" shapeId="0" xr:uid="{00000000-0006-0000-0700-00004B000000}">
      <text>
        <r>
          <rPr>
            <sz val="11"/>
            <rFont val="Calibri"/>
          </rPr>
          <t>Ensure the GA role is not added as a local administrator during Entra join</t>
        </r>
      </text>
    </comment>
    <comment ref="Z93" authorId="0" shapeId="0" xr:uid="{00000000-0006-0000-0700-00004C000000}">
      <text>
        <r>
          <rPr>
            <sz val="11"/>
            <rFont val="Calibri"/>
          </rPr>
          <t>Ensure local administrator assignment is limited during Entra join</t>
        </r>
      </text>
    </comment>
    <comment ref="AA93" authorId="0" shapeId="0" xr:uid="{00000000-0006-0000-0700-00004D000000}">
      <text>
        <r>
          <rPr>
            <sz val="11"/>
            <rFont val="Calibri"/>
          </rPr>
          <t>Ensure user consent to apps accessing company data on their behalf is not allowed</t>
        </r>
      </text>
    </comment>
    <comment ref="AB93" authorId="0" shapeId="0" xr:uid="{00000000-0006-0000-0700-00004E000000}">
      <text>
        <r>
          <rPr>
            <sz val="11"/>
            <rFont val="Calibri"/>
          </rPr>
          <t>Ensure the admin consent workflow is enabled</t>
        </r>
      </text>
    </comment>
    <comment ref="AC93" authorId="0" shapeId="0" xr:uid="{00000000-0006-0000-0700-00004F000000}">
      <text>
        <r>
          <rPr>
            <sz val="11"/>
            <rFont val="Calibri"/>
          </rPr>
          <t>Ensure that collaboration invitations are sent to allowed domains only</t>
        </r>
      </text>
    </comment>
    <comment ref="AD93" authorId="0" shapeId="0" xr:uid="{00000000-0006-0000-0700-000050000000}">
      <text>
        <r>
          <rPr>
            <sz val="11"/>
            <rFont val="Calibri"/>
          </rPr>
          <t>Ensure that guest user access is restricted</t>
        </r>
      </text>
    </comment>
    <comment ref="AE93" authorId="0" shapeId="0" xr:uid="{00000000-0006-0000-0700-000051000000}">
      <text>
        <r>
          <rPr>
            <sz val="11"/>
            <rFont val="Calibri"/>
          </rPr>
          <t>Ensure guest user invitations are limited</t>
        </r>
      </text>
    </comment>
    <comment ref="AF93" authorId="0" shapeId="0" xr:uid="{00000000-0006-0000-0700-000052000000}">
      <text>
        <r>
          <rPr>
            <sz val="11"/>
            <rFont val="Calibri"/>
          </rPr>
          <t>Ensure exclusionary geographic access controls are utilized</t>
        </r>
      </text>
    </comment>
    <comment ref="AG93" authorId="0" shapeId="0" xr:uid="{00000000-0006-0000-0700-00002C000000}">
      <text>
        <r>
          <rPr>
            <sz val="11"/>
            <rFont val="Calibri"/>
          </rPr>
          <t>Ensure privileged role assignments are activated and not assigned</t>
        </r>
      </text>
    </comment>
    <comment ref="AH93" authorId="0" shapeId="0" xr:uid="{00000000-0006-0000-0700-00002D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AI93" authorId="0" shapeId="0" xr:uid="{00000000-0006-0000-0700-00002E000000}">
      <text>
        <r>
          <rPr>
            <sz val="11"/>
            <rFont val="Calibri"/>
          </rPr>
          <t>Ensure approval is required for Global Administrator role activation</t>
        </r>
      </text>
    </comment>
    <comment ref="AJ93" authorId="0" shapeId="0" xr:uid="{00000000-0006-0000-0700-00002F000000}">
      <text>
        <r>
          <rPr>
            <sz val="11"/>
            <rFont val="Calibri"/>
          </rPr>
          <t>Ensure approval is required for Privileged Role Administrator activation</t>
        </r>
      </text>
    </comment>
    <comment ref="AK93" authorId="0" shapeId="0" xr:uid="{00000000-0006-0000-0700-000030000000}">
      <text>
        <r>
          <rPr>
            <sz val="11"/>
            <rFont val="Calibri"/>
          </rPr>
          <t>Ensure SharePoint and OneDrive integration with Azure AD B2B is enabled</t>
        </r>
      </text>
    </comment>
    <comment ref="AL93" authorId="0" shapeId="0" xr:uid="{00000000-0006-0000-0700-000031000000}">
      <text>
        <r>
          <rPr>
            <sz val="11"/>
            <rFont val="Calibri"/>
          </rPr>
          <t>Ensure that SharePoint guest users cannot share items they don</t>
        </r>
        <r>
          <rPr>
            <sz val="11"/>
            <color rgb="FF000000"/>
            <rFont val="Calibri"/>
          </rPr>
          <t>'</t>
        </r>
        <r>
          <rPr>
            <sz val="11"/>
            <color rgb="FF000000"/>
            <rFont val="Calibri"/>
          </rPr>
          <t>t own</t>
        </r>
      </text>
    </comment>
    <comment ref="AM93" authorId="0" shapeId="0" xr:uid="{00000000-0006-0000-0700-000032000000}">
      <text>
        <r>
          <rPr>
            <sz val="11"/>
            <rFont val="Calibri"/>
          </rPr>
          <t>Ensure external sharing is restricted by security group</t>
        </r>
      </text>
    </comment>
    <comment ref="AN93" authorId="0" shapeId="0" xr:uid="{00000000-0006-0000-0700-000033000000}">
      <text>
        <r>
          <rPr>
            <sz val="11"/>
            <rFont val="Calibri"/>
          </rPr>
          <t>Ensure guest access to a site or OneDrive will expire automatically</t>
        </r>
      </text>
    </comment>
    <comment ref="AO93" authorId="0" shapeId="0" xr:uid="{00000000-0006-0000-0700-000034000000}">
      <text>
        <r>
          <rPr>
            <sz val="11"/>
            <rFont val="Calibri"/>
          </rPr>
          <t>Ensure external domains are restricted in the Teams admin center</t>
        </r>
      </text>
    </comment>
    <comment ref="AP93" authorId="0" shapeId="0" xr:uid="{00000000-0006-0000-0700-000035000000}">
      <text>
        <r>
          <rPr>
            <sz val="11"/>
            <rFont val="Calibri"/>
          </rPr>
          <t>Ensure communication with unmanaged Teams users is disabled</t>
        </r>
      </text>
    </comment>
    <comment ref="AQ93" authorId="0" shapeId="0" xr:uid="{00000000-0006-0000-0700-000036000000}">
      <text>
        <r>
          <rPr>
            <sz val="11"/>
            <rFont val="Calibri"/>
          </rPr>
          <t>Ensure external Teams users cannot initiate conversations</t>
        </r>
      </text>
    </comment>
    <comment ref="AR93" authorId="0" shapeId="0" xr:uid="{00000000-0006-0000-0700-000037000000}">
      <text>
        <r>
          <rPr>
            <sz val="11"/>
            <rFont val="Calibri"/>
          </rPr>
          <t>Ensure the organization cannot communicate with accounts in trial Teams tenants</t>
        </r>
      </text>
    </comment>
    <comment ref="AS93" authorId="0" shapeId="0" xr:uid="{00000000-0006-0000-0700-000038000000}">
      <text>
        <r>
          <rPr>
            <sz val="11"/>
            <rFont val="Calibri"/>
          </rPr>
          <t>Ensure anonymous users can</t>
        </r>
        <r>
          <rPr>
            <sz val="11"/>
            <color rgb="FF000000"/>
            <rFont val="Calibri"/>
          </rPr>
          <t>'</t>
        </r>
        <r>
          <rPr>
            <sz val="11"/>
            <color rgb="FF000000"/>
            <rFont val="Calibri"/>
          </rPr>
          <t>t join a meeting</t>
        </r>
      </text>
    </comment>
    <comment ref="AT93" authorId="0" shapeId="0" xr:uid="{00000000-0006-0000-0700-000039000000}">
      <text>
        <r>
          <rPr>
            <sz val="11"/>
            <rFont val="Calibri"/>
          </rPr>
          <t>Ensure anonymous users and dial-in callers can</t>
        </r>
        <r>
          <rPr>
            <sz val="11"/>
            <color rgb="FF000000"/>
            <rFont val="Calibri"/>
          </rPr>
          <t>'</t>
        </r>
        <r>
          <rPr>
            <sz val="11"/>
            <color rgb="FF000000"/>
            <rFont val="Calibri"/>
          </rPr>
          <t>t start a meeting</t>
        </r>
      </text>
    </comment>
    <comment ref="AU93" authorId="0" shapeId="0" xr:uid="{00000000-0006-0000-0700-00003A000000}">
      <text>
        <r>
          <rPr>
            <sz val="11"/>
            <rFont val="Calibri"/>
          </rPr>
          <t>Ensure only people in my org can bypass the lobby</t>
        </r>
      </text>
    </comment>
    <comment ref="H94" authorId="0" shapeId="0" xr:uid="{00000000-0006-0000-0700-000053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H104" authorId="0" shapeId="0" xr:uid="{00000000-0006-0000-0700-000054000000}">
      <text>
        <r>
          <rPr>
            <sz val="11"/>
            <rFont val="Calibri"/>
          </rPr>
          <t>Ensure MailTips are enabled for end users</t>
        </r>
      </text>
    </comment>
    <comment ref="H110" authorId="0" shapeId="0" xr:uid="{00000000-0006-0000-0700-000055000000}">
      <text>
        <r>
          <rPr>
            <sz val="11"/>
            <rFont val="Calibri"/>
          </rPr>
          <t>Ensure Information Protection sensitivity label policies are published</t>
        </r>
      </text>
    </comment>
    <comment ref="I110" authorId="0" shapeId="0" xr:uid="{00000000-0006-0000-0700-000056000000}">
      <text>
        <r>
          <rPr>
            <sz val="11"/>
            <rFont val="Calibri"/>
          </rPr>
          <t>Ensure users are restricted from recovering BitLocker keys</t>
        </r>
      </text>
    </comment>
    <comment ref="J110" authorId="0" shapeId="0" xr:uid="{00000000-0006-0000-0700-000057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111" authorId="0" shapeId="0" xr:uid="{00000000-0006-0000-0700-000058000000}">
      <text>
        <r>
          <rPr>
            <sz val="11"/>
            <rFont val="Calibri"/>
          </rPr>
          <t>Ensure that DKIM is enabled for all Exchange Online Domains</t>
        </r>
      </text>
    </comment>
    <comment ref="H114" authorId="0" shapeId="0" xr:uid="{00000000-0006-0000-0700-000059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I114" authorId="0" shapeId="0" xr:uid="{00000000-0006-0000-0700-00005A000000}">
      <text>
        <r>
          <rPr>
            <sz val="11"/>
            <rFont val="Calibri"/>
          </rPr>
          <t>Ensure that Sways cannot be shared with people outside of your organization</t>
        </r>
      </text>
    </comment>
    <comment ref="J114" authorId="0" shapeId="0" xr:uid="{00000000-0006-0000-0700-00005B000000}">
      <text>
        <r>
          <rPr>
            <sz val="11"/>
            <rFont val="Calibri"/>
          </rPr>
          <t>Ensure DLP policies are enabled</t>
        </r>
      </text>
    </comment>
    <comment ref="K114" authorId="0" shapeId="0" xr:uid="{00000000-0006-0000-0700-00005C000000}">
      <text>
        <r>
          <rPr>
            <sz val="11"/>
            <rFont val="Calibri"/>
          </rPr>
          <t>Ensure DLP policies are enabled for Microsoft Teams</t>
        </r>
      </text>
    </comment>
    <comment ref="L114" authorId="0" shapeId="0" xr:uid="{00000000-0006-0000-0700-00005D000000}">
      <text>
        <r>
          <rPr>
            <sz val="11"/>
            <rFont val="Calibri"/>
          </rPr>
          <t>Ensure DLP policies are published for Copilot users</t>
        </r>
      </text>
    </comment>
    <comment ref="M114" authorId="0" shapeId="0" xr:uid="{00000000-0006-0000-0700-00005E000000}">
      <text>
        <r>
          <rPr>
            <sz val="11"/>
            <rFont val="Calibri"/>
          </rPr>
          <t>Ensure all forms of mail forwarding are blocked and/or disabled</t>
        </r>
      </text>
    </comment>
    <comment ref="N114" authorId="0" shapeId="0" xr:uid="{00000000-0006-0000-0700-00005F000000}">
      <text>
        <r>
          <rPr>
            <sz val="11"/>
            <rFont val="Calibri"/>
          </rPr>
          <t>Ensure external content sharing is restricted</t>
        </r>
      </text>
    </comment>
    <comment ref="O114" authorId="0" shapeId="0" xr:uid="{00000000-0006-0000-0700-000060000000}">
      <text>
        <r>
          <rPr>
            <sz val="11"/>
            <rFont val="Calibri"/>
          </rPr>
          <t>Ensure OneDrive content sharing is restricted</t>
        </r>
      </text>
    </comment>
    <comment ref="P114" authorId="0" shapeId="0" xr:uid="{00000000-0006-0000-0700-000061000000}">
      <text>
        <r>
          <rPr>
            <sz val="11"/>
            <rFont val="Calibri"/>
          </rPr>
          <t>Ensure SharePoint external sharing is restricted</t>
        </r>
      </text>
    </comment>
    <comment ref="Q114" authorId="0" shapeId="0" xr:uid="{00000000-0006-0000-0700-000062000000}">
      <text>
        <r>
          <rPr>
            <sz val="11"/>
            <rFont val="Calibri"/>
          </rPr>
          <t>Ensure link sharing is restricted in SharePoint and OneDrive</t>
        </r>
      </text>
    </comment>
    <comment ref="R114" authorId="0" shapeId="0" xr:uid="{00000000-0006-0000-0700-000063000000}">
      <text>
        <r>
          <rPr>
            <sz val="11"/>
            <rFont val="Calibri"/>
          </rPr>
          <t>Ensure the SharePoint default sharing link permission is set</t>
        </r>
      </text>
    </comment>
    <comment ref="S114" authorId="0" shapeId="0" xr:uid="{00000000-0006-0000-0700-000064000000}">
      <text>
        <r>
          <rPr>
            <sz val="11"/>
            <rFont val="Calibri"/>
          </rPr>
          <t>Ensure meeting recording is off by default</t>
        </r>
      </text>
    </comment>
    <comment ref="T114" authorId="0" shapeId="0" xr:uid="{00000000-0006-0000-0700-000065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U114" authorId="0" shapeId="0" xr:uid="{00000000-0006-0000-0700-000066000000}">
      <text>
        <r>
          <rPr>
            <sz val="11"/>
            <rFont val="Calibri"/>
          </rPr>
          <t>Ensure shareable links are restricted</t>
        </r>
      </text>
    </comment>
    <comment ref="V114" authorId="0" shapeId="0" xr:uid="{00000000-0006-0000-0700-000067000000}">
      <text>
        <r>
          <rPr>
            <sz val="11"/>
            <rFont val="Calibri"/>
          </rPr>
          <t>Ensure enabling of external data sharing is restricted</t>
        </r>
      </text>
    </comment>
    <comment ref="H142" authorId="0" shapeId="0" xr:uid="{00000000-0006-0000-0700-000068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142" authorId="0" shapeId="0" xr:uid="{00000000-0006-0000-0700-000069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J142" authorId="0" shapeId="0" xr:uid="{00000000-0006-0000-0700-00006A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K142" authorId="0" shapeId="0" xr:uid="{00000000-0006-0000-0700-00006B000000}">
      <text>
        <r>
          <rPr>
            <sz val="11"/>
            <rFont val="Calibri"/>
          </rPr>
          <t>Ensure users installing Outlook add-ins is not allowed</t>
        </r>
      </text>
    </comment>
    <comment ref="L142" authorId="0" shapeId="0" xr:uid="{00000000-0006-0000-0700-00006C000000}">
      <text>
        <r>
          <rPr>
            <sz val="11"/>
            <rFont val="Calibri"/>
          </rPr>
          <t>Ensure the ability to add personal email accounts and calendars is disabled</t>
        </r>
      </text>
    </comment>
    <comment ref="M142" authorId="0" shapeId="0" xr:uid="{00000000-0006-0000-0700-00006D000000}">
      <text>
        <r>
          <rPr>
            <sz val="11"/>
            <rFont val="Calibri"/>
          </rPr>
          <t>Ensure additional storage providers are restricted in Outlook on the web</t>
        </r>
      </text>
    </comment>
    <comment ref="N142" authorId="0" shapeId="0" xr:uid="{00000000-0006-0000-0700-00006E000000}">
      <text>
        <r>
          <rPr>
            <sz val="11"/>
            <rFont val="Calibri"/>
          </rPr>
          <t>Ensure SMTP AUTH is disabled</t>
        </r>
      </text>
    </comment>
    <comment ref="O142" authorId="0" shapeId="0" xr:uid="{00000000-0006-0000-0700-00006F000000}">
      <text>
        <r>
          <rPr>
            <sz val="11"/>
            <rFont val="Calibri"/>
          </rPr>
          <t>Ensure Direct Send submissions are rejected</t>
        </r>
      </text>
    </comment>
    <comment ref="P142" authorId="0" shapeId="0" xr:uid="{00000000-0006-0000-0700-000070000000}">
      <text>
        <r>
          <rPr>
            <sz val="11"/>
            <rFont val="Calibri"/>
          </rPr>
          <t>Ensure external file sharing in Teams is enabled for only approved cloud storage services</t>
        </r>
      </text>
    </comment>
    <comment ref="Q142" authorId="0" shapeId="0" xr:uid="{00000000-0006-0000-0700-000071000000}">
      <text>
        <r>
          <rPr>
            <sz val="11"/>
            <rFont val="Calibri"/>
          </rPr>
          <t>Ensure users can</t>
        </r>
        <r>
          <rPr>
            <sz val="11"/>
            <color rgb="FF000000"/>
            <rFont val="Calibri"/>
          </rPr>
          <t>'</t>
        </r>
        <r>
          <rPr>
            <sz val="11"/>
            <color rgb="FF000000"/>
            <rFont val="Calibri"/>
          </rPr>
          <t>t send emails to a channel email address</t>
        </r>
      </text>
    </comment>
    <comment ref="R142" authorId="0" shapeId="0" xr:uid="{00000000-0006-0000-0700-000072000000}">
      <text>
        <r>
          <rPr>
            <sz val="11"/>
            <rFont val="Calibri"/>
          </rPr>
          <t>Ensure app permission policies are configured</t>
        </r>
      </text>
    </comment>
    <comment ref="S142" authorId="0" shapeId="0" xr:uid="{00000000-0006-0000-0700-000073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143" authorId="0" shapeId="0" xr:uid="{00000000-0006-0000-0700-000074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145" authorId="0" shapeId="0" xr:uid="{00000000-0006-0000-0700-000075000000}">
      <text>
        <r>
          <rPr>
            <sz val="11"/>
            <rFont val="Calibri"/>
          </rPr>
          <t>Ensure that SPF records are published for all Exchange Domains</t>
        </r>
      </text>
    </comment>
    <comment ref="I145" authorId="0" shapeId="0" xr:uid="{00000000-0006-0000-0700-000076000000}">
      <text>
        <r>
          <rPr>
            <sz val="11"/>
            <rFont val="Calibri"/>
          </rPr>
          <t>Ensure DMARC records for all Exchange Online domains are published</t>
        </r>
      </text>
    </comment>
    <comment ref="J145" authorId="0" shapeId="0" xr:uid="{00000000-0006-0000-0700-000077000000}">
      <text>
        <r>
          <rPr>
            <sz val="11"/>
            <rFont val="Calibri"/>
          </rPr>
          <t>Ensure Microsoft 365 audit log search is Enabled</t>
        </r>
      </text>
    </comment>
    <comment ref="K145" authorId="0" shapeId="0" xr:uid="{00000000-0006-0000-0700-000078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145" authorId="0" shapeId="0" xr:uid="{00000000-0006-0000-0700-000079000000}">
      <text>
        <r>
          <rPr>
            <sz val="11"/>
            <rFont val="Calibri"/>
          </rPr>
          <t>Ensure mailbox audit actions are configured</t>
        </r>
      </text>
    </comment>
    <comment ref="M145" authorId="0" shapeId="0" xr:uid="{00000000-0006-0000-0700-00007A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H146" authorId="0" shapeId="0" xr:uid="{00000000-0006-0000-0700-00007B000000}">
      <text>
        <r>
          <rPr>
            <sz val="11"/>
            <rFont val="Calibri"/>
          </rPr>
          <t>Ensure Safe Links for Office Applications is Enabled</t>
        </r>
      </text>
    </comment>
    <comment ref="I146" authorId="0" shapeId="0" xr:uid="{00000000-0006-0000-0700-00007C000000}">
      <text>
        <r>
          <rPr>
            <sz val="11"/>
            <rFont val="Calibri"/>
          </rPr>
          <t>Ensure the Common Attachment Types Filter is enabled</t>
        </r>
      </text>
    </comment>
    <comment ref="J146" authorId="0" shapeId="0" xr:uid="{00000000-0006-0000-0700-00007D000000}">
      <text>
        <r>
          <rPr>
            <sz val="11"/>
            <rFont val="Calibri"/>
          </rPr>
          <t>Ensure Safe Attachments policy is enabled</t>
        </r>
      </text>
    </comment>
    <comment ref="K146" authorId="0" shapeId="0" xr:uid="{00000000-0006-0000-0700-00007E000000}">
      <text>
        <r>
          <rPr>
            <sz val="11"/>
            <rFont val="Calibri"/>
          </rPr>
          <t>Ensure Safe Attachments for SharePoint, OneDrive, and Microsoft Teams is Enabled</t>
        </r>
      </text>
    </comment>
    <comment ref="L146" authorId="0" shapeId="0" xr:uid="{00000000-0006-0000-0700-00007F000000}">
      <text>
        <r>
          <rPr>
            <sz val="11"/>
            <rFont val="Calibri"/>
          </rPr>
          <t>Ensure that an anti-phishing policy has been created</t>
        </r>
      </text>
    </comment>
    <comment ref="M146" authorId="0" shapeId="0" xr:uid="{00000000-0006-0000-0700-000080000000}">
      <text>
        <r>
          <rPr>
            <sz val="11"/>
            <rFont val="Calibri"/>
          </rPr>
          <t>Ensure comprehensive attachment filtering is applied</t>
        </r>
      </text>
    </comment>
    <comment ref="N146" authorId="0" shapeId="0" xr:uid="{00000000-0006-0000-0700-000081000000}">
      <text>
        <r>
          <rPr>
            <sz val="11"/>
            <rFont val="Calibri"/>
          </rPr>
          <t>Ensure the connection filter IP allow list is not used</t>
        </r>
      </text>
    </comment>
    <comment ref="O146" authorId="0" shapeId="0" xr:uid="{00000000-0006-0000-0700-000082000000}">
      <text>
        <r>
          <rPr>
            <sz val="11"/>
            <rFont val="Calibri"/>
          </rPr>
          <t>Ensure the connection filter safe list is off</t>
        </r>
      </text>
    </comment>
    <comment ref="P146" authorId="0" shapeId="0" xr:uid="{00000000-0006-0000-0700-000083000000}">
      <text>
        <r>
          <rPr>
            <sz val="11"/>
            <rFont val="Calibri"/>
          </rPr>
          <t>Ensure inbound anti-spam policies do not contain allowed domains</t>
        </r>
      </text>
    </comment>
    <comment ref="Q146" authorId="0" shapeId="0" xr:uid="{00000000-0006-0000-0700-000084000000}">
      <text>
        <r>
          <rPr>
            <sz val="11"/>
            <rFont val="Calibri"/>
          </rPr>
          <t>Ensure Priority account protection is enabled and configured</t>
        </r>
      </text>
    </comment>
    <comment ref="R146" authorId="0" shapeId="0" xr:uid="{00000000-0006-0000-0700-000085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S146" authorId="0" shapeId="0" xr:uid="{00000000-0006-0000-0700-000086000000}">
      <text>
        <r>
          <rPr>
            <sz val="11"/>
            <rFont val="Calibri"/>
          </rPr>
          <t>Ensure Zero-hour auto purge for Microsoft Teams is on</t>
        </r>
      </text>
    </comment>
    <comment ref="T146" authorId="0" shapeId="0" xr:uid="{00000000-0006-0000-0700-000087000000}">
      <text>
        <r>
          <rPr>
            <sz val="11"/>
            <rFont val="Calibri"/>
          </rPr>
          <t>Ensure mail transport rules do not whitelist specific domains</t>
        </r>
      </text>
    </comment>
    <comment ref="U146" authorId="0" shapeId="0" xr:uid="{00000000-0006-0000-0700-000088000000}">
      <text>
        <r>
          <rPr>
            <sz val="11"/>
            <rFont val="Calibri"/>
          </rPr>
          <t>Ensure email from external senders is identified</t>
        </r>
      </text>
    </comment>
    <comment ref="V146" authorId="0" shapeId="0" xr:uid="{00000000-0006-0000-0700-000089000000}">
      <text>
        <r>
          <rPr>
            <sz val="11"/>
            <rFont val="Calibri"/>
          </rPr>
          <t>Ensure Office 365 SharePoint infected files are disallowed for download</t>
        </r>
      </text>
    </comment>
    <comment ref="H160" authorId="0" shapeId="0" xr:uid="{00000000-0006-0000-0700-00008A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I160" authorId="0" shapeId="0" xr:uid="{00000000-0006-0000-0700-00008B000000}">
      <text>
        <r>
          <rPr>
            <sz val="11"/>
            <rFont val="Calibri"/>
          </rPr>
          <t>Ensure users can report security concerns in Teams</t>
        </r>
      </text>
    </comment>
    <comment ref="H161" authorId="0" shapeId="0" xr:uid="{00000000-0006-0000-0700-00008C000000}">
      <text>
        <r>
          <rPr>
            <sz val="11"/>
            <rFont val="Calibri"/>
          </rPr>
          <t>Ensure notifications for internal users sending malware is Enabled</t>
        </r>
      </text>
    </comment>
    <comment ref="I161" authorId="0" shapeId="0" xr:uid="{00000000-0006-0000-0700-00008D000000}">
      <text>
        <r>
          <rPr>
            <sz val="11"/>
            <rFont val="Calibri"/>
          </rPr>
          <t>Ensure Exchange Online Spam Policies are set to notify administrators</t>
        </r>
      </text>
    </comment>
    <comment ref="J161" authorId="0" shapeId="0" xr:uid="{00000000-0006-0000-0700-00008E000000}">
      <text>
        <r>
          <rPr>
            <sz val="11"/>
            <rFont val="Calibri"/>
          </rPr>
          <t>Ensure outbound anti-spam message limits are in place</t>
        </r>
      </text>
    </comment>
    <comment ref="K161" authorId="0" shapeId="0" xr:uid="{00000000-0006-0000-0700-00008F000000}">
      <text>
        <r>
          <rPr>
            <sz val="11"/>
            <rFont val="Calibri"/>
          </rPr>
          <t>Ensure emergency access account activity is monitored</t>
        </r>
      </text>
    </comment>
    <comment ref="L161" authorId="0" shapeId="0" xr:uid="{00000000-0006-0000-0700-000090000000}">
      <text>
        <r>
          <rPr>
            <sz val="11"/>
            <rFont val="Calibri"/>
          </rPr>
          <t>Enable Identity Protection user risk policies</t>
        </r>
      </text>
    </comment>
    <comment ref="M161" authorId="0" shapeId="0" xr:uid="{00000000-0006-0000-0700-000091000000}">
      <text>
        <r>
          <rPr>
            <sz val="11"/>
            <rFont val="Calibri"/>
          </rPr>
          <t>Enable Identity Protection sign-in risk policies</t>
        </r>
      </text>
    </comment>
    <comment ref="N161" authorId="0" shapeId="0" xr:uid="{00000000-0006-0000-0700-000092000000}">
      <text>
        <r>
          <rPr>
            <sz val="11"/>
            <rFont val="Calibri"/>
          </rPr>
          <t>Ensure that users are notified on password resets</t>
        </r>
      </text>
    </comment>
    <comment ref="O161" authorId="0" shapeId="0" xr:uid="{00000000-0006-0000-0700-000093000000}">
      <text>
        <r>
          <rPr>
            <sz val="11"/>
            <rFont val="Calibri"/>
          </rPr>
          <t>Ensure all admins are notified when other admins reset their password</t>
        </r>
      </text>
    </comment>
    <comment ref="H165" authorId="0" shapeId="0" xr:uid="{00000000-0006-0000-0700-000094000000}">
      <text>
        <r>
          <rPr>
            <sz val="11"/>
            <rFont val="Calibri"/>
          </rPr>
          <t>Ensure internal phishing protection for Forms is enabled</t>
        </r>
      </text>
    </comment>
    <comment ref="H173" authorId="0" shapeId="0" xr:uid="{00000000-0006-0000-0700-000095000000}">
      <text>
        <r>
          <rPr>
            <sz val="11"/>
            <rFont val="Calibri"/>
          </rPr>
          <t>Ensure Microsoft Defender for Cloud Apps is enabled and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3" authorId="0" shapeId="0" xr:uid="{00000000-0006-0000-0800-000001000000}">
      <text>
        <r>
          <rPr>
            <sz val="11"/>
            <rFont val="Calibri"/>
          </rPr>
          <t>Ensure Administrative accounts are cloud-only</t>
        </r>
      </text>
    </comment>
    <comment ref="H63" authorId="0" shapeId="0" xr:uid="{00000000-0006-0000-0800-000009000000}">
      <text>
        <r>
          <rPr>
            <sz val="11"/>
            <rFont val="Calibri"/>
          </rPr>
          <t>Ensure that between two and four global admins are designated</t>
        </r>
      </text>
    </comment>
    <comment ref="I63" authorId="0" shapeId="0" xr:uid="{00000000-0006-0000-0800-000002000000}">
      <text>
        <r>
          <rPr>
            <sz val="11"/>
            <rFont val="Calibri"/>
          </rPr>
          <t>Ensure access to the Entra admin center is restricted</t>
        </r>
      </text>
    </comment>
    <comment ref="J63" authorId="0" shapeId="0" xr:uid="{00000000-0006-0000-0800-000003000000}">
      <text>
        <r>
          <rPr>
            <sz val="11"/>
            <rFont val="Calibri"/>
          </rPr>
          <t>Ensure the GA role is not added as a local administrator during Entra join</t>
        </r>
      </text>
    </comment>
    <comment ref="K63" authorId="0" shapeId="0" xr:uid="{00000000-0006-0000-0800-000004000000}">
      <text>
        <r>
          <rPr>
            <sz val="11"/>
            <rFont val="Calibri"/>
          </rPr>
          <t>Ensure local administrator assignment is limited during Entra join</t>
        </r>
      </text>
    </comment>
    <comment ref="L63" authorId="0" shapeId="0" xr:uid="{00000000-0006-0000-0800-000005000000}">
      <text>
        <r>
          <rPr>
            <sz val="11"/>
            <rFont val="Calibri"/>
          </rPr>
          <t>Ensure privileged role assignments are activated and not assigned</t>
        </r>
      </text>
    </comment>
    <comment ref="M63" authorId="0" shapeId="0" xr:uid="{00000000-0006-0000-0800-000006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N63" authorId="0" shapeId="0" xr:uid="{00000000-0006-0000-0800-000007000000}">
      <text>
        <r>
          <rPr>
            <sz val="11"/>
            <rFont val="Calibri"/>
          </rPr>
          <t>Ensure approval is required for Global Administrator role activation</t>
        </r>
      </text>
    </comment>
    <comment ref="O63" authorId="0" shapeId="0" xr:uid="{00000000-0006-0000-0800-000008000000}">
      <text>
        <r>
          <rPr>
            <sz val="11"/>
            <rFont val="Calibri"/>
          </rPr>
          <t>Ensure approval is required for Privileged Role Administrator activation</t>
        </r>
      </text>
    </comment>
    <comment ref="G64" authorId="0" shapeId="0" xr:uid="{00000000-0006-0000-0800-00000A000000}">
      <text>
        <r>
          <rPr>
            <sz val="11"/>
            <rFont val="Calibri"/>
          </rPr>
          <t>Ensure multifactor authentication is enabled for all users in administrative roles</t>
        </r>
      </text>
    </comment>
    <comment ref="H64" authorId="0" shapeId="0" xr:uid="{00000000-0006-0000-0800-00000D000000}">
      <text>
        <r>
          <rPr>
            <sz val="11"/>
            <rFont val="Calibri"/>
          </rPr>
          <t>Ensure multifactor authentication is enabled for all users</t>
        </r>
      </text>
    </comment>
    <comment ref="I64" authorId="0" shapeId="0" xr:uid="{00000000-0006-0000-0800-00000E000000}">
      <text>
        <r>
          <rPr>
            <sz val="11"/>
            <rFont val="Calibri"/>
          </rPr>
          <t>Enable Conditional Access policies to block legacy authentication</t>
        </r>
      </text>
    </comment>
    <comment ref="J64" authorId="0" shapeId="0" xr:uid="{00000000-0006-0000-0800-00000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K64" authorId="0" shapeId="0" xr:uid="{00000000-0006-0000-0800-000010000000}">
      <text>
        <r>
          <rPr>
            <sz val="11"/>
            <rFont val="Calibri"/>
          </rPr>
          <t>Ensure Microsoft Authenticator is configured to protect against MFA fatigue</t>
        </r>
      </text>
    </comment>
    <comment ref="L64" authorId="0" shapeId="0" xr:uid="{00000000-0006-0000-0800-000011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M64" authorId="0" shapeId="0" xr:uid="{00000000-0006-0000-0800-000012000000}">
      <text>
        <r>
          <rPr>
            <sz val="11"/>
            <rFont val="Calibri"/>
          </rPr>
          <t>Ensure weak authentication methods are disabled</t>
        </r>
      </text>
    </comment>
    <comment ref="N64" authorId="0" shapeId="0" xr:uid="{00000000-0006-0000-0800-000013000000}">
      <text>
        <r>
          <rPr>
            <sz val="11"/>
            <rFont val="Calibri"/>
          </rPr>
          <t>Ensure system-preferred multifactor authentication is enabled</t>
        </r>
      </text>
    </comment>
    <comment ref="O64" authorId="0" shapeId="0" xr:uid="{00000000-0006-0000-0800-000014000000}">
      <text>
        <r>
          <rPr>
            <sz val="11"/>
            <rFont val="Calibri"/>
          </rPr>
          <t>Ensure the email OTP authentication method is disabled</t>
        </r>
      </text>
    </comment>
    <comment ref="P64" authorId="0" shapeId="0" xr:uid="{00000000-0006-0000-0800-00000B000000}">
      <text>
        <r>
          <rPr>
            <sz val="11"/>
            <rFont val="Calibri"/>
          </rPr>
          <t>Ensure modern authentication for Exchange Online is enabled</t>
        </r>
      </text>
    </comment>
    <comment ref="Q64" authorId="0" shapeId="0" xr:uid="{00000000-0006-0000-0800-00000C000000}">
      <text>
        <r>
          <rPr>
            <sz val="11"/>
            <rFont val="Calibri"/>
          </rPr>
          <t>Ensure modern authentication for SharePoint applications is required</t>
        </r>
      </text>
    </comment>
    <comment ref="G69" authorId="0" shapeId="0" xr:uid="{00000000-0006-0000-0800-000015000000}">
      <text>
        <r>
          <rPr>
            <sz val="11"/>
            <rFont val="Calibri"/>
          </rPr>
          <t>Ensure Local Administrator Password Solution is enabled</t>
        </r>
      </text>
    </comment>
    <comment ref="H69" authorId="0" shapeId="0" xr:uid="{00000000-0006-0000-0800-000016000000}">
      <text>
        <r>
          <rPr>
            <sz val="11"/>
            <rFont val="Calibri"/>
          </rPr>
          <t>Ensure custom banned passwords lists are used</t>
        </r>
      </text>
    </comment>
    <comment ref="I69" authorId="0" shapeId="0" xr:uid="{00000000-0006-0000-0800-000017000000}">
      <text>
        <r>
          <rPr>
            <sz val="11"/>
            <rFont val="Calibri"/>
          </rPr>
          <t>Ensure password protection is enabled for on-prem Active Directory</t>
        </r>
      </text>
    </comment>
    <comment ref="G71" authorId="0" shapeId="0" xr:uid="{00000000-0006-0000-0800-000018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H71" authorId="0" shapeId="0" xr:uid="{00000000-0006-0000-0800-000019000000}">
      <text>
        <r>
          <rPr>
            <sz val="11"/>
            <rFont val="Calibri"/>
          </rPr>
          <t>Ensure Sign-in frequency is enabled and browser sessions are not persistent for Administrative users</t>
        </r>
      </text>
    </comment>
    <comment ref="I71" authorId="0" shapeId="0" xr:uid="{00000000-0006-0000-0800-00001A000000}">
      <text>
        <r>
          <rPr>
            <sz val="11"/>
            <rFont val="Calibri"/>
          </rPr>
          <t>Ensure that periodic reauthentication is required for all users</t>
        </r>
      </text>
    </comment>
    <comment ref="G74" authorId="0" shapeId="0" xr:uid="{00000000-0006-0000-0800-00001B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H74" authorId="0" shapeId="0" xr:uid="{00000000-0006-0000-0800-00001C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G80" authorId="0" shapeId="0" xr:uid="{00000000-0006-0000-0800-00001D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80" authorId="0" shapeId="0" xr:uid="{00000000-0006-0000-0800-00001E000000}">
      <text>
        <r>
          <rPr>
            <sz val="11"/>
            <rFont val="Calibri"/>
          </rPr>
          <t>Ensure a managed device is required for authentication</t>
        </r>
      </text>
    </comment>
    <comment ref="I80" authorId="0" shapeId="0" xr:uid="{00000000-0006-0000-0800-00001F000000}">
      <text>
        <r>
          <rPr>
            <sz val="11"/>
            <rFont val="Calibri"/>
          </rPr>
          <t>Ensure a managed device is required to register security information</t>
        </r>
      </text>
    </comment>
    <comment ref="G83" authorId="0" shapeId="0" xr:uid="{00000000-0006-0000-0800-000020000000}">
      <text>
        <r>
          <rPr>
            <sz val="11"/>
            <rFont val="Calibri"/>
          </rPr>
          <t>Ensure device enrollment for personally owned devices is blocked by default</t>
        </r>
      </text>
    </comment>
    <comment ref="H83" authorId="0" shapeId="0" xr:uid="{00000000-0006-0000-0800-000021000000}">
      <text>
        <r>
          <rPr>
            <sz val="11"/>
            <rFont val="Calibri"/>
          </rPr>
          <t>Ensure the ability to join devices to Entra is restricted</t>
        </r>
      </text>
    </comment>
    <comment ref="I83" authorId="0" shapeId="0" xr:uid="{00000000-0006-0000-0800-000022000000}">
      <text>
        <r>
          <rPr>
            <sz val="11"/>
            <rFont val="Calibri"/>
          </rPr>
          <t>Ensure the maximum number of devices per user is limited</t>
        </r>
      </text>
    </comment>
    <comment ref="G100" authorId="0" shapeId="0" xr:uid="{00000000-0006-0000-0800-000023000000}">
      <text>
        <r>
          <rPr>
            <sz val="11"/>
            <rFont val="Calibri"/>
          </rPr>
          <t>Ensure Microsoft 365 audit log search is Enabled</t>
        </r>
      </text>
    </comment>
    <comment ref="H100" authorId="0" shapeId="0" xr:uid="{00000000-0006-0000-0800-000024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I100" authorId="0" shapeId="0" xr:uid="{00000000-0006-0000-0800-000025000000}">
      <text>
        <r>
          <rPr>
            <sz val="11"/>
            <rFont val="Calibri"/>
          </rPr>
          <t>Ensure mailbox audit actions are configured</t>
        </r>
      </text>
    </comment>
    <comment ref="J100" authorId="0" shapeId="0" xr:uid="{00000000-0006-0000-0800-000026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47" authorId="0" shapeId="0" xr:uid="{00000000-0006-0000-0A00-000001000000}">
      <text>
        <r>
          <rPr>
            <sz val="11"/>
            <rFont val="Calibri"/>
          </rPr>
          <t>Ensure DLP policies are enabled</t>
        </r>
      </text>
    </comment>
    <comment ref="L93" authorId="0" shapeId="0" xr:uid="{00000000-0006-0000-0A00-000002000000}">
      <text>
        <r>
          <rPr>
            <sz val="11"/>
            <rFont val="Calibri"/>
          </rPr>
          <t>Ensure the Common Attachment Types Filter is enabled</t>
        </r>
      </text>
    </comment>
    <comment ref="M93" authorId="0" shapeId="0" xr:uid="{00000000-0006-0000-0A00-000005000000}">
      <text>
        <r>
          <rPr>
            <sz val="11"/>
            <rFont val="Calibri"/>
          </rPr>
          <t>Ensure Safe Attachments policy is enabled</t>
        </r>
      </text>
    </comment>
    <comment ref="N93" authorId="0" shapeId="0" xr:uid="{00000000-0006-0000-0A00-000003000000}">
      <text>
        <r>
          <rPr>
            <sz val="11"/>
            <rFont val="Calibri"/>
          </rPr>
          <t>Ensure Safe Attachments for SharePoint, OneDrive, and Microsoft Teams is Enabled</t>
        </r>
      </text>
    </comment>
    <comment ref="O93" authorId="0" shapeId="0" xr:uid="{00000000-0006-0000-0A00-000004000000}">
      <text>
        <r>
          <rPr>
            <sz val="11"/>
            <rFont val="Calibri"/>
          </rPr>
          <t>Ensure comprehensive attachment filtering is applied</t>
        </r>
      </text>
    </comment>
    <comment ref="L138" authorId="0" shapeId="0" xr:uid="{00000000-0006-0000-0A00-000006000000}">
      <text>
        <r>
          <rPr>
            <sz val="11"/>
            <rFont val="Calibri"/>
          </rPr>
          <t>Ensure privileged role assignments are activated and not assigned</t>
        </r>
      </text>
    </comment>
    <comment ref="L139" authorId="0" shapeId="0" xr:uid="{00000000-0006-0000-0A00-000007000000}">
      <text>
        <r>
          <rPr>
            <sz val="11"/>
            <rFont val="Calibri"/>
          </rPr>
          <t>Ensure that between two and four global admins are designated</t>
        </r>
      </text>
    </comment>
    <comment ref="M139" authorId="0" shapeId="0" xr:uid="{00000000-0006-0000-0A00-000008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N139" authorId="0" shapeId="0" xr:uid="{00000000-0006-0000-0A00-000009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L152" authorId="0" shapeId="0" xr:uid="{00000000-0006-0000-0A00-00000A000000}">
      <text>
        <r>
          <rPr>
            <sz val="11"/>
            <rFont val="Calibri"/>
          </rPr>
          <t>Ensure Administrative accounts are cloud-only</t>
        </r>
      </text>
    </comment>
    <comment ref="L159" authorId="0" shapeId="0" xr:uid="{00000000-0006-0000-0A00-00000B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M159" authorId="0" shapeId="0" xr:uid="{00000000-0006-0000-0A00-00000C000000}">
      <text>
        <r>
          <rPr>
            <sz val="11"/>
            <rFont val="Calibri"/>
          </rPr>
          <t>Ensure Sign-in frequency is enabled and browser sessions are not persistent for Administrative users</t>
        </r>
      </text>
    </comment>
    <comment ref="N159" authorId="0" shapeId="0" xr:uid="{00000000-0006-0000-0A00-00000D000000}">
      <text>
        <r>
          <rPr>
            <sz val="11"/>
            <rFont val="Calibri"/>
          </rPr>
          <t>Ensure that periodic reauthentication is required for all users</t>
        </r>
      </text>
    </comment>
    <comment ref="L161" authorId="0" shapeId="0" xr:uid="{00000000-0006-0000-0A00-00000E000000}">
      <text>
        <r>
          <rPr>
            <sz val="11"/>
            <rFont val="Calibri"/>
          </rPr>
          <t>Enable Conditional Access policies to block legacy authentication</t>
        </r>
      </text>
    </comment>
    <comment ref="M161" authorId="0" shapeId="0" xr:uid="{00000000-0006-0000-0A00-00000F000000}">
      <text>
        <r>
          <rPr>
            <sz val="11"/>
            <rFont val="Calibri"/>
          </rPr>
          <t>Ensure modern authentication for Exchange Online is enabled</t>
        </r>
      </text>
    </comment>
    <comment ref="N161" authorId="0" shapeId="0" xr:uid="{00000000-0006-0000-0A00-000010000000}">
      <text>
        <r>
          <rPr>
            <sz val="11"/>
            <rFont val="Calibri"/>
          </rPr>
          <t>Ensure modern authentication for SharePoint applications is required</t>
        </r>
      </text>
    </comment>
    <comment ref="L164" authorId="0" shapeId="0" xr:uid="{00000000-0006-0000-0A00-000011000000}">
      <text>
        <r>
          <rPr>
            <sz val="11"/>
            <rFont val="Calibri"/>
          </rPr>
          <t>Ensure Local Administrator Password Solution is enabled</t>
        </r>
      </text>
    </comment>
    <comment ref="M164" authorId="0" shapeId="0" xr:uid="{00000000-0006-0000-0A00-000012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N164" authorId="0" shapeId="0" xr:uid="{00000000-0006-0000-0A00-000013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L166" authorId="0" shapeId="0" xr:uid="{00000000-0006-0000-0A00-000014000000}">
      <text>
        <r>
          <rPr>
            <sz val="11"/>
            <rFont val="Calibri"/>
          </rPr>
          <t>Ensure custom banned passwords lists are used</t>
        </r>
      </text>
    </comment>
    <comment ref="M166" authorId="0" shapeId="0" xr:uid="{00000000-0006-0000-0A00-000015000000}">
      <text>
        <r>
          <rPr>
            <sz val="11"/>
            <rFont val="Calibri"/>
          </rPr>
          <t>Ensure password protection is enabled for on-prem Active Directory</t>
        </r>
      </text>
    </comment>
    <comment ref="L169" authorId="0" shapeId="0" xr:uid="{00000000-0006-0000-0A00-000016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L174" authorId="0" shapeId="0" xr:uid="{00000000-0006-0000-0A00-000017000000}">
      <text>
        <r>
          <rPr>
            <sz val="11"/>
            <rFont val="Calibri"/>
          </rPr>
          <t>Ensure multifactor authentication is enabled for all users in administrative roles</t>
        </r>
      </text>
    </comment>
    <comment ref="M174" authorId="0" shapeId="0" xr:uid="{00000000-0006-0000-0A00-000018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L175" authorId="0" shapeId="0" xr:uid="{00000000-0006-0000-0A00-000019000000}">
      <text>
        <r>
          <rPr>
            <sz val="11"/>
            <rFont val="Calibri"/>
          </rPr>
          <t>Ensure multifactor authentication is enabled for all users</t>
        </r>
      </text>
    </comment>
    <comment ref="M175" authorId="0" shapeId="0" xr:uid="{00000000-0006-0000-0A00-00001A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L221" authorId="0" shapeId="0" xr:uid="{00000000-0006-0000-0A00-00001B000000}">
      <text>
        <r>
          <rPr>
            <sz val="11"/>
            <rFont val="Calibri"/>
          </rPr>
          <t>Ensure Microsoft 365 audit log search is Enabled</t>
        </r>
      </text>
    </comment>
    <comment ref="M221" authorId="0" shapeId="0" xr:uid="{00000000-0006-0000-0A00-00001C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226" authorId="0" shapeId="0" xr:uid="{00000000-0006-0000-0A00-00001D000000}">
      <text>
        <r>
          <rPr>
            <sz val="11"/>
            <rFont val="Calibri"/>
          </rPr>
          <t>Ensure mailbox audit actions are configured</t>
        </r>
      </text>
    </comment>
    <comment ref="L232" authorId="0" shapeId="0" xr:uid="{00000000-0006-0000-0A00-00001E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L288" authorId="0" shapeId="0" xr:uid="{00000000-0006-0000-0A00-00001F000000}">
      <text>
        <r>
          <rPr>
            <sz val="11"/>
            <rFont val="Calibri"/>
          </rPr>
          <t>Ensure all forms of mail forwarding are blocked and/or disabled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 authorId="0" shapeId="0" xr:uid="{00000000-0006-0000-0B00-000001000000}">
      <text>
        <r>
          <rPr>
            <sz val="11"/>
            <rFont val="Calibri"/>
          </rPr>
          <t>Ensure the Common Attachment Types Filter is enabled</t>
        </r>
      </text>
    </comment>
    <comment ref="I18" authorId="0" shapeId="0" xr:uid="{00000000-0006-0000-0B00-000006000000}">
      <text>
        <r>
          <rPr>
            <sz val="11"/>
            <rFont val="Calibri"/>
          </rPr>
          <t>Ensure Safe Attachments policy is enabled</t>
        </r>
      </text>
    </comment>
    <comment ref="J18" authorId="0" shapeId="0" xr:uid="{00000000-0006-0000-0B00-000002000000}">
      <text>
        <r>
          <rPr>
            <sz val="11"/>
            <rFont val="Calibri"/>
          </rPr>
          <t>Ensure Safe Attachments for SharePoint, OneDrive, and Microsoft Teams is Enabled</t>
        </r>
      </text>
    </comment>
    <comment ref="K18" authorId="0" shapeId="0" xr:uid="{00000000-0006-0000-0B00-000003000000}">
      <text>
        <r>
          <rPr>
            <sz val="11"/>
            <rFont val="Calibri"/>
          </rPr>
          <t>Ensure comprehensive attachment filtering is applied</t>
        </r>
      </text>
    </comment>
    <comment ref="L18" authorId="0" shapeId="0" xr:uid="{00000000-0006-0000-0B00-000004000000}">
      <text>
        <r>
          <rPr>
            <sz val="11"/>
            <rFont val="Calibri"/>
          </rPr>
          <t>Ensure Zero-hour auto purge for Microsoft Teams is on</t>
        </r>
      </text>
    </comment>
    <comment ref="M18" authorId="0" shapeId="0" xr:uid="{00000000-0006-0000-0B00-000005000000}">
      <text>
        <r>
          <rPr>
            <sz val="11"/>
            <rFont val="Calibri"/>
          </rPr>
          <t>Ensure Office 365 SharePoint infected files are disallowed for download</t>
        </r>
      </text>
    </comment>
    <comment ref="H20" authorId="0" shapeId="0" xr:uid="{00000000-0006-0000-0B00-000007000000}">
      <text>
        <r>
          <rPr>
            <sz val="11"/>
            <rFont val="Calibri"/>
          </rPr>
          <t>Ensure the connection filter IP allow list is not used</t>
        </r>
      </text>
    </comment>
    <comment ref="I20" authorId="0" shapeId="0" xr:uid="{00000000-0006-0000-0B00-000008000000}">
      <text>
        <r>
          <rPr>
            <sz val="11"/>
            <rFont val="Calibri"/>
          </rPr>
          <t>Ensure the connection filter safe list is off</t>
        </r>
      </text>
    </comment>
    <comment ref="J20" authorId="0" shapeId="0" xr:uid="{00000000-0006-0000-0B00-000009000000}">
      <text>
        <r>
          <rPr>
            <sz val="11"/>
            <rFont val="Calibri"/>
          </rPr>
          <t>Ensure inbound anti-spam policies do not contain allowed domains</t>
        </r>
      </text>
    </comment>
    <comment ref="K20" authorId="0" shapeId="0" xr:uid="{00000000-0006-0000-0B00-00000A000000}">
      <text>
        <r>
          <rPr>
            <sz val="11"/>
            <rFont val="Calibri"/>
          </rPr>
          <t>Ensure mail transport rules do not whitelist specific domains</t>
        </r>
      </text>
    </comment>
    <comment ref="H21" authorId="0" shapeId="0" xr:uid="{00000000-0006-0000-0B00-00000B000000}">
      <text>
        <r>
          <rPr>
            <sz val="11"/>
            <rFont val="Calibri"/>
          </rPr>
          <t>Ensure internal phishing protection for Forms is enabled</t>
        </r>
      </text>
    </comment>
    <comment ref="I21" authorId="0" shapeId="0" xr:uid="{00000000-0006-0000-0B00-00000C000000}">
      <text>
        <r>
          <rPr>
            <sz val="11"/>
            <rFont val="Calibri"/>
          </rPr>
          <t>Ensure Safe Links for Office Applications is Enabled</t>
        </r>
      </text>
    </comment>
    <comment ref="J21" authorId="0" shapeId="0" xr:uid="{00000000-0006-0000-0B00-00000D000000}">
      <text>
        <r>
          <rPr>
            <sz val="11"/>
            <rFont val="Calibri"/>
          </rPr>
          <t>Ensure that an anti-phishing policy has been created</t>
        </r>
      </text>
    </comment>
    <comment ref="K21" authorId="0" shapeId="0" xr:uid="{00000000-0006-0000-0B00-00000E000000}">
      <text>
        <r>
          <rPr>
            <sz val="11"/>
            <rFont val="Calibri"/>
          </rPr>
          <t>Ensure Priority account protection is enabled and configured</t>
        </r>
      </text>
    </comment>
    <comment ref="L21" authorId="0" shapeId="0" xr:uid="{00000000-0006-0000-0B00-00000F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M21" authorId="0" shapeId="0" xr:uid="{00000000-0006-0000-0B00-000010000000}">
      <text>
        <r>
          <rPr>
            <sz val="11"/>
            <rFont val="Calibri"/>
          </rPr>
          <t>Ensure email from external senders is identified</t>
        </r>
      </text>
    </comment>
    <comment ref="H38" authorId="0" shapeId="0" xr:uid="{00000000-0006-0000-0B00-000011000000}">
      <text>
        <r>
          <rPr>
            <sz val="11"/>
            <rFont val="Calibri"/>
          </rPr>
          <t>Ensure MailTips are enabled for end users</t>
        </r>
      </text>
    </comment>
    <comment ref="H95" authorId="0" shapeId="0" xr:uid="{00000000-0006-0000-0B00-000012000000}">
      <text>
        <r>
          <rPr>
            <sz val="11"/>
            <rFont val="Calibri"/>
          </rPr>
          <t>Ensure the customer lockbox feature is enabled</t>
        </r>
      </text>
    </comment>
    <comment ref="H223" authorId="0" shapeId="0" xr:uid="{00000000-0006-0000-0B00-000013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223" authorId="0" shapeId="0" xr:uid="{00000000-0006-0000-0B00-000014000000}">
      <text>
        <r>
          <rPr>
            <sz val="11"/>
            <rFont val="Calibri"/>
          </rPr>
          <t>Ensure users installing Outlook add-ins is not allowed</t>
        </r>
      </text>
    </comment>
    <comment ref="J223" authorId="0" shapeId="0" xr:uid="{00000000-0006-0000-0B00-000015000000}">
      <text>
        <r>
          <rPr>
            <sz val="11"/>
            <rFont val="Calibri"/>
          </rPr>
          <t>Ensure app permission policies are configured</t>
        </r>
      </text>
    </comment>
    <comment ref="K223" authorId="0" shapeId="0" xr:uid="{00000000-0006-0000-0B00-000016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265" authorId="0" shapeId="0" xr:uid="{00000000-0006-0000-0B00-000017000000}">
      <text>
        <r>
          <rPr>
            <sz val="11"/>
            <rFont val="Calibri"/>
          </rPr>
          <t>Ensure device enrollment for personally owned devices is blocked by default</t>
        </r>
      </text>
    </comment>
    <comment ref="I265" authorId="0" shapeId="0" xr:uid="{00000000-0006-0000-0B00-000018000000}">
      <text>
        <r>
          <rPr>
            <sz val="11"/>
            <rFont val="Calibri"/>
          </rPr>
          <t>Ensure the ability to join devices to Entra is restricted</t>
        </r>
      </text>
    </comment>
    <comment ref="J265" authorId="0" shapeId="0" xr:uid="{00000000-0006-0000-0B00-000019000000}">
      <text>
        <r>
          <rPr>
            <sz val="11"/>
            <rFont val="Calibri"/>
          </rPr>
          <t>Ensure the maximum number of devices per user is limited</t>
        </r>
      </text>
    </comment>
    <comment ref="H266" authorId="0" shapeId="0" xr:uid="{00000000-0006-0000-0B00-00001A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267" authorId="0" shapeId="0" xr:uid="{00000000-0006-0000-0B00-00001B000000}">
      <text>
        <r>
          <rPr>
            <sz val="11"/>
            <rFont val="Calibri"/>
          </rPr>
          <t>Ensure a managed device is required for authentication</t>
        </r>
      </text>
    </comment>
    <comment ref="I267" authorId="0" shapeId="0" xr:uid="{00000000-0006-0000-0B00-00001C000000}">
      <text>
        <r>
          <rPr>
            <sz val="11"/>
            <rFont val="Calibri"/>
          </rPr>
          <t>Ensure a managed device is required to register security information</t>
        </r>
      </text>
    </comment>
    <comment ref="H276" authorId="0" shapeId="0" xr:uid="{00000000-0006-0000-0B00-00001D000000}">
      <text>
        <r>
          <rPr>
            <sz val="11"/>
            <rFont val="Calibri"/>
          </rPr>
          <t>Ensure sign-in to shared mailboxes is blocked</t>
        </r>
      </text>
    </comment>
    <comment ref="I276" authorId="0" shapeId="0" xr:uid="{00000000-0006-0000-0B00-00001E000000}">
      <text>
        <r>
          <rPr>
            <sz val="11"/>
            <rFont val="Calibri"/>
          </rPr>
          <t>Ensure that password hash sync is enabled for hybrid deployments</t>
        </r>
      </text>
    </comment>
    <comment ref="H277" authorId="0" shapeId="0" xr:uid="{00000000-0006-0000-0B00-00001F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H280" authorId="0" shapeId="0" xr:uid="{00000000-0006-0000-0B00-000020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I280" authorId="0" shapeId="0" xr:uid="{00000000-0006-0000-0B00-00002C000000}">
      <text>
        <r>
          <rPr>
            <sz val="11"/>
            <rFont val="Calibri"/>
          </rPr>
          <t>Ensure multifactor authentication is enabled for all users in administrative roles</t>
        </r>
      </text>
    </comment>
    <comment ref="J280" authorId="0" shapeId="0" xr:uid="{00000000-0006-0000-0B00-00002D000000}">
      <text>
        <r>
          <rPr>
            <sz val="11"/>
            <rFont val="Calibri"/>
          </rPr>
          <t>Ensure multifactor authentication is enabled for all users</t>
        </r>
      </text>
    </comment>
    <comment ref="K280" authorId="0" shapeId="0" xr:uid="{00000000-0006-0000-0B00-00002E000000}">
      <text>
        <r>
          <rPr>
            <sz val="11"/>
            <rFont val="Calibri"/>
          </rPr>
          <t>Enable Conditional Access policies to block legacy authentication</t>
        </r>
      </text>
    </comment>
    <comment ref="L280" authorId="0" shapeId="0" xr:uid="{00000000-0006-0000-0B00-00002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M280" authorId="0" shapeId="0" xr:uid="{00000000-0006-0000-0B00-000030000000}">
      <text>
        <r>
          <rPr>
            <sz val="11"/>
            <rFont val="Calibri"/>
          </rPr>
          <t>Ensure the device code sign-in flow is blocked</t>
        </r>
      </text>
    </comment>
    <comment ref="N280" authorId="0" shapeId="0" xr:uid="{00000000-0006-0000-0B00-000021000000}">
      <text>
        <r>
          <rPr>
            <sz val="11"/>
            <rFont val="Calibri"/>
          </rPr>
          <t>Ensure Token Protection is enforced for session tokens</t>
        </r>
      </text>
    </comment>
    <comment ref="O280" authorId="0" shapeId="0" xr:uid="{00000000-0006-0000-0B00-000022000000}">
      <text>
        <r>
          <rPr>
            <sz val="11"/>
            <rFont val="Calibri"/>
          </rPr>
          <t>Ensure authentication transfer is blocked</t>
        </r>
      </text>
    </comment>
    <comment ref="P280" authorId="0" shapeId="0" xr:uid="{00000000-0006-0000-0B00-000023000000}">
      <text>
        <r>
          <rPr>
            <sz val="11"/>
            <rFont val="Calibri"/>
          </rPr>
          <t>Ensure Microsoft Authenticator is configured to protect against MFA fatigue</t>
        </r>
      </text>
    </comment>
    <comment ref="Q280" authorId="0" shapeId="0" xr:uid="{00000000-0006-0000-0B00-000024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R280" authorId="0" shapeId="0" xr:uid="{00000000-0006-0000-0B00-000025000000}">
      <text>
        <r>
          <rPr>
            <sz val="11"/>
            <rFont val="Calibri"/>
          </rPr>
          <t>Ensure weak authentication methods are disabled</t>
        </r>
      </text>
    </comment>
    <comment ref="S280" authorId="0" shapeId="0" xr:uid="{00000000-0006-0000-0B00-000026000000}">
      <text>
        <r>
          <rPr>
            <sz val="11"/>
            <rFont val="Calibri"/>
          </rPr>
          <t>Ensure system-preferred multifactor authentication is enabled</t>
        </r>
      </text>
    </comment>
    <comment ref="T280" authorId="0" shapeId="0" xr:uid="{00000000-0006-0000-0B00-000027000000}">
      <text>
        <r>
          <rPr>
            <sz val="11"/>
            <rFont val="Calibri"/>
          </rPr>
          <t>Ensure the email OTP authentication method is disabled</t>
        </r>
      </text>
    </comment>
    <comment ref="U280" authorId="0" shapeId="0" xr:uid="{00000000-0006-0000-0B00-000028000000}">
      <text>
        <r>
          <rPr>
            <sz val="11"/>
            <rFont val="Calibri"/>
          </rPr>
          <t>Ensure Microsoft Authenticator on companion applications is disabled</t>
        </r>
      </text>
    </comment>
    <comment ref="V280" authorId="0" shapeId="0" xr:uid="{00000000-0006-0000-0B00-000029000000}">
      <text>
        <r>
          <rPr>
            <sz val="11"/>
            <rFont val="Calibri"/>
          </rPr>
          <t>Ensure modern authentication for Exchange Online is enabled</t>
        </r>
      </text>
    </comment>
    <comment ref="W280" authorId="0" shapeId="0" xr:uid="{00000000-0006-0000-0B00-00002A000000}">
      <text>
        <r>
          <rPr>
            <sz val="11"/>
            <rFont val="Calibri"/>
          </rPr>
          <t>Ensure modern authentication for SharePoint applications is required</t>
        </r>
      </text>
    </comment>
    <comment ref="X280" authorId="0" shapeId="0" xr:uid="{00000000-0006-0000-0B00-00002B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281" authorId="0" shapeId="0" xr:uid="{00000000-0006-0000-0B00-000031000000}">
      <text>
        <r>
          <rPr>
            <sz val="11"/>
            <rFont val="Calibri"/>
          </rPr>
          <t>Ensure shared bookings pages are restricted to select users</t>
        </r>
      </text>
    </comment>
    <comment ref="H283" authorId="0" shapeId="0" xr:uid="{00000000-0006-0000-0B00-000032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I283" authorId="0" shapeId="0" xr:uid="{00000000-0006-0000-0B00-000033000000}">
      <text>
        <r>
          <rPr>
            <sz val="11"/>
            <rFont val="Calibri"/>
          </rPr>
          <t>Ensure password addition is blocked for applications</t>
        </r>
      </text>
    </comment>
    <comment ref="J283" authorId="0" shapeId="0" xr:uid="{00000000-0006-0000-0B00-000034000000}">
      <text>
        <r>
          <rPr>
            <sz val="11"/>
            <rFont val="Calibri"/>
          </rPr>
          <t>Ensure password lifetime for applications does not exceed 180 days</t>
        </r>
      </text>
    </comment>
    <comment ref="K283" authorId="0" shapeId="0" xr:uid="{00000000-0006-0000-0B00-000035000000}">
      <text>
        <r>
          <rPr>
            <sz val="11"/>
            <rFont val="Calibri"/>
          </rPr>
          <t>Ensure new application passwords are system-generated</t>
        </r>
      </text>
    </comment>
    <comment ref="L283" authorId="0" shapeId="0" xr:uid="{00000000-0006-0000-0B00-000036000000}">
      <text>
        <r>
          <rPr>
            <sz val="11"/>
            <rFont val="Calibri"/>
          </rPr>
          <t>Ensure maximum certificate lifetime for applications does not exceed 180 days</t>
        </r>
      </text>
    </comment>
    <comment ref="M283" authorId="0" shapeId="0" xr:uid="{00000000-0006-0000-0B00-000037000000}">
      <text>
        <r>
          <rPr>
            <sz val="11"/>
            <rFont val="Calibri"/>
          </rPr>
          <t>Ensure custom banned passwords lists are used</t>
        </r>
      </text>
    </comment>
    <comment ref="N283" authorId="0" shapeId="0" xr:uid="{00000000-0006-0000-0B00-000038000000}">
      <text>
        <r>
          <rPr>
            <sz val="11"/>
            <rFont val="Calibri"/>
          </rPr>
          <t>Ensure password protection is enabled for on-prem Active Directory</t>
        </r>
      </text>
    </comment>
    <comment ref="O283" authorId="0" shapeId="0" xr:uid="{00000000-0006-0000-0B00-000039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P283" authorId="0" shapeId="0" xr:uid="{00000000-0006-0000-0B00-00003A000000}">
      <text>
        <r>
          <rPr>
            <sz val="11"/>
            <rFont val="Calibri"/>
          </rPr>
          <t>Ensure that 2 methods are required for password reset</t>
        </r>
      </text>
    </comment>
    <comment ref="Q283" authorId="0" shapeId="0" xr:uid="{00000000-0006-0000-0B00-00003B000000}">
      <text>
        <r>
          <rPr>
            <sz val="11"/>
            <rFont val="Calibri"/>
          </rPr>
          <t>Ensure SSPR registration and authentication re-confirmation are required</t>
        </r>
      </text>
    </comment>
    <comment ref="H284" authorId="0" shapeId="0" xr:uid="{00000000-0006-0000-0B00-00003C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I284" authorId="0" shapeId="0" xr:uid="{00000000-0006-0000-0B00-00003D000000}">
      <text>
        <r>
          <rPr>
            <sz val="11"/>
            <rFont val="Calibri"/>
          </rPr>
          <t>Ensure the option to remain signed in is hidden</t>
        </r>
      </text>
    </comment>
    <comment ref="J284" authorId="0" shapeId="0" xr:uid="{00000000-0006-0000-0B00-00003E000000}">
      <text>
        <r>
          <rPr>
            <sz val="11"/>
            <rFont val="Calibri"/>
          </rPr>
          <t>Ensure Sign-in frequency is enabled and browser sessions are not persistent for Administrative users</t>
        </r>
      </text>
    </comment>
    <comment ref="K284" authorId="0" shapeId="0" xr:uid="{00000000-0006-0000-0B00-00003F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L284" authorId="0" shapeId="0" xr:uid="{00000000-0006-0000-0B00-000040000000}">
      <text>
        <r>
          <rPr>
            <sz val="11"/>
            <rFont val="Calibri"/>
          </rPr>
          <t>Ensure that periodic reauthentication is required for all users</t>
        </r>
      </text>
    </comment>
    <comment ref="H286" authorId="0" shapeId="0" xr:uid="{00000000-0006-0000-0B00-000041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I286" authorId="0" shapeId="0" xr:uid="{00000000-0006-0000-0B00-000042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H289" authorId="0" shapeId="0" xr:uid="{00000000-0006-0000-0B00-000043000000}">
      <text>
        <r>
          <rPr>
            <sz val="11"/>
            <rFont val="Calibri"/>
          </rPr>
          <t>Enable Identity Protection user risk policies</t>
        </r>
      </text>
    </comment>
    <comment ref="I289" authorId="0" shapeId="0" xr:uid="{00000000-0006-0000-0B00-000044000000}">
      <text>
        <r>
          <rPr>
            <sz val="11"/>
            <rFont val="Calibri"/>
          </rPr>
          <t>Enable Identity Protection sign-in risk policies</t>
        </r>
      </text>
    </comment>
    <comment ref="J289" authorId="0" shapeId="0" xr:uid="{00000000-0006-0000-0B00-000045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H304" authorId="0" shapeId="0" xr:uid="{00000000-0006-0000-0B00-000046000000}">
      <text>
        <r>
          <rPr>
            <sz val="11"/>
            <rFont val="Calibri"/>
          </rPr>
          <t>Ensure Administrative accounts are cloud-only</t>
        </r>
      </text>
    </comment>
    <comment ref="I304" authorId="0" shapeId="0" xr:uid="{00000000-0006-0000-0B00-000047000000}">
      <text>
        <r>
          <rPr>
            <sz val="11"/>
            <rFont val="Calibri"/>
          </rPr>
          <t>Ensure that between two and four global admins are designated</t>
        </r>
      </text>
    </comment>
    <comment ref="J304" authorId="0" shapeId="0" xr:uid="{00000000-0006-0000-0B00-000048000000}">
      <text>
        <r>
          <rPr>
            <sz val="11"/>
            <rFont val="Calibri"/>
          </rPr>
          <t>Ensure administrative accounts use licenses with a reduced application footprint</t>
        </r>
      </text>
    </comment>
    <comment ref="K304" authorId="0" shapeId="0" xr:uid="{00000000-0006-0000-0B00-000049000000}">
      <text>
        <r>
          <rPr>
            <sz val="11"/>
            <rFont val="Calibri"/>
          </rPr>
          <t>Ensure access to the Entra admin center is restricted</t>
        </r>
      </text>
    </comment>
    <comment ref="L304" authorId="0" shapeId="0" xr:uid="{00000000-0006-0000-0B00-00004A000000}">
      <text>
        <r>
          <rPr>
            <sz val="11"/>
            <rFont val="Calibri"/>
          </rPr>
          <t>Ensure the GA role is not added as a local administrator during Entra join</t>
        </r>
      </text>
    </comment>
    <comment ref="M304" authorId="0" shapeId="0" xr:uid="{00000000-0006-0000-0B00-00004B000000}">
      <text>
        <r>
          <rPr>
            <sz val="11"/>
            <rFont val="Calibri"/>
          </rPr>
          <t>Ensure local administrator assignment is limited during Entra join</t>
        </r>
      </text>
    </comment>
    <comment ref="H305" authorId="0" shapeId="0" xr:uid="{00000000-0006-0000-0B00-00004C000000}">
      <text>
        <r>
          <rPr>
            <sz val="11"/>
            <rFont val="Calibri"/>
          </rPr>
          <t>Ensure privileged role assignments are activated and not assigned</t>
        </r>
      </text>
    </comment>
    <comment ref="I305" authorId="0" shapeId="0" xr:uid="{00000000-0006-0000-0B00-00004D000000}">
      <text>
        <r>
          <rPr>
            <sz val="11"/>
            <rFont val="Calibri"/>
          </rPr>
          <t>Ensure approval is required for Global Administrator role activation</t>
        </r>
      </text>
    </comment>
    <comment ref="J305" authorId="0" shapeId="0" xr:uid="{00000000-0006-0000-0B00-00004E000000}">
      <text>
        <r>
          <rPr>
            <sz val="11"/>
            <rFont val="Calibri"/>
          </rPr>
          <t>Ensure approval is required for Privileged Role Administrator activation</t>
        </r>
      </text>
    </comment>
    <comment ref="H308" authorId="0" shapeId="0" xr:uid="{00000000-0006-0000-0B00-00004F000000}">
      <text>
        <r>
          <rPr>
            <sz val="11"/>
            <rFont val="Calibri"/>
          </rPr>
          <t>Ensure Local Administrator Password Solution is enabled</t>
        </r>
      </text>
    </comment>
    <comment ref="H309" authorId="0" shapeId="0" xr:uid="{00000000-0006-0000-0B00-000050000000}">
      <text>
        <r>
          <rPr>
            <sz val="11"/>
            <rFont val="Calibri"/>
          </rPr>
          <t>Ensure two emergency access accounts have been defined</t>
        </r>
      </text>
    </comment>
    <comment ref="H312" authorId="0" shapeId="0" xr:uid="{00000000-0006-0000-0B00-000051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H321" authorId="0" shapeId="0" xr:uid="{00000000-0006-0000-0B00-000052000000}">
      <text>
        <r>
          <rPr>
            <sz val="11"/>
            <rFont val="Calibri"/>
          </rPr>
          <t>Ensure Information Protection sensitivity label policies are published</t>
        </r>
      </text>
    </comment>
    <comment ref="I321" authorId="0" shapeId="0" xr:uid="{00000000-0006-0000-0B00-000053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323" authorId="0" shapeId="0" xr:uid="{00000000-0006-0000-0B00-000054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I323" authorId="0" shapeId="0" xr:uid="{00000000-0006-0000-0B00-000055000000}">
      <text>
        <r>
          <rPr>
            <sz val="11"/>
            <rFont val="Calibri"/>
          </rPr>
          <t>Ensure the SharePoint default sharing link permission is set</t>
        </r>
      </text>
    </comment>
    <comment ref="J323" authorId="0" shapeId="0" xr:uid="{00000000-0006-0000-0B00-000056000000}">
      <text>
        <r>
          <rPr>
            <sz val="11"/>
            <rFont val="Calibri"/>
          </rPr>
          <t>Ensure meeting recording is off by default</t>
        </r>
      </text>
    </comment>
    <comment ref="H325" authorId="0" shapeId="0" xr:uid="{00000000-0006-0000-0B00-000057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I325" authorId="0" shapeId="0" xr:uid="{00000000-0006-0000-0B00-000058000000}">
      <text>
        <r>
          <rPr>
            <sz val="11"/>
            <rFont val="Calibri"/>
          </rPr>
          <t>Ensure that Sways cannot be shared with people outside of your organization</t>
        </r>
      </text>
    </comment>
    <comment ref="J325" authorId="0" shapeId="0" xr:uid="{00000000-0006-0000-0B00-000059000000}">
      <text>
        <r>
          <rPr>
            <sz val="11"/>
            <rFont val="Calibri"/>
          </rPr>
          <t>Ensure all forms of mail forwarding are blocked and/or disabled</t>
        </r>
      </text>
    </comment>
    <comment ref="K325" authorId="0" shapeId="0" xr:uid="{00000000-0006-0000-0B00-00005A000000}">
      <text>
        <r>
          <rPr>
            <sz val="11"/>
            <rFont val="Calibri"/>
          </rPr>
          <t>Ensure the ability to add personal email accounts and calendars is disabled</t>
        </r>
      </text>
    </comment>
    <comment ref="L325" authorId="0" shapeId="0" xr:uid="{00000000-0006-0000-0B00-00005B000000}">
      <text>
        <r>
          <rPr>
            <sz val="11"/>
            <rFont val="Calibri"/>
          </rPr>
          <t>Ensure additional storage providers are restricted in Outlook on the web</t>
        </r>
      </text>
    </comment>
    <comment ref="M325" authorId="0" shapeId="0" xr:uid="{00000000-0006-0000-0B00-00005C000000}">
      <text>
        <r>
          <rPr>
            <sz val="11"/>
            <rFont val="Calibri"/>
          </rPr>
          <t>Ensure external content sharing is restricted</t>
        </r>
      </text>
    </comment>
    <comment ref="N325" authorId="0" shapeId="0" xr:uid="{00000000-0006-0000-0B00-00005D000000}">
      <text>
        <r>
          <rPr>
            <sz val="11"/>
            <rFont val="Calibri"/>
          </rPr>
          <t>Ensure OneDrive content sharing is restricted</t>
        </r>
      </text>
    </comment>
    <comment ref="O325" authorId="0" shapeId="0" xr:uid="{00000000-0006-0000-0B00-00005E000000}">
      <text>
        <r>
          <rPr>
            <sz val="11"/>
            <rFont val="Calibri"/>
          </rPr>
          <t>Ensure SharePoint external sharing is restricted</t>
        </r>
      </text>
    </comment>
    <comment ref="P325" authorId="0" shapeId="0" xr:uid="{00000000-0006-0000-0B00-00005F000000}">
      <text>
        <r>
          <rPr>
            <sz val="11"/>
            <rFont val="Calibri"/>
          </rPr>
          <t>Ensure link sharing is restricted in SharePoint and OneDrive</t>
        </r>
      </text>
    </comment>
    <comment ref="Q325" authorId="0" shapeId="0" xr:uid="{00000000-0006-0000-0B00-000060000000}">
      <text>
        <r>
          <rPr>
            <sz val="11"/>
            <rFont val="Calibri"/>
          </rPr>
          <t>Ensure external file sharing in Teams is enabled for only approved cloud storage services</t>
        </r>
      </text>
    </comment>
    <comment ref="R325" authorId="0" shapeId="0" xr:uid="{00000000-0006-0000-0B00-000061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S325" authorId="0" shapeId="0" xr:uid="{00000000-0006-0000-0B00-000062000000}">
      <text>
        <r>
          <rPr>
            <sz val="11"/>
            <rFont val="Calibri"/>
          </rPr>
          <t>Ensure shareable links are restricted</t>
        </r>
      </text>
    </comment>
    <comment ref="T325" authorId="0" shapeId="0" xr:uid="{00000000-0006-0000-0B00-000063000000}">
      <text>
        <r>
          <rPr>
            <sz val="11"/>
            <rFont val="Calibri"/>
          </rPr>
          <t>Ensure enabling of external data sharing is restricted</t>
        </r>
      </text>
    </comment>
    <comment ref="H328" authorId="0" shapeId="0" xr:uid="{00000000-0006-0000-0B00-000064000000}">
      <text>
        <r>
          <rPr>
            <sz val="11"/>
            <rFont val="Calibri"/>
          </rPr>
          <t>Ensure users are restricted from recovering BitLocker keys</t>
        </r>
      </text>
    </comment>
    <comment ref="H330" authorId="0" shapeId="0" xr:uid="{00000000-0006-0000-0B00-000065000000}">
      <text>
        <r>
          <rPr>
            <sz val="11"/>
            <rFont val="Calibri"/>
          </rPr>
          <t>Ensure DLP policies are enabled</t>
        </r>
      </text>
    </comment>
    <comment ref="I330" authorId="0" shapeId="0" xr:uid="{00000000-0006-0000-0B00-000066000000}">
      <text>
        <r>
          <rPr>
            <sz val="11"/>
            <rFont val="Calibri"/>
          </rPr>
          <t>Ensure DLP policies are enabled for Microsoft Teams</t>
        </r>
      </text>
    </comment>
    <comment ref="J330" authorId="0" shapeId="0" xr:uid="{00000000-0006-0000-0B00-000067000000}">
      <text>
        <r>
          <rPr>
            <sz val="11"/>
            <rFont val="Calibri"/>
          </rPr>
          <t>Ensure DLP policies are published for Copilot users</t>
        </r>
      </text>
    </comment>
    <comment ref="H344" authorId="0" shapeId="0" xr:uid="{00000000-0006-0000-0B00-000068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46" authorId="0" shapeId="0" xr:uid="{00000000-0006-0000-0B00-000069000000}">
      <text>
        <r>
          <rPr>
            <sz val="11"/>
            <rFont val="Calibri"/>
          </rPr>
          <t>Ensure that only organizationally managed/approved public groups exist</t>
        </r>
      </text>
    </comment>
    <comment ref="I346" authorId="0" shapeId="0" xr:uid="{00000000-0006-0000-0B00-00006A000000}">
      <text>
        <r>
          <rPr>
            <sz val="11"/>
            <rFont val="Calibri"/>
          </rPr>
          <t>Ensure users cannot register applications</t>
        </r>
      </text>
    </comment>
    <comment ref="J346" authorId="0" shapeId="0" xr:uid="{00000000-0006-0000-0B00-00006B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46" authorId="0" shapeId="0" xr:uid="{00000000-0006-0000-0B00-00006C000000}">
      <text>
        <r>
          <rPr>
            <sz val="11"/>
            <rFont val="Calibri"/>
          </rPr>
          <t>Ensure users cannot create security groups</t>
        </r>
      </text>
    </comment>
    <comment ref="L346" authorId="0" shapeId="0" xr:uid="{00000000-0006-0000-0B00-00006D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46" authorId="0" shapeId="0" xr:uid="{00000000-0006-0000-0B00-00006E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46" authorId="0" shapeId="0" xr:uid="{00000000-0006-0000-0B00-00006F000000}">
      <text>
        <r>
          <rPr>
            <sz val="11"/>
            <rFont val="Calibri"/>
          </rPr>
          <t>Ensure anonymous users can</t>
        </r>
        <r>
          <rPr>
            <sz val="11"/>
            <color rgb="FF000000"/>
            <rFont val="Calibri"/>
          </rPr>
          <t>'</t>
        </r>
        <r>
          <rPr>
            <sz val="11"/>
            <color rgb="FF000000"/>
            <rFont val="Calibri"/>
          </rPr>
          <t>t join a meeting</t>
        </r>
      </text>
    </comment>
    <comment ref="O346" authorId="0" shapeId="0" xr:uid="{00000000-0006-0000-0B00-000070000000}">
      <text>
        <r>
          <rPr>
            <sz val="11"/>
            <rFont val="Calibri"/>
          </rPr>
          <t>Ensure anonymous users and dial-in callers can</t>
        </r>
        <r>
          <rPr>
            <sz val="11"/>
            <color rgb="FF000000"/>
            <rFont val="Calibri"/>
          </rPr>
          <t>'</t>
        </r>
        <r>
          <rPr>
            <sz val="11"/>
            <color rgb="FF000000"/>
            <rFont val="Calibri"/>
          </rPr>
          <t>t start a meeting</t>
        </r>
      </text>
    </comment>
    <comment ref="P346" authorId="0" shapeId="0" xr:uid="{00000000-0006-0000-0B00-000071000000}">
      <text>
        <r>
          <rPr>
            <sz val="11"/>
            <rFont val="Calibri"/>
          </rPr>
          <t>Ensure only people in my org can bypass the lobby</t>
        </r>
      </text>
    </comment>
    <comment ref="Q346" authorId="0" shapeId="0" xr:uid="{00000000-0006-0000-0B00-000072000000}">
      <text>
        <r>
          <rPr>
            <sz val="11"/>
            <rFont val="Calibri"/>
          </rPr>
          <t>Ensure users dialing in can</t>
        </r>
        <r>
          <rPr>
            <sz val="11"/>
            <color rgb="FF000000"/>
            <rFont val="Calibri"/>
          </rPr>
          <t>'</t>
        </r>
        <r>
          <rPr>
            <sz val="11"/>
            <color rgb="FF000000"/>
            <rFont val="Calibri"/>
          </rPr>
          <t>t bypass the lobby</t>
        </r>
      </text>
    </comment>
    <comment ref="R346" authorId="0" shapeId="0" xr:uid="{00000000-0006-0000-0B00-000073000000}">
      <text>
        <r>
          <rPr>
            <sz val="11"/>
            <rFont val="Calibri"/>
          </rPr>
          <t>Ensure meeting chat does not allow anonymous users</t>
        </r>
      </text>
    </comment>
    <comment ref="S346" authorId="0" shapeId="0" xr:uid="{00000000-0006-0000-0B00-000074000000}">
      <text>
        <r>
          <rPr>
            <sz val="11"/>
            <rFont val="Calibri"/>
          </rPr>
          <t>Ensure only organizers and co-organizers can present</t>
        </r>
      </text>
    </comment>
    <comment ref="T346" authorId="0" shapeId="0" xr:uid="{00000000-0006-0000-0B00-000075000000}">
      <text>
        <r>
          <rPr>
            <sz val="11"/>
            <rFont val="Calibri"/>
          </rPr>
          <t>Ensure external participants can</t>
        </r>
        <r>
          <rPr>
            <sz val="11"/>
            <color rgb="FF000000"/>
            <rFont val="Calibri"/>
          </rPr>
          <t>'</t>
        </r>
        <r>
          <rPr>
            <sz val="11"/>
            <color rgb="FF000000"/>
            <rFont val="Calibri"/>
          </rPr>
          <t>t give or request control</t>
        </r>
      </text>
    </comment>
    <comment ref="H347" authorId="0" shapeId="0" xr:uid="{00000000-0006-0000-0B00-000076000000}">
      <text>
        <r>
          <rPr>
            <sz val="11"/>
            <rFont val="Calibri"/>
          </rPr>
          <t>Ensure that collaboration invitations are sent to allowed domains only</t>
        </r>
      </text>
    </comment>
    <comment ref="I347" authorId="0" shapeId="0" xr:uid="{00000000-0006-0000-0B00-000077000000}">
      <text>
        <r>
          <rPr>
            <sz val="11"/>
            <rFont val="Calibri"/>
          </rPr>
          <t>Ensure that guest user access is restricted</t>
        </r>
      </text>
    </comment>
    <comment ref="J347" authorId="0" shapeId="0" xr:uid="{00000000-0006-0000-0B00-000078000000}">
      <text>
        <r>
          <rPr>
            <sz val="11"/>
            <rFont val="Calibri"/>
          </rPr>
          <t>Ensure guest user invitations are limited</t>
        </r>
      </text>
    </comment>
    <comment ref="K347" authorId="0" shapeId="0" xr:uid="{00000000-0006-0000-0B00-000079000000}">
      <text>
        <r>
          <rPr>
            <sz val="11"/>
            <rFont val="Calibri"/>
          </rPr>
          <t>Ensure SharePoint and OneDrive integration with Azure AD B2B is enabled</t>
        </r>
      </text>
    </comment>
    <comment ref="L347" authorId="0" shapeId="0" xr:uid="{00000000-0006-0000-0B00-00007A000000}">
      <text>
        <r>
          <rPr>
            <sz val="11"/>
            <rFont val="Calibri"/>
          </rPr>
          <t>Ensure that SharePoint guest users cannot share items they don</t>
        </r>
        <r>
          <rPr>
            <sz val="11"/>
            <color rgb="FF000000"/>
            <rFont val="Calibri"/>
          </rPr>
          <t>'</t>
        </r>
        <r>
          <rPr>
            <sz val="11"/>
            <color rgb="FF000000"/>
            <rFont val="Calibri"/>
          </rPr>
          <t>t own</t>
        </r>
      </text>
    </comment>
    <comment ref="M347" authorId="0" shapeId="0" xr:uid="{00000000-0006-0000-0B00-00007B000000}">
      <text>
        <r>
          <rPr>
            <sz val="11"/>
            <rFont val="Calibri"/>
          </rPr>
          <t>Ensure external sharing is restricted by security group</t>
        </r>
      </text>
    </comment>
    <comment ref="N347" authorId="0" shapeId="0" xr:uid="{00000000-0006-0000-0B00-00007C000000}">
      <text>
        <r>
          <rPr>
            <sz val="11"/>
            <rFont val="Calibri"/>
          </rPr>
          <t>Ensure guest access to a site or OneDrive will expire automatically</t>
        </r>
      </text>
    </comment>
    <comment ref="O347" authorId="0" shapeId="0" xr:uid="{00000000-0006-0000-0B00-00007D000000}">
      <text>
        <r>
          <rPr>
            <sz val="11"/>
            <rFont val="Calibri"/>
          </rPr>
          <t>Ensure reauthentication with verification code is restricted</t>
        </r>
      </text>
    </comment>
    <comment ref="P347" authorId="0" shapeId="0" xr:uid="{00000000-0006-0000-0B00-00007E000000}">
      <text>
        <r>
          <rPr>
            <sz val="11"/>
            <rFont val="Calibri"/>
          </rPr>
          <t>Ensure communication with unmanaged Teams users is disabled</t>
        </r>
      </text>
    </comment>
    <comment ref="Q347" authorId="0" shapeId="0" xr:uid="{00000000-0006-0000-0B00-00007F000000}">
      <text>
        <r>
          <rPr>
            <sz val="11"/>
            <rFont val="Calibri"/>
          </rPr>
          <t>Ensure external Teams users cannot initiate conversations</t>
        </r>
      </text>
    </comment>
    <comment ref="R347" authorId="0" shapeId="0" xr:uid="{00000000-0006-0000-0B00-000080000000}">
      <text>
        <r>
          <rPr>
            <sz val="11"/>
            <rFont val="Calibri"/>
          </rPr>
          <t>Ensure external meeting chat is off</t>
        </r>
      </text>
    </comment>
    <comment ref="S347" authorId="0" shapeId="0" xr:uid="{00000000-0006-0000-0B00-000081000000}">
      <text>
        <r>
          <rPr>
            <sz val="11"/>
            <rFont val="Calibri"/>
          </rPr>
          <t>Ensure guest user access is restricted</t>
        </r>
      </text>
    </comment>
    <comment ref="T347" authorId="0" shapeId="0" xr:uid="{00000000-0006-0000-0B00-000082000000}">
      <text>
        <r>
          <rPr>
            <sz val="11"/>
            <rFont val="Calibri"/>
          </rPr>
          <t>Ensure external user invitations are restricted</t>
        </r>
      </text>
    </comment>
    <comment ref="U347" authorId="0" shapeId="0" xr:uid="{00000000-0006-0000-0B00-000083000000}">
      <text>
        <r>
          <rPr>
            <sz val="11"/>
            <rFont val="Calibri"/>
          </rPr>
          <t>Ensure guest access to content is restricted</t>
        </r>
      </text>
    </comment>
    <comment ref="H348" authorId="0" shapeId="0" xr:uid="{00000000-0006-0000-0B00-000084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H350" authorId="0" shapeId="0" xr:uid="{00000000-0006-0000-0B00-000085000000}">
      <text>
        <r>
          <rPr>
            <sz val="11"/>
            <rFont val="Calibri"/>
          </rPr>
          <t>Ensure user consent to apps accessing company data on their behalf is not allowed</t>
        </r>
      </text>
    </comment>
    <comment ref="I350" authorId="0" shapeId="0" xr:uid="{00000000-0006-0000-0B00-000086000000}">
      <text>
        <r>
          <rPr>
            <sz val="11"/>
            <rFont val="Calibri"/>
          </rPr>
          <t>Ensure the admin consent workflow is enabled</t>
        </r>
      </text>
    </comment>
    <comment ref="J350" authorId="0" shapeId="0" xr:uid="{00000000-0006-0000-0B00-000087000000}">
      <text>
        <r>
          <rPr>
            <sz val="11"/>
            <rFont val="Calibri"/>
          </rPr>
          <t>Ensure access to APIs by service principals is restricted</t>
        </r>
      </text>
    </comment>
    <comment ref="K350" authorId="0" shapeId="0" xr:uid="{00000000-0006-0000-0B00-000088000000}">
      <text>
        <r>
          <rPr>
            <sz val="11"/>
            <rFont val="Calibri"/>
          </rPr>
          <t>Ensure service principals cannot create and use profiles</t>
        </r>
      </text>
    </comment>
    <comment ref="L350" authorId="0" shapeId="0" xr:uid="{00000000-0006-0000-0B00-000089000000}">
      <text>
        <r>
          <rPr>
            <sz val="11"/>
            <rFont val="Calibri"/>
          </rPr>
          <t>Ensure service principals ability to create workspaces, connections and deployment pipelines is restricted</t>
        </r>
      </text>
    </comment>
    <comment ref="H355" authorId="0" shapeId="0" xr:uid="{00000000-0006-0000-0B00-00008A000000}">
      <text>
        <r>
          <rPr>
            <sz val="11"/>
            <rFont val="Calibri"/>
          </rPr>
          <t>Ensure Microsoft 365 audit log search is Enabled</t>
        </r>
      </text>
    </comment>
    <comment ref="I355" authorId="0" shapeId="0" xr:uid="{00000000-0006-0000-0B00-00008B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J355" authorId="0" shapeId="0" xr:uid="{00000000-0006-0000-0B00-00008C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H356" authorId="0" shapeId="0" xr:uid="{00000000-0006-0000-0B00-00008D000000}">
      <text>
        <r>
          <rPr>
            <sz val="11"/>
            <rFont val="Calibri"/>
          </rPr>
          <t>Ensure mailbox audit actions are configured</t>
        </r>
      </text>
    </comment>
    <comment ref="H359" authorId="0" shapeId="0" xr:uid="{00000000-0006-0000-0B00-00008E000000}">
      <text>
        <r>
          <rPr>
            <sz val="11"/>
            <rFont val="Calibri"/>
          </rPr>
          <t>Ensure notifications for internal users sending malware is Enabled</t>
        </r>
      </text>
    </comment>
    <comment ref="I359" authorId="0" shapeId="0" xr:uid="{00000000-0006-0000-0B00-00008F000000}">
      <text>
        <r>
          <rPr>
            <sz val="11"/>
            <rFont val="Calibri"/>
          </rPr>
          <t>Ensure Exchange Online Spam Policies are set to notify administrators</t>
        </r>
      </text>
    </comment>
    <comment ref="J359" authorId="0" shapeId="0" xr:uid="{00000000-0006-0000-0B00-000090000000}">
      <text>
        <r>
          <rPr>
            <sz val="11"/>
            <rFont val="Calibri"/>
          </rPr>
          <t>Ensure emergency access account activity is monitored</t>
        </r>
      </text>
    </comment>
    <comment ref="K359" authorId="0" shapeId="0" xr:uid="{00000000-0006-0000-0B00-000091000000}">
      <text>
        <r>
          <rPr>
            <sz val="11"/>
            <rFont val="Calibri"/>
          </rPr>
          <t>Ensure that users are notified on password resets</t>
        </r>
      </text>
    </comment>
    <comment ref="L359" authorId="0" shapeId="0" xr:uid="{00000000-0006-0000-0B00-000092000000}">
      <text>
        <r>
          <rPr>
            <sz val="11"/>
            <rFont val="Calibri"/>
          </rPr>
          <t>Ensure all admins are notified when other admins reset their password</t>
        </r>
      </text>
    </comment>
    <comment ref="H362" authorId="0" shapeId="0" xr:uid="{00000000-0006-0000-0B00-000093000000}">
      <text>
        <r>
          <rPr>
            <sz val="11"/>
            <rFont val="Calibri"/>
          </rPr>
          <t>Ensure Microsoft Defender for Cloud Apps is enabled and configured</t>
        </r>
      </text>
    </comment>
    <comment ref="H376" authorId="0" shapeId="0" xr:uid="{00000000-0006-0000-0B00-000094000000}">
      <text>
        <r>
          <rPr>
            <sz val="11"/>
            <rFont val="Calibri"/>
          </rPr>
          <t>Ensure that SPF records are published for all Exchange Domains</t>
        </r>
      </text>
    </comment>
    <comment ref="I376" authorId="0" shapeId="0" xr:uid="{00000000-0006-0000-0B00-000095000000}">
      <text>
        <r>
          <rPr>
            <sz val="11"/>
            <rFont val="Calibri"/>
          </rPr>
          <t>Ensure that DKIM is enabled for all Exchange Online Domains</t>
        </r>
      </text>
    </comment>
    <comment ref="J376" authorId="0" shapeId="0" xr:uid="{00000000-0006-0000-0B00-000096000000}">
      <text>
        <r>
          <rPr>
            <sz val="11"/>
            <rFont val="Calibri"/>
          </rPr>
          <t>Ensure DMARC records for all Exchange Online domains are published</t>
        </r>
      </text>
    </comment>
    <comment ref="K376" authorId="0" shapeId="0" xr:uid="{00000000-0006-0000-0B00-000097000000}">
      <text>
        <r>
          <rPr>
            <sz val="11"/>
            <rFont val="Calibri"/>
          </rPr>
          <t>Ensure outbound anti-spam message limits are in place</t>
        </r>
      </text>
    </comment>
    <comment ref="L376" authorId="0" shapeId="0" xr:uid="{00000000-0006-0000-0B00-000098000000}">
      <text>
        <r>
          <rPr>
            <sz val="11"/>
            <rFont val="Calibri"/>
          </rPr>
          <t>Ensure SMTP AUTH is disabled</t>
        </r>
      </text>
    </comment>
    <comment ref="M376" authorId="0" shapeId="0" xr:uid="{00000000-0006-0000-0B00-000099000000}">
      <text>
        <r>
          <rPr>
            <sz val="11"/>
            <rFont val="Calibri"/>
          </rPr>
          <t>Ensure Direct Send submissions are rejected</t>
        </r>
      </text>
    </comment>
    <comment ref="N376" authorId="0" shapeId="0" xr:uid="{00000000-0006-0000-0B00-00009A000000}">
      <text>
        <r>
          <rPr>
            <sz val="11"/>
            <rFont val="Calibri"/>
          </rPr>
          <t>Ensure users can</t>
        </r>
        <r>
          <rPr>
            <sz val="11"/>
            <color rgb="FF000000"/>
            <rFont val="Calibri"/>
          </rPr>
          <t>'</t>
        </r>
        <r>
          <rPr>
            <sz val="11"/>
            <color rgb="FF000000"/>
            <rFont val="Calibri"/>
          </rPr>
          <t>t send emails to a channel email address</t>
        </r>
      </text>
    </comment>
    <comment ref="H380" authorId="0" shapeId="0" xr:uid="{00000000-0006-0000-0B00-00009B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I380" authorId="0" shapeId="0" xr:uid="{00000000-0006-0000-0B00-00009C000000}">
      <text>
        <r>
          <rPr>
            <sz val="11"/>
            <rFont val="Calibri"/>
          </rPr>
          <t>Ensure exclusionary geographic access controls are utilized</t>
        </r>
      </text>
    </comment>
    <comment ref="J380" authorId="0" shapeId="0" xr:uid="{00000000-0006-0000-0B00-00009D000000}">
      <text>
        <r>
          <rPr>
            <sz val="11"/>
            <rFont val="Calibri"/>
          </rPr>
          <t>Ensure external domains are restricted in the Teams admin center</t>
        </r>
      </text>
    </comment>
    <comment ref="K380" authorId="0" shapeId="0" xr:uid="{00000000-0006-0000-0B00-00009E000000}">
      <text>
        <r>
          <rPr>
            <sz val="11"/>
            <rFont val="Calibri"/>
          </rPr>
          <t>Ensure the organization cannot communicate with accounts in trial Teams tenants</t>
        </r>
      </text>
    </comment>
    <comment ref="H411" authorId="0" shapeId="0" xr:uid="{00000000-0006-0000-0B00-00009F000000}">
      <text>
        <r>
          <rPr>
            <sz val="11"/>
            <rFont val="Calibri"/>
          </rPr>
          <t>Ensure users can report security concerns in Teams</t>
        </r>
      </text>
    </comment>
    <comment ref="H412" authorId="0" shapeId="0" xr:uid="{00000000-0006-0000-0B00-0000A0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List>
</comments>
</file>

<file path=xl/sharedStrings.xml><?xml version="1.0" encoding="utf-8"?>
<sst xmlns="http://schemas.openxmlformats.org/spreadsheetml/2006/main" count="14039" uniqueCount="6770">
  <si>
    <t>Section</t>
  </si>
  <si>
    <t>Id</t>
  </si>
  <si>
    <t>Title</t>
  </si>
  <si>
    <t>Assessment</t>
  </si>
  <si>
    <t>Profile</t>
  </si>
  <si>
    <t>MoSCoW</t>
  </si>
  <si>
    <t>OpsImpact</t>
  </si>
  <si>
    <t>Phase</t>
  </si>
  <si>
    <t>ImplStatus</t>
  </si>
  <si>
    <t>Notes</t>
  </si>
  <si>
    <t>Remediation</t>
  </si>
  <si>
    <t>Description</t>
  </si>
  <si>
    <t>Impact</t>
  </si>
  <si>
    <t>Audit</t>
  </si>
  <si>
    <t>Default</t>
  </si>
  <si>
    <t>Status</t>
  </si>
  <si>
    <t>LogID</t>
  </si>
  <si>
    <t>Users</t>
  </si>
  <si>
    <t>1.1.1</t>
  </si>
  <si>
    <r>
      <rPr>
        <sz val="11"/>
        <rFont val="Calibri"/>
      </rPr>
      <t>Ensure Administrative accounts are cloud-only</t>
    </r>
  </si>
  <si>
    <t>Automated</t>
  </si>
  <si>
    <t>E3 Level 1
E5 Level 1</t>
  </si>
  <si>
    <t>Unassigned</t>
  </si>
  <si>
    <t>Unassessed</t>
  </si>
  <si>
    <t>Pending</t>
  </si>
  <si>
    <t/>
  </si>
  <si>
    <r>
      <rPr>
        <sz val="11"/>
        <color rgb="FF000000"/>
        <rFont val="Calibri"/>
      </rPr>
      <t>Remediation will require first identifying the privileged accounts that are synced from on-premises and then creating a new cloud-only account for that user. Once a replacement account is established, the hybrid account should have its role reduced to that of a non-privileged user or removed depending on the need.</t>
    </r>
  </si>
  <si>
    <r>
      <rPr>
        <sz val="11"/>
        <color rgb="FF000000"/>
        <rFont val="Calibri"/>
      </rPr>
      <t>Administrative accounts are special privileged accounts that could have varying levels of access to data, users, and settings. Regular user accounts should never be utilized for administrative tasks and care should be taken, in the case of a hybrid environment, to keep administrative accounts separate from on-prem accounts. Administrative accounts should not have applications assigned so that they have no access to potentially vulnerable services (EX. email, Teams, SharePoint, etc.) and only access to perform tasks as needed for administrative purposes.</t>
    </r>
    <r>
      <rPr>
        <sz val="11"/>
        <color rgb="FF000000"/>
        <rFont val="Calibri"/>
      </rPr>
      <t xml:space="preserve">
</t>
    </r>
    <r>
      <rPr>
        <sz val="11"/>
        <color rgb="FF000000"/>
        <rFont val="Calibri"/>
      </rPr>
      <t xml:space="preserve">Ensure administrative accounts are not </t>
    </r>
    <r>
      <rPr>
        <b/>
        <sz val="11"/>
        <color rgb="FF000000"/>
        <rFont val="Calibri"/>
      </rPr>
      <t>On-premises sync enabled</t>
    </r>
    <r>
      <rPr>
        <sz val="11"/>
        <color rgb="FF000000"/>
        <rFont val="Calibri"/>
      </rPr>
      <t>.</t>
    </r>
  </si>
  <si>
    <r>
      <rPr>
        <sz val="11"/>
        <color rgb="FF000000"/>
        <rFont val="Calibri"/>
      </rPr>
      <t>Administrative users will need to utilize login/logout functionality to switch accounts when performing administrative tasks, which means they will not benefit from SSO. This will require a migration process from the 'daily driver' account to a dedicated admin account.</t>
    </r>
    <r>
      <rPr>
        <sz val="11"/>
        <color rgb="FF000000"/>
        <rFont val="Calibri"/>
      </rPr>
      <t xml:space="preserve">
</t>
    </r>
    <r>
      <rPr>
        <sz val="11"/>
        <color rgb="FF000000"/>
        <rFont val="Calibri"/>
      </rPr>
      <t>Once the new admin account is created, permission sets should be migrated from the 'daily driver' account to the new admin account. This includes both M365 and Azure RBAC roles. Failure to migrate Azure RBAC roles could prevent an admin from seeing their subscriptions/resources while using their admin account.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</si>
  <si>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Identity</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To the right of the search box click the </t>
    </r>
    <r>
      <rPr>
        <b/>
        <sz val="11"/>
        <color rgb="FF000000"/>
        <rFont val="Calibri"/>
      </rPr>
      <t>Add filter</t>
    </r>
    <r>
      <rPr>
        <sz val="11"/>
        <color rgb="FF000000"/>
        <rFont val="Calibri"/>
      </rPr>
      <t xml:space="preserve"> button.</t>
    </r>
    <r>
      <rPr>
        <sz val="11"/>
        <color rgb="FF000000"/>
        <rFont val="Calibri"/>
      </rPr>
      <t xml:space="preserve">
</t>
    </r>
    <r>
      <rPr>
        <sz val="11"/>
        <color rgb="FF000000"/>
        <rFont val="Calibri"/>
      </rPr>
      <t xml:space="preserve">- Add the </t>
    </r>
    <r>
      <rPr>
        <b/>
        <sz val="11"/>
        <color rgb="FF000000"/>
        <rFont val="Calibri"/>
      </rPr>
      <t>On-premises sync enabled</t>
    </r>
    <r>
      <rPr>
        <sz val="11"/>
        <color rgb="FF000000"/>
        <rFont val="Calibri"/>
      </rPr>
      <t xml:space="preserve"> filter with the value set to </t>
    </r>
    <r>
      <rPr>
        <b/>
        <sz val="11"/>
        <color rgb="FF000000"/>
        <rFont val="Calibri"/>
      </rPr>
      <t>Yes</t>
    </r>
    <r>
      <rPr>
        <sz val="11"/>
        <color rgb="FF000000"/>
        <rFont val="Calibri"/>
      </rPr>
      <t xml:space="preserve"> and click </t>
    </r>
    <r>
      <rPr>
        <b/>
        <sz val="11"/>
        <color rgb="FF000000"/>
        <rFont val="Calibri"/>
      </rPr>
      <t>Apply.</t>
    </r>
    <r>
      <rPr>
        <sz val="11"/>
        <color rgb="FF000000"/>
        <rFont val="Calibri"/>
      </rPr>
      <t xml:space="preserve">
</t>
    </r>
    <r>
      <rPr>
        <sz val="11"/>
        <color rgb="FF000000"/>
        <rFont val="Calibri"/>
      </rPr>
      <t>- Verify that no user accounts in administrative roles are present in the filtered list.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"RoleManagement.Read.Directory","User.Read.All"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$DirectoryRoles = Get-MgDirectoryRole</t>
    </r>
    <r>
      <rPr>
        <sz val="11"/>
        <color rgb="FF006096"/>
        <rFont val="Roboto Condensed"/>
      </rPr>
      <t xml:space="preserve">
</t>
    </r>
    <r>
      <rPr>
        <sz val="11"/>
        <color rgb="FF006096"/>
        <rFont val="Roboto Condensed"/>
      </rPr>
      <t># Get privileged role IDs</t>
    </r>
    <r>
      <rPr>
        <sz val="11"/>
        <color rgb="FF006096"/>
        <rFont val="Roboto Condensed"/>
      </rPr>
      <t xml:space="preserve">
</t>
    </r>
    <r>
      <rPr>
        <sz val="11"/>
        <color rgb="FF006096"/>
        <rFont val="Roboto Condensed"/>
      </rPr>
      <t>$PrivilegedRoles = $DirectoryRoles | Where-Object {</t>
    </r>
    <r>
      <rPr>
        <sz val="11"/>
        <color rgb="FF006096"/>
        <rFont val="Roboto Condensed"/>
      </rPr>
      <t xml:space="preserve">
</t>
    </r>
    <r>
      <rPr>
        <sz val="11"/>
        <color rgb="FF006096"/>
        <rFont val="Roboto Condensed"/>
      </rPr>
      <t xml:space="preserve">    $_.DisplayName -like "*Administrator*" -or $_.DisplayName -eq "Global Reader"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members of these various roles</t>
    </r>
    <r>
      <rPr>
        <sz val="11"/>
        <color rgb="FF006096"/>
        <rFont val="Roboto Condensed"/>
      </rPr>
      <t xml:space="preserve">
</t>
    </r>
    <r>
      <rPr>
        <sz val="11"/>
        <color rgb="FF006096"/>
        <rFont val="Roboto Condensed"/>
      </rPr>
      <t>$RoleMembers = $PrivilegedRoles | ForEach-Object { Get-MgDirectoryRoleMember -DirectoryRoleId $_.Id } |</t>
    </r>
    <r>
      <rPr>
        <sz val="11"/>
        <color rgb="FF006096"/>
        <rFont val="Roboto Condensed"/>
      </rPr>
      <t xml:space="preserve">
</t>
    </r>
    <r>
      <rPr>
        <sz val="11"/>
        <color rgb="FF006096"/>
        <rFont val="Roboto Condensed"/>
      </rPr>
      <t xml:space="preserve">    Select-Object Id -Unique</t>
    </r>
    <r>
      <rPr>
        <sz val="11"/>
        <color rgb="FF006096"/>
        <rFont val="Roboto Condensed"/>
      </rPr>
      <t xml:space="preserve">
</t>
    </r>
    <r>
      <rPr>
        <sz val="11"/>
        <color rgb="FF006096"/>
        <rFont val="Roboto Condensed"/>
      </rPr>
      <t># Retrieve details about the members in these roles</t>
    </r>
    <r>
      <rPr>
        <sz val="11"/>
        <color rgb="FF006096"/>
        <rFont val="Roboto Condensed"/>
      </rPr>
      <t xml:space="preserve">
</t>
    </r>
    <r>
      <rPr>
        <sz val="11"/>
        <color rgb="FF006096"/>
        <rFont val="Roboto Condensed"/>
      </rPr>
      <t>$PrivilegedUsers = $RoleMembers | ForEach-Object {</t>
    </r>
    <r>
      <rPr>
        <sz val="11"/>
        <color rgb="FF006096"/>
        <rFont val="Roboto Condensed"/>
      </rPr>
      <t xml:space="preserve">
</t>
    </r>
    <r>
      <rPr>
        <sz val="11"/>
        <color rgb="FF006096"/>
        <rFont val="Roboto Condensed"/>
      </rPr>
      <t xml:space="preserve">    Get-MgUser -UserId $_.Id -Property UserPrincipalName, DisplayName, Id, OnPremisesSyncEnabled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$PrivilegedUsers | Where-Object { $_.OnPremisesSyncEnabled -eq $true } | </t>
    </r>
    <r>
      <rPr>
        <sz val="11"/>
        <color rgb="FF006096"/>
        <rFont val="Roboto Condensed"/>
      </rPr>
      <t xml:space="preserve">
</t>
    </r>
    <r>
      <rPr>
        <sz val="11"/>
        <color rgb="FF006096"/>
        <rFont val="Roboto Condensed"/>
      </rPr>
      <t xml:space="preserve">    ft DisplayName,UserPrincipalName,OnPremisesSyncEnabled</t>
    </r>
    <r>
      <rPr>
        <sz val="11"/>
        <color rgb="FF006096"/>
        <rFont val="Roboto Condensed"/>
      </rPr>
      <t xml:space="preserve">
</t>
    </r>
    <r>
      <rPr>
        <sz val="11"/>
        <color rgb="FF000000"/>
        <rFont val="Calibri"/>
      </rPr>
      <t xml:space="preserve">
</t>
    </r>
    <r>
      <rPr>
        <sz val="11"/>
        <color rgb="FF000000"/>
        <rFont val="Calibri"/>
      </rPr>
      <t>- The script will output any hybrid users that are also members of privileged roles. If nothing returns, then no users with that criteria exist.</t>
    </r>
  </si>
  <si>
    <r>
      <rPr>
        <sz val="11"/>
        <color rgb="FF000000"/>
        <rFont val="Calibri"/>
      </rPr>
      <t>N/A</t>
    </r>
  </si>
  <si>
    <t>1.1.2</t>
  </si>
  <si>
    <r>
      <rPr>
        <sz val="11"/>
        <rFont val="Calibri"/>
      </rPr>
      <t>Ensure two emergency access accounts have been defined</t>
    </r>
  </si>
  <si>
    <t>Manual</t>
  </si>
  <si>
    <r>
      <rPr>
        <b/>
        <sz val="11"/>
        <color rgb="FF000000"/>
        <rFont val="Calibri"/>
      </rPr>
      <t>To remediate using the UI:</t>
    </r>
    <r>
      <rPr>
        <sz val="11"/>
        <color rgb="FF000000"/>
        <rFont val="Calibri"/>
      </rPr>
      <t xml:space="preserve">
</t>
    </r>
    <r>
      <rPr>
        <b/>
        <sz val="11"/>
        <color rgb="FF000000"/>
        <rFont val="Calibri"/>
      </rPr>
      <t>Step 1 - Create two emergency access accounts:</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 xml:space="preserve">
</t>
    </r>
    <r>
      <rPr>
        <sz val="11"/>
        <color rgb="FF000000"/>
        <rFont val="Calibri"/>
      </rPr>
      <t xml:space="preserve">- Click </t>
    </r>
    <r>
      <rPr>
        <b/>
        <sz val="11"/>
        <color rgb="FF000000"/>
        <rFont val="Calibri"/>
      </rPr>
      <t>Add user</t>
    </r>
    <r>
      <rPr>
        <sz val="11"/>
        <color rgb="FF000000"/>
        <rFont val="Calibri"/>
      </rPr>
      <t xml:space="preserve"> and create a new user with this criteria:</t>
    </r>
    <r>
      <rPr>
        <sz val="11"/>
        <color rgb="FF000000"/>
        <rFont val="Calibri"/>
      </rPr>
      <t xml:space="preserve">
</t>
    </r>
    <r>
      <rPr>
        <sz val="11"/>
        <color rgb="FF000000"/>
        <rFont val="Calibri"/>
      </rPr>
      <t>- Name the account in a way that does NOT identify it with a particular person.</t>
    </r>
    <r>
      <rPr>
        <sz val="11"/>
        <color rgb="FF000000"/>
        <rFont val="Calibri"/>
      </rPr>
      <t xml:space="preserve">
</t>
    </r>
    <r>
      <rPr>
        <sz val="11"/>
        <color rgb="FF000000"/>
        <rFont val="Calibri"/>
      </rPr>
      <t xml:space="preserve">- Assign the account to the default </t>
    </r>
    <r>
      <rPr>
        <b/>
        <sz val="11"/>
        <color rgb="FF000000"/>
        <rFont val="Calibri"/>
      </rPr>
      <t>.onmicrosoft.com</t>
    </r>
    <r>
      <rPr>
        <sz val="11"/>
        <color rgb="FF000000"/>
        <rFont val="Calibri"/>
      </rPr>
      <t xml:space="preserve"> domain and not the organization's.</t>
    </r>
    <r>
      <rPr>
        <sz val="11"/>
        <color rgb="FF000000"/>
        <rFont val="Calibri"/>
      </rPr>
      <t xml:space="preserve">
</t>
    </r>
    <r>
      <rPr>
        <sz val="11"/>
        <color rgb="FF000000"/>
        <rFont val="Calibri"/>
      </rPr>
      <t>- The password must be at least 16 characters and generated randomly.</t>
    </r>
    <r>
      <rPr>
        <sz val="11"/>
        <color rgb="FF000000"/>
        <rFont val="Calibri"/>
      </rPr>
      <t xml:space="preserve">
</t>
    </r>
    <r>
      <rPr>
        <sz val="11"/>
        <color rgb="FF000000"/>
        <rFont val="Calibri"/>
      </rPr>
      <t>- Do not assign a license.</t>
    </r>
    <r>
      <rPr>
        <sz val="11"/>
        <color rgb="FF000000"/>
        <rFont val="Calibri"/>
      </rPr>
      <t xml:space="preserve">
</t>
    </r>
    <r>
      <rPr>
        <sz val="11"/>
        <color rgb="FF000000"/>
        <rFont val="Calibri"/>
      </rPr>
      <t xml:space="preserve">- Assign the user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Repeat the above steps for the second account.</t>
    </r>
    <r>
      <rPr>
        <sz val="11"/>
        <color rgb="FF000000"/>
        <rFont val="Calibri"/>
      </rPr>
      <t xml:space="preserve">
</t>
    </r>
    <r>
      <rPr>
        <b/>
        <sz val="11"/>
        <color rgb="FF000000"/>
        <rFont val="Calibri"/>
      </rPr>
      <t>Step 2 - Exclude at least one account from conditional access policies:</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Protection</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the conditional access policies.</t>
    </r>
    <r>
      <rPr>
        <sz val="11"/>
        <color rgb="FF000000"/>
        <rFont val="Calibri"/>
      </rPr>
      <t xml:space="preserve">
</t>
    </r>
    <r>
      <rPr>
        <sz val="11"/>
        <color rgb="FF000000"/>
        <rFont val="Calibri"/>
      </rPr>
      <t>- For each rule add an exclusion for at least one of the emergency access accounts.</t>
    </r>
    <r>
      <rPr>
        <sz val="11"/>
        <color rgb="FF000000"/>
        <rFont val="Calibri"/>
      </rPr>
      <t xml:space="preserve">
</t>
    </r>
    <r>
      <rPr>
        <sz val="11"/>
        <color rgb="FF000000"/>
        <rFont val="Calibri"/>
      </rPr>
      <t xml:space="preserve">- </t>
    </r>
    <r>
      <rPr>
        <b/>
        <sz val="11"/>
        <color rgb="FF000000"/>
        <rFont val="Calibri"/>
      </rPr>
      <t>Users</t>
    </r>
    <r>
      <rPr>
        <sz val="11"/>
        <color rgb="FF000000"/>
        <rFont val="Calibri"/>
      </rPr>
      <t xml:space="preserve"> &gt; </t>
    </r>
    <r>
      <rPr>
        <b/>
        <sz val="11"/>
        <color rgb="FF000000"/>
        <rFont val="Calibri"/>
      </rPr>
      <t>Exclude</t>
    </r>
    <r>
      <rPr>
        <sz val="11"/>
        <color rgb="FF000000"/>
        <rFont val="Calibri"/>
      </rPr>
      <t xml:space="preserve"> &gt; </t>
    </r>
    <r>
      <rPr>
        <b/>
        <sz val="11"/>
        <color rgb="FF000000"/>
        <rFont val="Calibri"/>
      </rPr>
      <t>Users and groups</t>
    </r>
    <r>
      <rPr>
        <sz val="11"/>
        <color rgb="FF000000"/>
        <rFont val="Calibri"/>
      </rPr>
      <t xml:space="preserve"> and select one emergency access account.</t>
    </r>
    <r>
      <rPr>
        <sz val="11"/>
        <color rgb="FF000000"/>
        <rFont val="Calibri"/>
      </rPr>
      <t xml:space="preserve">
</t>
    </r>
    <r>
      <rPr>
        <b/>
        <sz val="11"/>
        <color rgb="FF000000"/>
        <rFont val="Calibri"/>
      </rPr>
      <t>Step 3 - Ensure the necessary procedures and policies are in place:</t>
    </r>
    <r>
      <rPr>
        <sz val="11"/>
        <color rgb="FF000000"/>
        <rFont val="Calibri"/>
      </rPr>
      <t xml:space="preserve">
</t>
    </r>
    <r>
      <rPr>
        <sz val="11"/>
        <color rgb="FF000000"/>
        <rFont val="Calibri"/>
      </rPr>
      <t>- In order for accounts to be effectively used in a break glass situation the proper policies and procedures must be authorized and distributed by senior management.</t>
    </r>
    <r>
      <rPr>
        <sz val="11"/>
        <color rgb="FF000000"/>
        <rFont val="Calibri"/>
      </rPr>
      <t xml:space="preserve">
</t>
    </r>
    <r>
      <rPr>
        <sz val="11"/>
        <color rgb="FF000000"/>
        <rFont val="Calibri"/>
      </rPr>
      <t>- FIDO2 Security Keys should be locked in a secure separate fireproof location.</t>
    </r>
    <r>
      <rPr>
        <sz val="11"/>
        <color rgb="FF000000"/>
        <rFont val="Calibri"/>
      </rPr>
      <t xml:space="preserve">
</t>
    </r>
    <r>
      <rPr>
        <sz val="11"/>
        <color rgb="FF000000"/>
        <rFont val="Calibri"/>
      </rPr>
      <t>- Passwords should be at least 16 characters, randomly generated and MAY be separated in multiple pieces to be joined in case of an emergency.</t>
    </r>
    <r>
      <rPr>
        <sz val="11"/>
        <color rgb="FF000000"/>
        <rFont val="Calibri"/>
      </rPr>
      <t xml:space="preserve">
</t>
    </r>
    <r>
      <rPr>
        <b/>
        <sz val="11"/>
        <color rgb="FF000000"/>
        <rFont val="Calibri"/>
      </rPr>
      <t>Warning:</t>
    </r>
    <r>
      <rPr>
        <sz val="11"/>
        <color rgb="FF000000"/>
        <rFont val="Calibri"/>
      </rPr>
      <t xml:space="preserve"> As of 10/15/2024 MFA is required for all users including Break Glass Accounts. It is recommended to update these accounts to use passkey (FIDO2) or configure certificate-based authentication for MFA. Both methods satisfy the MFA requirement.</t>
    </r>
    <r>
      <rPr>
        <sz val="11"/>
        <color rgb="FF000000"/>
        <rFont val="Calibri"/>
      </rPr>
      <t xml:space="preserve">
</t>
    </r>
    <r>
      <rPr>
        <b/>
        <sz val="11"/>
        <color rgb="FF000000"/>
        <rFont val="Calibri"/>
      </rPr>
      <t>Additional suggestions for emergency account management:</t>
    </r>
    <r>
      <rPr>
        <sz val="11"/>
        <color rgb="FF000000"/>
        <rFont val="Calibri"/>
      </rPr>
      <t xml:space="preserve">
</t>
    </r>
    <r>
      <rPr>
        <sz val="11"/>
        <color rgb="FF000000"/>
        <rFont val="Calibri"/>
      </rPr>
      <t>- Create access reviews for these users.</t>
    </r>
    <r>
      <rPr>
        <sz val="11"/>
        <color rgb="FF000000"/>
        <rFont val="Calibri"/>
      </rPr>
      <t xml:space="preserve">
</t>
    </r>
    <r>
      <rPr>
        <sz val="11"/>
        <color rgb="FF000000"/>
        <rFont val="Calibri"/>
      </rPr>
      <t>- Exclude users from conditional access rules.</t>
    </r>
    <r>
      <rPr>
        <sz val="11"/>
        <color rgb="FF000000"/>
        <rFont val="Calibri"/>
      </rPr>
      <t xml:space="preserve">
</t>
    </r>
    <r>
      <rPr>
        <sz val="11"/>
        <color rgb="FF000000"/>
        <rFont val="Calibri"/>
      </rPr>
      <t xml:space="preserve">- Add the account to a restricted management administrative unit </t>
    </r>
    <r>
      <rPr>
        <sz val="11"/>
        <color rgb="FF0000FF"/>
        <rFont val="Calibri"/>
      </rPr>
      <t>(https://learn.microsoft.com/en-us/entra/identity/role-based-access-control/admin-units-restricted-management)</t>
    </r>
    <r>
      <rPr>
        <sz val="11"/>
        <color rgb="FF000000"/>
        <rFont val="Calibri"/>
      </rPr>
      <t>.</t>
    </r>
    <r>
      <rPr>
        <sz val="11"/>
        <color rgb="FF000000"/>
        <rFont val="Calibri"/>
      </rPr>
      <t xml:space="preserve">
</t>
    </r>
    <r>
      <rPr>
        <b/>
        <sz val="11"/>
        <color rgb="FF000000"/>
        <rFont val="Calibri"/>
      </rPr>
      <t>Warning</t>
    </r>
    <r>
      <rPr>
        <sz val="11"/>
        <color rgb="FF000000"/>
        <rFont val="Calibri"/>
      </rPr>
      <t>: If CA (conditional access) exclusion is managed by a group, this group should be added to PIM for groups (licensing required) or be created as a role-assignable group. If it is a regular security group, then users with the Group Administrators role are able to bypass CA entirely.</t>
    </r>
  </si>
  <si>
    <r>
      <rPr>
        <sz val="11"/>
        <color rgb="FF000000"/>
        <rFont val="Calibri"/>
      </rPr>
      <t>Emergency access or "break glass" accounts are limited for emergency scenarios where normal administrative accounts are unavailable. They are not assigned to a specific user and will have a combination of physical and technical controls to prevent them from being accessed outside a true emergency. These emergencies could be due to several things, including:</t>
    </r>
    <r>
      <rPr>
        <sz val="11"/>
        <color rgb="FF000000"/>
        <rFont val="Calibri"/>
      </rPr>
      <t xml:space="preserve">
</t>
    </r>
    <r>
      <rPr>
        <sz val="11"/>
        <color rgb="FF000000"/>
        <rFont val="Calibri"/>
      </rPr>
      <t>- Technical failures of a cellular provider or Microsoft related service such as MFA.</t>
    </r>
    <r>
      <rPr>
        <sz val="11"/>
        <color rgb="FF000000"/>
        <rFont val="Calibri"/>
      </rPr>
      <t xml:space="preserve">
</t>
    </r>
    <r>
      <rPr>
        <sz val="11"/>
        <color rgb="FF000000"/>
        <rFont val="Calibri"/>
      </rPr>
      <t>- The last remaining Global Administrator account is inaccessible.</t>
    </r>
    <r>
      <rPr>
        <sz val="11"/>
        <color rgb="FF000000"/>
        <rFont val="Calibri"/>
      </rPr>
      <t xml:space="preserve">
</t>
    </r>
    <r>
      <rPr>
        <sz val="11"/>
        <color rgb="FF000000"/>
        <rFont val="Calibri"/>
      </rPr>
      <t xml:space="preserve">Ensure two </t>
    </r>
    <r>
      <rPr>
        <b/>
        <sz val="11"/>
        <color rgb="FF000000"/>
        <rFont val="Calibri"/>
      </rPr>
      <t>Emergency Access</t>
    </r>
    <r>
      <rPr>
        <sz val="11"/>
        <color rgb="FF000000"/>
        <rFont val="Calibri"/>
      </rPr>
      <t xml:space="preserve"> accounts have been defined.</t>
    </r>
    <r>
      <rPr>
        <sz val="11"/>
        <color rgb="FF000000"/>
        <rFont val="Calibri"/>
      </rPr>
      <t xml:space="preserve">
</t>
    </r>
    <r>
      <rPr>
        <b/>
        <sz val="11"/>
        <color rgb="FF000000"/>
        <rFont val="Calibri"/>
      </rPr>
      <t>Note:</t>
    </r>
    <r>
      <rPr>
        <sz val="11"/>
        <color rgb="FF000000"/>
        <rFont val="Calibri"/>
      </rPr>
      <t xml:space="preserve"> Microsoft provides several recommendations for these accounts and how to configure them. For more information on this, please refer to the references section. The CIS Benchmark outlines the more critical things to consider.</t>
    </r>
  </si>
  <si>
    <r>
      <rPr>
        <sz val="11"/>
        <color rgb="FF000000"/>
        <rFont val="Calibri"/>
      </rPr>
      <t>Failure to properly implement emergency access accounts can weaken the security posture. Microsoft recommends excluding at least one of the two emergency access accounts from all conditional access rules, necessitating passwords with sufficient entropy and length to protect against random guesses. For a secure passwordless solution, FIDO2 security keys may be used instead of passwords.</t>
    </r>
  </si>
  <si>
    <r>
      <rPr>
        <b/>
        <sz val="11"/>
        <color rgb="FF000000"/>
        <rFont val="Calibri"/>
      </rPr>
      <t>To audit using the UI:</t>
    </r>
    <r>
      <rPr>
        <sz val="11"/>
        <color rgb="FF000000"/>
        <rFont val="Calibri"/>
      </rPr>
      <t xml:space="preserve">
</t>
    </r>
    <r>
      <rPr>
        <b/>
        <sz val="11"/>
        <color rgb="FF000000"/>
        <rFont val="Calibri"/>
      </rPr>
      <t>Step 1 - Ensure a policy and procedure is in place at the organization:</t>
    </r>
    <r>
      <rPr>
        <sz val="11"/>
        <color rgb="FF000000"/>
        <rFont val="Calibri"/>
      </rPr>
      <t xml:space="preserve">
</t>
    </r>
    <r>
      <rPr>
        <sz val="11"/>
        <color rgb="FF000000"/>
        <rFont val="Calibri"/>
      </rPr>
      <t>- In order for accounts to be effectively used in a break-glass situation the proper policies and procedures must be authorized and distributed by senior management.</t>
    </r>
    <r>
      <rPr>
        <sz val="11"/>
        <color rgb="FF000000"/>
        <rFont val="Calibri"/>
      </rPr>
      <t xml:space="preserve">
</t>
    </r>
    <r>
      <rPr>
        <sz val="11"/>
        <color rgb="FF000000"/>
        <rFont val="Calibri"/>
      </rPr>
      <t>- FIDO2 Security Keys should be locked in a secure separate fireproof location.</t>
    </r>
    <r>
      <rPr>
        <sz val="11"/>
        <color rgb="FF000000"/>
        <rFont val="Calibri"/>
      </rPr>
      <t xml:space="preserve">
</t>
    </r>
    <r>
      <rPr>
        <sz val="11"/>
        <color rgb="FF000000"/>
        <rFont val="Calibri"/>
      </rPr>
      <t>- Passwords should be at least 16 characters, randomly generated and MAY be separated in multiple pieces to be joined in case of an emergency.</t>
    </r>
    <r>
      <rPr>
        <sz val="11"/>
        <color rgb="FF000000"/>
        <rFont val="Calibri"/>
      </rPr>
      <t xml:space="preserve">
</t>
    </r>
    <r>
      <rPr>
        <b/>
        <sz val="11"/>
        <color rgb="FF000000"/>
        <rFont val="Calibri"/>
      </rPr>
      <t>Step 2 - Ensure two emergency access accounts are defined:</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 xml:space="preserve">
</t>
    </r>
    <r>
      <rPr>
        <sz val="11"/>
        <color rgb="FF000000"/>
        <rFont val="Calibri"/>
      </rPr>
      <t>- Inspect the designated emergency access accounts and ensure the following:</t>
    </r>
    <r>
      <rPr>
        <sz val="11"/>
        <color rgb="FF000000"/>
        <rFont val="Calibri"/>
      </rPr>
      <t xml:space="preserve">
</t>
    </r>
    <r>
      <rPr>
        <sz val="11"/>
        <color rgb="FF000000"/>
        <rFont val="Calibri"/>
      </rPr>
      <t>- The accounts are named correctly, and do NOT identify with a particular person.</t>
    </r>
    <r>
      <rPr>
        <sz val="11"/>
        <color rgb="FF000000"/>
        <rFont val="Calibri"/>
      </rPr>
      <t xml:space="preserve">
</t>
    </r>
    <r>
      <rPr>
        <sz val="11"/>
        <color rgb="FF000000"/>
        <rFont val="Calibri"/>
      </rPr>
      <t xml:space="preserve">- The accounts use the default </t>
    </r>
    <r>
      <rPr>
        <b/>
        <sz val="11"/>
        <color rgb="FF000000"/>
        <rFont val="Calibri"/>
      </rPr>
      <t>.onmicrosoft.com</t>
    </r>
    <r>
      <rPr>
        <sz val="11"/>
        <color rgb="FF000000"/>
        <rFont val="Calibri"/>
      </rPr>
      <t xml:space="preserve"> domain and not the organization's.</t>
    </r>
    <r>
      <rPr>
        <sz val="11"/>
        <color rgb="FF000000"/>
        <rFont val="Calibri"/>
      </rPr>
      <t xml:space="preserve">
</t>
    </r>
    <r>
      <rPr>
        <sz val="11"/>
        <color rgb="FF000000"/>
        <rFont val="Calibri"/>
      </rPr>
      <t>- The accounts are cloud-only.</t>
    </r>
    <r>
      <rPr>
        <sz val="11"/>
        <color rgb="FF000000"/>
        <rFont val="Calibri"/>
      </rPr>
      <t xml:space="preserve">
</t>
    </r>
    <r>
      <rPr>
        <sz val="11"/>
        <color rgb="FF000000"/>
        <rFont val="Calibri"/>
      </rPr>
      <t>- The accounts are unlicensed.</t>
    </r>
    <r>
      <rPr>
        <sz val="11"/>
        <color rgb="FF000000"/>
        <rFont val="Calibri"/>
      </rPr>
      <t xml:space="preserve">
</t>
    </r>
    <r>
      <rPr>
        <sz val="11"/>
        <color rgb="FF000000"/>
        <rFont val="Calibri"/>
      </rPr>
      <t xml:space="preserve">- The accounts are not disabled or </t>
    </r>
    <r>
      <rPr>
        <b/>
        <sz val="11"/>
        <color rgb="FF000000"/>
        <rFont val="Calibri"/>
      </rPr>
      <t>Sign-in blocked</t>
    </r>
    <r>
      <rPr>
        <sz val="11"/>
        <color rgb="FF000000"/>
        <rFont val="Calibri"/>
      </rPr>
      <t>.</t>
    </r>
    <r>
      <rPr>
        <sz val="11"/>
        <color rgb="FF000000"/>
        <rFont val="Calibri"/>
      </rPr>
      <t xml:space="preserve">
</t>
    </r>
    <r>
      <rPr>
        <sz val="11"/>
        <color rgb="FF000000"/>
        <rFont val="Calibri"/>
      </rPr>
      <t xml:space="preserve">- The accounts are assigned the </t>
    </r>
    <r>
      <rPr>
        <b/>
        <sz val="11"/>
        <color rgb="FF000000"/>
        <rFont val="Calibri"/>
      </rPr>
      <t>Global Administrator</t>
    </r>
    <r>
      <rPr>
        <sz val="11"/>
        <color rgb="FF000000"/>
        <rFont val="Calibri"/>
      </rPr>
      <t xml:space="preserve"> directory role.</t>
    </r>
    <r>
      <rPr>
        <sz val="11"/>
        <color rgb="FF000000"/>
        <rFont val="Calibri"/>
      </rPr>
      <t xml:space="preserve">
</t>
    </r>
    <r>
      <rPr>
        <b/>
        <sz val="11"/>
        <color rgb="FF000000"/>
        <rFont val="Calibri"/>
      </rPr>
      <t>Step 3 - Ensure at least one account is excluded from all conditional access rules:</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Protection</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the conditional access rules.</t>
    </r>
    <r>
      <rPr>
        <sz val="11"/>
        <color rgb="FF000000"/>
        <rFont val="Calibri"/>
      </rPr>
      <t xml:space="preserve">
</t>
    </r>
    <r>
      <rPr>
        <sz val="11"/>
        <color rgb="FF000000"/>
        <rFont val="Calibri"/>
      </rPr>
      <t>- Ensure one of the emergency access accounts is excluded from all rules.</t>
    </r>
    <r>
      <rPr>
        <sz val="11"/>
        <color rgb="FF000000"/>
        <rFont val="Calibri"/>
      </rPr>
      <t xml:space="preserve">
</t>
    </r>
    <r>
      <rPr>
        <b/>
        <sz val="11"/>
        <color rgb="FF000000"/>
        <rFont val="Calibri"/>
      </rPr>
      <t>Warning:</t>
    </r>
    <r>
      <rPr>
        <sz val="11"/>
        <color rgb="FF000000"/>
        <rFont val="Calibri"/>
      </rPr>
      <t xml:space="preserve"> As of 10/15/2024 MFA is required for all users including Break Glass Accounts. It is recommended to update these accounts to use passkey (FIDO2) or configure certificate-based authentication for MFA. Both methods satisfy the MFA requirement.</t>
    </r>
  </si>
  <si>
    <r>
      <rPr>
        <sz val="11"/>
        <color rgb="FF000000"/>
        <rFont val="Calibri"/>
      </rPr>
      <t>Not defined.</t>
    </r>
  </si>
  <si>
    <t>1.1.3</t>
  </si>
  <si>
    <r>
      <rPr>
        <sz val="11"/>
        <rFont val="Calibri"/>
      </rPr>
      <t>Ensure that between two and four global admins are designated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</si>
  <si>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Search</t>
    </r>
    <r>
      <rPr>
        <sz val="11"/>
        <color rgb="FF000000"/>
        <rFont val="Calibri"/>
      </rPr>
      <t xml:space="preserve"> field enter the name of the user to be made a Global Administrator.</t>
    </r>
    <r>
      <rPr>
        <sz val="11"/>
        <color rgb="FF000000"/>
        <rFont val="Calibri"/>
      </rPr>
      <t xml:space="preserve">
</t>
    </r>
    <r>
      <rPr>
        <sz val="11"/>
        <color rgb="FF000000"/>
        <rFont val="Calibri"/>
      </rPr>
      <t>- To create a new Global Admin:</t>
    </r>
    <r>
      <rPr>
        <sz val="11"/>
        <color rgb="FF000000"/>
        <rFont val="Calibri"/>
      </rPr>
      <t xml:space="preserve">
</t>
    </r>
    <r>
      <rPr>
        <sz val="11"/>
        <color rgb="FF000000"/>
        <rFont val="Calibri"/>
      </rPr>
      <t>- Select the user's name.</t>
    </r>
    <r>
      <rPr>
        <sz val="11"/>
        <color rgb="FF000000"/>
        <rFont val="Calibri"/>
      </rPr>
      <t xml:space="preserve">
</t>
    </r>
    <r>
      <rPr>
        <sz val="11"/>
        <color rgb="FF000000"/>
        <rFont val="Calibri"/>
      </rPr>
      <t>- A window will appear to the right.</t>
    </r>
    <r>
      <rPr>
        <sz val="11"/>
        <color rgb="FF000000"/>
        <rFont val="Calibri"/>
      </rPr>
      <t xml:space="preserve">
</t>
    </r>
    <r>
      <rPr>
        <sz val="11"/>
        <color rgb="FF000000"/>
        <rFont val="Calibri"/>
      </rPr>
      <t xml:space="preserve">- Select </t>
    </r>
    <r>
      <rPr>
        <b/>
        <sz val="11"/>
        <color rgb="FF000000"/>
        <rFont val="Calibri"/>
      </rPr>
      <t>Manage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Admin center access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 To remove a Global Admin:</t>
    </r>
    <r>
      <rPr>
        <sz val="11"/>
        <color rgb="FF000000"/>
        <rFont val="Calibri"/>
      </rPr>
      <t xml:space="preserve">
</t>
    </r>
    <r>
      <rPr>
        <sz val="11"/>
        <color rgb="FF000000"/>
        <rFont val="Calibri"/>
      </rPr>
      <t xml:space="preserve">- In the </t>
    </r>
    <r>
      <rPr>
        <b/>
        <sz val="11"/>
        <color rgb="FF000000"/>
        <rFont val="Calibri"/>
      </rPr>
      <t>Search</t>
    </r>
    <r>
      <rPr>
        <sz val="11"/>
        <color rgb="FF000000"/>
        <rFont val="Calibri"/>
      </rPr>
      <t xml:space="preserve"> field, enter the name of the user to be removed.</t>
    </r>
    <r>
      <rPr>
        <sz val="11"/>
        <color rgb="FF000000"/>
        <rFont val="Calibri"/>
      </rPr>
      <t xml:space="preserve">
</t>
    </r>
    <r>
      <rPr>
        <sz val="11"/>
        <color rgb="FF000000"/>
        <rFont val="Calibri"/>
      </rPr>
      <t>- Select the user's name.</t>
    </r>
    <r>
      <rPr>
        <sz val="11"/>
        <color rgb="FF000000"/>
        <rFont val="Calibri"/>
      </rPr>
      <t xml:space="preserve">
</t>
    </r>
    <r>
      <rPr>
        <sz val="11"/>
        <color rgb="FF000000"/>
        <rFont val="Calibri"/>
      </rPr>
      <t>- A window will appear to the right.</t>
    </r>
    <r>
      <rPr>
        <sz val="11"/>
        <color rgb="FF000000"/>
        <rFont val="Calibri"/>
      </rPr>
      <t xml:space="preserve">
</t>
    </r>
    <r>
      <rPr>
        <sz val="11"/>
        <color rgb="FF000000"/>
        <rFont val="Calibri"/>
      </rPr>
      <t xml:space="preserve">- Under </t>
    </r>
    <r>
      <rPr>
        <b/>
        <sz val="11"/>
        <color rgb="FF000000"/>
        <rFont val="Calibri"/>
      </rPr>
      <t>Roles</t>
    </r>
    <r>
      <rPr>
        <sz val="11"/>
        <color rgb="FF000000"/>
        <rFont val="Calibri"/>
      </rPr>
      <t xml:space="preserve">, select </t>
    </r>
    <r>
      <rPr>
        <b/>
        <sz val="11"/>
        <color rgb="FF000000"/>
        <rFont val="Calibri"/>
      </rPr>
      <t>Manage roles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</si>
  <si>
    <r>
      <rPr>
        <sz val="11"/>
        <color rgb="FF000000"/>
        <rFont val="Calibri"/>
      </rPr>
      <t>Between two and four global administrators should be designated in the tenant. Ideally, these accounts will not have licenses assigned to them which supports additional controls found in this benchmark.</t>
    </r>
  </si>
  <si>
    <r>
      <rPr>
        <sz val="11"/>
        <color rgb="FF000000"/>
        <rFont val="Calibri"/>
      </rPr>
      <t>The potential impact associated with ensuring compliance with this requirement is dependent upon the current number of global administrators configured in the tenant. If there is only one global administrator in a tenant, an additional global administrator will need to be identified and configured. If there are more than four global administrators, a review of role requirements for current global administrators will be required to identify which of the users require global administrator access.</t>
    </r>
  </si>
  <si>
    <r>
      <rPr>
        <b/>
        <sz val="11"/>
        <color rgb="FF000000"/>
        <rFont val="Calibri"/>
      </rPr>
      <t>Note:</t>
    </r>
    <r>
      <rPr>
        <sz val="11"/>
        <color rgb="FF000000"/>
        <rFont val="Calibri"/>
      </rPr>
      <t xml:space="preserve"> If an organization's tenant is using a third-party identity provider, the audit and remediation procedures presented here may not be relevant. The principle of the recommendation is still relevant, and compensating controls that are relevant to the third-party identity provider should be implemented.</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Select </t>
    </r>
    <r>
      <rPr>
        <b/>
        <sz val="11"/>
        <color rgb="FF000000"/>
        <rFont val="Calibri"/>
      </rPr>
      <t>Roles</t>
    </r>
    <r>
      <rPr>
        <sz val="11"/>
        <color rgb="FF000000"/>
        <rFont val="Calibri"/>
      </rPr>
      <t xml:space="preserve"> &gt;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Global Administrator</t>
    </r>
    <r>
      <rPr>
        <sz val="11"/>
        <color rgb="FF000000"/>
        <rFont val="Calibri"/>
      </rPr>
      <t xml:space="preserve"> role from the list and click on </t>
    </r>
    <r>
      <rPr>
        <b/>
        <sz val="11"/>
        <color rgb="FF000000"/>
        <rFont val="Calibri"/>
      </rPr>
      <t>Assigned</t>
    </r>
    <r>
      <rPr>
        <sz val="11"/>
        <color rgb="FF000000"/>
        <rFont val="Calibri"/>
      </rPr>
      <t>.</t>
    </r>
    <r>
      <rPr>
        <sz val="11"/>
        <color rgb="FF000000"/>
        <rFont val="Calibri"/>
      </rPr>
      <t xml:space="preserve">
</t>
    </r>
    <r>
      <rPr>
        <sz val="11"/>
        <color rgb="FF000000"/>
        <rFont val="Calibri"/>
      </rPr>
      <t>- Review the list of Global Administrators.</t>
    </r>
    <r>
      <rPr>
        <sz val="11"/>
        <color rgb="FF000000"/>
        <rFont val="Calibri"/>
      </rPr>
      <t xml:space="preserve">
</t>
    </r>
    <r>
      <rPr>
        <sz val="11"/>
        <color rgb="FF000000"/>
        <rFont val="Calibri"/>
      </rPr>
      <t>- If there are groups present, then inspect each group and its members.</t>
    </r>
    <r>
      <rPr>
        <sz val="11"/>
        <color rgb="FF000000"/>
        <rFont val="Calibri"/>
      </rPr>
      <t xml:space="preserve">
</t>
    </r>
    <r>
      <rPr>
        <sz val="11"/>
        <color rgb="FF000000"/>
        <rFont val="Calibri"/>
      </rPr>
      <t>- Take note of the total number of Global Administrators in and outside of groups.</t>
    </r>
    <r>
      <rPr>
        <sz val="11"/>
        <color rgb="FF000000"/>
        <rFont val="Calibri"/>
      </rPr>
      <t xml:space="preserve">
</t>
    </r>
    <r>
      <rPr>
        <sz val="11"/>
        <color rgb="FF000000"/>
        <rFont val="Calibri"/>
      </rPr>
      <t>- Verify the number of Global Administrators is between two and four.</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 Determine Id of GA role using the immutable RoleTemplateId value.</t>
    </r>
    <r>
      <rPr>
        <sz val="11"/>
        <color rgb="FF006096"/>
        <rFont val="Roboto Condensed"/>
      </rPr>
      <t xml:space="preserve">
</t>
    </r>
    <r>
      <rPr>
        <sz val="11"/>
        <color rgb="FF006096"/>
        <rFont val="Roboto Condensed"/>
      </rPr>
      <t>$GlobalAdminRole = Get-MgDirectoryRole -Filter "RoleTemplateId eq '62e90394-69f5-4237-9190-012177145e10'"</t>
    </r>
    <r>
      <rPr>
        <sz val="11"/>
        <color rgb="FF006096"/>
        <rFont val="Roboto Condensed"/>
      </rPr>
      <t xml:space="preserve">
</t>
    </r>
    <r>
      <rPr>
        <sz val="11"/>
        <color rgb="FF006096"/>
        <rFont val="Roboto Condensed"/>
      </rPr>
      <t>$RoleMembers = Get-MgDirectoryRoleMember -DirectoryRoleId $GlobalAdminRole.Id</t>
    </r>
    <r>
      <rPr>
        <sz val="11"/>
        <color rgb="FF006096"/>
        <rFont val="Roboto Condensed"/>
      </rPr>
      <t xml:space="preserve">
</t>
    </r>
    <r>
      <rPr>
        <sz val="11"/>
        <color rgb="FF006096"/>
        <rFont val="Roboto Condensed"/>
      </rPr>
      <t>$GlobalAdmins = [System.Collections.Generic.List[Object]]::new()</t>
    </r>
    <r>
      <rPr>
        <sz val="11"/>
        <color rgb="FF006096"/>
        <rFont val="Roboto Condensed"/>
      </rPr>
      <t xml:space="preserve">
</t>
    </r>
    <r>
      <rPr>
        <sz val="11"/>
        <color rgb="FF006096"/>
        <rFont val="Roboto Condensed"/>
      </rPr>
      <t>foreach ($object in $RoleMembers) {</t>
    </r>
    <r>
      <rPr>
        <sz val="11"/>
        <color rgb="FF006096"/>
        <rFont val="Roboto Condensed"/>
      </rPr>
      <t xml:space="preserve">
</t>
    </r>
    <r>
      <rPr>
        <sz val="11"/>
        <color rgb="FF006096"/>
        <rFont val="Roboto Condensed"/>
      </rPr>
      <t xml:space="preserve">    $Type = $object.AdditionalProperties.'@odata.type'</t>
    </r>
    <r>
      <rPr>
        <sz val="11"/>
        <color rgb="FF006096"/>
        <rFont val="Roboto Condensed"/>
      </rPr>
      <t xml:space="preserve">
</t>
    </r>
    <r>
      <rPr>
        <sz val="11"/>
        <color rgb="FF006096"/>
        <rFont val="Roboto Condensed"/>
      </rPr>
      <t xml:space="preserve">    # Check for and process role assigned groups</t>
    </r>
    <r>
      <rPr>
        <sz val="11"/>
        <color rgb="FF006096"/>
        <rFont val="Roboto Condensed"/>
      </rPr>
      <t xml:space="preserve">
</t>
    </r>
    <r>
      <rPr>
        <sz val="11"/>
        <color rgb="FF006096"/>
        <rFont val="Roboto Condensed"/>
      </rPr>
      <t xml:space="preserve">    if ($Type -eq '#microsoft.graph.group') {</t>
    </r>
    <r>
      <rPr>
        <sz val="11"/>
        <color rgb="FF006096"/>
        <rFont val="Roboto Condensed"/>
      </rPr>
      <t xml:space="preserve">
</t>
    </r>
    <r>
      <rPr>
        <sz val="11"/>
        <color rgb="FF006096"/>
        <rFont val="Roboto Condensed"/>
      </rPr>
      <t xml:space="preserve">        $GroupId = $object.Id</t>
    </r>
    <r>
      <rPr>
        <sz val="11"/>
        <color rgb="FF006096"/>
        <rFont val="Roboto Condensed"/>
      </rPr>
      <t xml:space="preserve">
</t>
    </r>
    <r>
      <rPr>
        <sz val="11"/>
        <color rgb="FF006096"/>
        <rFont val="Roboto Condensed"/>
      </rPr>
      <t xml:space="preserve">        $GroupMembers = (Get-MgGroupMember -GroupId $GroupId).AdditionalProperties</t>
    </r>
    <r>
      <rPr>
        <sz val="11"/>
        <color rgb="FF006096"/>
        <rFont val="Roboto Condensed"/>
      </rPr>
      <t xml:space="preserve">
</t>
    </r>
    <r>
      <rPr>
        <sz val="11"/>
        <color rgb="FF006096"/>
        <rFont val="Roboto Condensed"/>
      </rPr>
      <t xml:space="preserve">        foreach ($member in $GroupMembers) {</t>
    </r>
    <r>
      <rPr>
        <sz val="11"/>
        <color rgb="FF006096"/>
        <rFont val="Roboto Condensed"/>
      </rPr>
      <t xml:space="preserve">
</t>
    </r>
    <r>
      <rPr>
        <sz val="11"/>
        <color rgb="FF006096"/>
        <rFont val="Roboto Condensed"/>
      </rPr>
      <t xml:space="preserve">            if ($member.'@odata.type' -eq '#microsoft.graph.user') {</t>
    </r>
    <r>
      <rPr>
        <sz val="11"/>
        <color rgb="FF006096"/>
        <rFont val="Roboto Condensed"/>
      </rPr>
      <t xml:space="preserve">
</t>
    </r>
    <r>
      <rPr>
        <sz val="11"/>
        <color rgb="FF006096"/>
        <rFont val="Roboto Condensed"/>
      </rPr>
      <t xml:space="preserve">                $GlobalAdmins.Add([PSCustomObject][Ordered]@{</t>
    </r>
    <r>
      <rPr>
        <sz val="11"/>
        <color rgb="FF006096"/>
        <rFont val="Roboto Condensed"/>
      </rPr>
      <t xml:space="preserve">
</t>
    </r>
    <r>
      <rPr>
        <sz val="11"/>
        <color rgb="FF006096"/>
        <rFont val="Roboto Condensed"/>
      </rPr>
      <t xml:space="preserve">                        DisplayName       = $member.displayName</t>
    </r>
    <r>
      <rPr>
        <sz val="11"/>
        <color rgb="FF006096"/>
        <rFont val="Roboto Condensed"/>
      </rPr>
      <t xml:space="preserve">
</t>
    </r>
    <r>
      <rPr>
        <sz val="11"/>
        <color rgb="FF006096"/>
        <rFont val="Roboto Condensed"/>
      </rPr>
      <t xml:space="preserve">                        UserPrincipalName = $member.userPrincipalName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elseif ($Type -eq '#microsoft.graph.user') {</t>
    </r>
    <r>
      <rPr>
        <sz val="11"/>
        <color rgb="FF006096"/>
        <rFont val="Roboto Condensed"/>
      </rPr>
      <t xml:space="preserve">
</t>
    </r>
    <r>
      <rPr>
        <sz val="11"/>
        <color rgb="FF006096"/>
        <rFont val="Roboto Condensed"/>
      </rPr>
      <t xml:space="preserve">        $DisplayName = $object.AdditionalProperties.displayName</t>
    </r>
    <r>
      <rPr>
        <sz val="11"/>
        <color rgb="FF006096"/>
        <rFont val="Roboto Condensed"/>
      </rPr>
      <t xml:space="preserve">
</t>
    </r>
    <r>
      <rPr>
        <sz val="11"/>
        <color rgb="FF006096"/>
        <rFont val="Roboto Condensed"/>
      </rPr>
      <t xml:space="preserve">        $UPN = $object.AdditionalProperties.userPrincipalName</t>
    </r>
    <r>
      <rPr>
        <sz val="11"/>
        <color rgb="FF006096"/>
        <rFont val="Roboto Condensed"/>
      </rPr>
      <t xml:space="preserve">
</t>
    </r>
    <r>
      <rPr>
        <sz val="11"/>
        <color rgb="FF006096"/>
        <rFont val="Roboto Condensed"/>
      </rPr>
      <t xml:space="preserve">        $GlobalAdmins.Add([PSCustomObject][Ordered]@{</t>
    </r>
    <r>
      <rPr>
        <sz val="11"/>
        <color rgb="FF006096"/>
        <rFont val="Roboto Condensed"/>
      </rPr>
      <t xml:space="preserve">
</t>
    </r>
    <r>
      <rPr>
        <sz val="11"/>
        <color rgb="FF006096"/>
        <rFont val="Roboto Condensed"/>
      </rPr>
      <t xml:space="preserve">                DisplayName       = $DisplayName</t>
    </r>
    <r>
      <rPr>
        <sz val="11"/>
        <color rgb="FF006096"/>
        <rFont val="Roboto Condensed"/>
      </rPr>
      <t xml:space="preserve">
</t>
    </r>
    <r>
      <rPr>
        <sz val="11"/>
        <color rgb="FF006096"/>
        <rFont val="Roboto Condensed"/>
      </rPr>
      <t xml:space="preserve">                UserPrincipalName = $UPN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$GlobalAdmins = $GlobalAdmins | select DisplayName,UserPrincipalName -Unique </t>
    </r>
    <r>
      <rPr>
        <sz val="11"/>
        <color rgb="FF006096"/>
        <rFont val="Roboto Condensed"/>
      </rPr>
      <t xml:space="preserve">
</t>
    </r>
    <r>
      <rPr>
        <sz val="11"/>
        <color rgb="FF006096"/>
        <rFont val="Roboto Condensed"/>
      </rPr>
      <t>Write-Host "*** There are" $GlobalAdmins.Count "Global Administrators in the organization."</t>
    </r>
    <r>
      <rPr>
        <sz val="11"/>
        <color rgb="FF006096"/>
        <rFont val="Roboto Condensed"/>
      </rPr>
      <t xml:space="preserve">
</t>
    </r>
    <r>
      <rPr>
        <sz val="11"/>
        <color rgb="FF000000"/>
        <rFont val="Calibri"/>
      </rPr>
      <t xml:space="preserve">
</t>
    </r>
    <r>
      <rPr>
        <sz val="11"/>
        <color rgb="FF000000"/>
        <rFont val="Calibri"/>
      </rPr>
      <t>- Review the output and ensure there are between 2 and 4 Global Administrators.</t>
    </r>
    <r>
      <rPr>
        <sz val="11"/>
        <color rgb="FF000000"/>
        <rFont val="Calibri"/>
      </rPr>
      <t xml:space="preserve">
</t>
    </r>
    <r>
      <rPr>
        <b/>
        <sz val="11"/>
        <color rgb="FF000000"/>
        <rFont val="Calibri"/>
      </rPr>
      <t>Note:</t>
    </r>
    <r>
      <rPr>
        <sz val="11"/>
        <color rgb="FF000000"/>
        <rFont val="Calibri"/>
      </rPr>
      <t xml:space="preserve"> When tallying the number of Global Administrators, the above does not account for Partner relationships. Those are located under </t>
    </r>
    <r>
      <rPr>
        <b/>
        <sz val="11"/>
        <color rgb="FF000000"/>
        <rFont val="Calibri"/>
      </rPr>
      <t>Settings</t>
    </r>
    <r>
      <rPr>
        <sz val="11"/>
        <color rgb="FF000000"/>
        <rFont val="Calibri"/>
      </rPr>
      <t xml:space="preserve"> &gt; </t>
    </r>
    <r>
      <rPr>
        <b/>
        <sz val="11"/>
        <color rgb="FF000000"/>
        <rFont val="Calibri"/>
      </rPr>
      <t>Partner Relationships</t>
    </r>
    <r>
      <rPr>
        <sz val="11"/>
        <color rgb="FF000000"/>
        <rFont val="Calibri"/>
      </rPr>
      <t xml:space="preserve"> and should be reviewed on a recurring basis.</t>
    </r>
  </si>
  <si>
    <t>1.1.4</t>
  </si>
  <si>
    <r>
      <rPr>
        <sz val="11"/>
        <rFont val="Calibri"/>
      </rPr>
      <t>Ensure administrative accounts use licenses with a reduced application footprint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</si>
  <si>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a user</t>
    </r>
    <r>
      <rPr>
        <sz val="11"/>
        <color rgb="FF000000"/>
        <rFont val="Calibri"/>
      </rPr>
      <t>.</t>
    </r>
    <r>
      <rPr>
        <sz val="11"/>
        <color rgb="FF000000"/>
        <rFont val="Calibri"/>
      </rPr>
      <t xml:space="preserve">
</t>
    </r>
    <r>
      <rPr>
        <sz val="11"/>
        <color rgb="FF000000"/>
        <rFont val="Calibri"/>
      </rPr>
      <t>- Fill out the appropriate fields for Name, user, etc.</t>
    </r>
    <r>
      <rPr>
        <sz val="11"/>
        <color rgb="FF000000"/>
        <rFont val="Calibri"/>
      </rPr>
      <t xml:space="preserve">
</t>
    </r>
    <r>
      <rPr>
        <sz val="11"/>
        <color rgb="FF000000"/>
        <rFont val="Calibri"/>
      </rPr>
      <t xml:space="preserve">- When prompted to assign licenses select as needed </t>
    </r>
    <r>
      <rPr>
        <b/>
        <sz val="11"/>
        <color rgb="FF000000"/>
        <rFont val="Calibri"/>
      </rPr>
      <t>Microsoft Entra ID P1</t>
    </r>
    <r>
      <rPr>
        <sz val="11"/>
        <color rgb="FF000000"/>
        <rFont val="Calibri"/>
      </rPr>
      <t xml:space="preserve"> or </t>
    </r>
    <r>
      <rPr>
        <b/>
        <sz val="11"/>
        <color rgb="FF000000"/>
        <rFont val="Calibri"/>
      </rPr>
      <t>Microsoft Entra ID P2</t>
    </r>
    <r>
      <rPr>
        <sz val="11"/>
        <color rgb="FF000000"/>
        <rFont val="Calibri"/>
      </rPr>
      <t xml:space="preserv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Option settings</t>
    </r>
    <r>
      <rPr>
        <sz val="11"/>
        <color rgb="FF000000"/>
        <rFont val="Calibri"/>
      </rPr>
      <t xml:space="preserve"> screen you may choose from several types of privileged roles.  Choose </t>
    </r>
    <r>
      <rPr>
        <b/>
        <sz val="11"/>
        <color rgb="FF000000"/>
        <rFont val="Calibri"/>
      </rPr>
      <t>Admin center access</t>
    </r>
    <r>
      <rPr>
        <sz val="11"/>
        <color rgb="FF000000"/>
        <rFont val="Calibri"/>
      </rPr>
      <t xml:space="preserve"> followed by the appropriate role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Finish adding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Utilizing PIM to best practices will satisfy this control. CIS and Microsoft recommend an organization keep zero permanently active assignments for roles other than emergency access accounts.</t>
    </r>
  </si>
  <si>
    <r>
      <rPr>
        <sz val="11"/>
        <color rgb="FF000000"/>
        <rFont val="Calibri"/>
      </rPr>
      <t>Administrative accounts are special privileged accounts that could have varying levels of access to data, users, and settings. A license can enable an account to gain access to a variety of different applications, depending on the license assigned.</t>
    </r>
    <r>
      <rPr>
        <sz val="11"/>
        <color rgb="FF000000"/>
        <rFont val="Calibri"/>
      </rPr>
      <t xml:space="preserve">
</t>
    </r>
    <r>
      <rPr>
        <sz val="11"/>
        <color rgb="FF000000"/>
        <rFont val="Calibri"/>
      </rPr>
      <t xml:space="preserve">The recommended state is to not license a privileged account or use licenses without associated applications such as </t>
    </r>
    <r>
      <rPr>
        <b/>
        <sz val="11"/>
        <color rgb="FF000000"/>
        <rFont val="Calibri"/>
      </rPr>
      <t>Microsoft Entra ID P1</t>
    </r>
    <r>
      <rPr>
        <sz val="11"/>
        <color rgb="FF000000"/>
        <rFont val="Calibri"/>
      </rPr>
      <t xml:space="preserve"> or </t>
    </r>
    <r>
      <rPr>
        <b/>
        <sz val="11"/>
        <color rgb="FF000000"/>
        <rFont val="Calibri"/>
      </rPr>
      <t>Microsoft Entra ID P2</t>
    </r>
    <r>
      <rPr>
        <sz val="11"/>
        <color rgb="FF000000"/>
        <rFont val="Calibri"/>
      </rPr>
      <t>.</t>
    </r>
  </si>
  <si>
    <r>
      <rPr>
        <sz val="11"/>
        <color rgb="FF000000"/>
        <rFont val="Calibri"/>
      </rPr>
      <t>Administrative users will be required to switch accounts and use manual login/logout procedures when performing privileged tasks. This change also means they will not benefit from Single Sign-On (SSO), potentially impacting workflow efficiency and user experience.</t>
    </r>
    <r>
      <rPr>
        <sz val="11"/>
        <color rgb="FF000000"/>
        <rFont val="Calibri"/>
      </rPr>
      <t xml:space="preserve">
</t>
    </r>
    <r>
      <rPr>
        <b/>
        <sz val="11"/>
        <color rgb="FF000000"/>
        <rFont val="Calibri"/>
      </rPr>
      <t>Note:</t>
    </r>
    <r>
      <rPr>
        <sz val="11"/>
        <color rgb="FF000000"/>
        <rFont val="Calibri"/>
      </rPr>
      <t xml:space="preserve"> Alerts will be sent to </t>
    </r>
    <r>
      <rPr>
        <b/>
        <sz val="11"/>
        <color rgb="FF000000"/>
        <rFont val="Calibri"/>
      </rPr>
      <t>TenantAdmins</t>
    </r>
    <r>
      <rPr>
        <sz val="11"/>
        <color rgb="FF000000"/>
        <rFont val="Calibri"/>
      </rPr>
      <t xml:space="preserve">, including Global Administrators, by default. To ensure proper receipt, configure alerts to be sent to security or operations staff with valid email addresses or a security operations center. Otherwise, after adoption of this recommendation, alerts sent to </t>
    </r>
    <r>
      <rPr>
        <b/>
        <sz val="11"/>
        <color rgb="FF000000"/>
        <rFont val="Calibri"/>
      </rPr>
      <t>TenantAdmins</t>
    </r>
    <r>
      <rPr>
        <sz val="11"/>
        <color rgb="FF000000"/>
        <rFont val="Calibri"/>
      </rPr>
      <t xml:space="preserve"> may go unreceived due to the lack of an application-based license assigned to the Global Administrator accounts.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</si>
  <si>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Sort by the </t>
    </r>
    <r>
      <rPr>
        <b/>
        <sz val="11"/>
        <color rgb="FF000000"/>
        <rFont val="Calibri"/>
      </rPr>
      <t>Licenses</t>
    </r>
    <r>
      <rPr>
        <sz val="11"/>
        <color rgb="FF000000"/>
        <rFont val="Calibri"/>
      </rPr>
      <t xml:space="preserve"> column.</t>
    </r>
    <r>
      <rPr>
        <sz val="11"/>
        <color rgb="FF000000"/>
        <rFont val="Calibri"/>
      </rPr>
      <t xml:space="preserve">
</t>
    </r>
    <r>
      <rPr>
        <sz val="11"/>
        <color rgb="FF000000"/>
        <rFont val="Calibri"/>
      </rPr>
      <t>- For each user account in an administrative role verify the account is assigned a license that is not associated with applications i.e. (Microsoft Entra ID P1, Microsoft Entra ID P2).</t>
    </r>
    <r>
      <rPr>
        <sz val="11"/>
        <color rgb="FF000000"/>
        <rFont val="Calibri"/>
      </rPr>
      <t xml:space="preserve">
</t>
    </r>
    <r>
      <rPr>
        <sz val="11"/>
        <color rgb="FF000000"/>
        <rFont val="Calibri"/>
      </rPr>
      <t>- If an organization uses PIM to elevate a daily driver account to privileged levels, this control and licensing requirement can be considered satisfied.</t>
    </r>
    <r>
      <rPr>
        <sz val="11"/>
        <color rgb="FF000000"/>
        <rFont val="Calibri"/>
      </rPr>
      <t xml:space="preserve">
</t>
    </r>
    <r>
      <rPr>
        <b/>
        <sz val="11"/>
        <color rgb="FF000000"/>
        <rFont val="Calibri"/>
      </rPr>
      <t>Note:</t>
    </r>
    <r>
      <rPr>
        <sz val="11"/>
        <color rgb="FF000000"/>
        <rFont val="Calibri"/>
      </rPr>
      <t xml:space="preserve"> The final step assumes PIM is properly configured to best practices. Accounts eligible for the Global Administrator role should require approval to activate. Using the PIM blade to permanently assign accounts to privileged roles would not satisfy this audit procedure.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"RoleManagement.Read.Directory","User.Read.All"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$DirectoryRoles = Get-MgDirectoryRole</t>
    </r>
    <r>
      <rPr>
        <sz val="11"/>
        <color rgb="FF006096"/>
        <rFont val="Roboto Condensed"/>
      </rPr>
      <t xml:space="preserve">
</t>
    </r>
    <r>
      <rPr>
        <sz val="11"/>
        <color rgb="FF006096"/>
        <rFont val="Roboto Condensed"/>
      </rPr>
      <t># Get privileged role IDs</t>
    </r>
    <r>
      <rPr>
        <sz val="11"/>
        <color rgb="FF006096"/>
        <rFont val="Roboto Condensed"/>
      </rPr>
      <t xml:space="preserve">
</t>
    </r>
    <r>
      <rPr>
        <sz val="11"/>
        <color rgb="FF006096"/>
        <rFont val="Roboto Condensed"/>
      </rPr>
      <t>$PrivilegedRoles = $DirectoryRoles | Where-Object {</t>
    </r>
    <r>
      <rPr>
        <sz val="11"/>
        <color rgb="FF006096"/>
        <rFont val="Roboto Condensed"/>
      </rPr>
      <t xml:space="preserve">
</t>
    </r>
    <r>
      <rPr>
        <sz val="11"/>
        <color rgb="FF006096"/>
        <rFont val="Roboto Condensed"/>
      </rPr>
      <t xml:space="preserve">    $_.DisplayName -like "*Administrator*" -or $_.DisplayName -eq "Global Reader"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members of these various roles</t>
    </r>
    <r>
      <rPr>
        <sz val="11"/>
        <color rgb="FF006096"/>
        <rFont val="Roboto Condensed"/>
      </rPr>
      <t xml:space="preserve">
</t>
    </r>
    <r>
      <rPr>
        <sz val="11"/>
        <color rgb="FF006096"/>
        <rFont val="Roboto Condensed"/>
      </rPr>
      <t>$RoleMembers = $PrivilegedRoles | ForEach-Object { Get-MgDirectoryRoleMember -DirectoryRoleId $_.Id } |</t>
    </r>
    <r>
      <rPr>
        <sz val="11"/>
        <color rgb="FF006096"/>
        <rFont val="Roboto Condensed"/>
      </rPr>
      <t xml:space="preserve">
</t>
    </r>
    <r>
      <rPr>
        <sz val="11"/>
        <color rgb="FF006096"/>
        <rFont val="Roboto Condensed"/>
      </rPr>
      <t xml:space="preserve">    Select-Object Id -Unique</t>
    </r>
    <r>
      <rPr>
        <sz val="11"/>
        <color rgb="FF006096"/>
        <rFont val="Roboto Condensed"/>
      </rPr>
      <t xml:space="preserve">
</t>
    </r>
    <r>
      <rPr>
        <sz val="11"/>
        <color rgb="FF006096"/>
        <rFont val="Roboto Condensed"/>
      </rPr>
      <t># Retrieve details about the members in these roles</t>
    </r>
    <r>
      <rPr>
        <sz val="11"/>
        <color rgb="FF006096"/>
        <rFont val="Roboto Condensed"/>
      </rPr>
      <t xml:space="preserve">
</t>
    </r>
    <r>
      <rPr>
        <sz val="11"/>
        <color rgb="FF006096"/>
        <rFont val="Roboto Condensed"/>
      </rPr>
      <t>$PrivilegedUsers = $RoleMembers | ForEach-Object {</t>
    </r>
    <r>
      <rPr>
        <sz val="11"/>
        <color rgb="FF006096"/>
        <rFont val="Roboto Condensed"/>
      </rPr>
      <t xml:space="preserve">
</t>
    </r>
    <r>
      <rPr>
        <sz val="11"/>
        <color rgb="FF006096"/>
        <rFont val="Roboto Condensed"/>
      </rPr>
      <t xml:space="preserve">    Get-MgUser -UserId $_.Id -Property UserPrincipalName, DisplayName, 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$Report = [System.Collections.Generic.List[Object]]::new()</t>
    </r>
    <r>
      <rPr>
        <sz val="11"/>
        <color rgb="FF006096"/>
        <rFont val="Roboto Condensed"/>
      </rPr>
      <t xml:space="preserve">
</t>
    </r>
    <r>
      <rPr>
        <sz val="11"/>
        <color rgb="FF006096"/>
        <rFont val="Roboto Condensed"/>
      </rPr>
      <t>foreach ($Admin in $PrivilegedUsers) {</t>
    </r>
    <r>
      <rPr>
        <sz val="11"/>
        <color rgb="FF006096"/>
        <rFont val="Roboto Condensed"/>
      </rPr>
      <t xml:space="preserve">
</t>
    </r>
    <r>
      <rPr>
        <sz val="11"/>
        <color rgb="FF006096"/>
        <rFont val="Roboto Condensed"/>
      </rPr>
      <t xml:space="preserve">    $License = $null</t>
    </r>
    <r>
      <rPr>
        <sz val="11"/>
        <color rgb="FF006096"/>
        <rFont val="Roboto Condensed"/>
      </rPr>
      <t xml:space="preserve">
</t>
    </r>
    <r>
      <rPr>
        <sz val="11"/>
        <color rgb="FF006096"/>
        <rFont val="Roboto Condensed"/>
      </rPr>
      <t xml:space="preserve">    $License = (Get-MgUserLicenseDetail -UserId $Admin.id).SkuPartNumber -join ", "</t>
    </r>
    <r>
      <rPr>
        <sz val="11"/>
        <color rgb="FF006096"/>
        <rFont val="Roboto Condensed"/>
      </rPr>
      <t xml:space="preserve">
</t>
    </r>
    <r>
      <rPr>
        <sz val="11"/>
        <color rgb="FF006096"/>
        <rFont val="Roboto Condensed"/>
      </rPr>
      <t xml:space="preserve">    $Object = [pscustomobject][ordered]@{</t>
    </r>
    <r>
      <rPr>
        <sz val="11"/>
        <color rgb="FF006096"/>
        <rFont val="Roboto Condensed"/>
      </rPr>
      <t xml:space="preserve">
</t>
    </r>
    <r>
      <rPr>
        <sz val="11"/>
        <color rgb="FF006096"/>
        <rFont val="Roboto Condensed"/>
      </rPr>
      <t xml:space="preserve">        DisplayName           = $Admin.DisplayName</t>
    </r>
    <r>
      <rPr>
        <sz val="11"/>
        <color rgb="FF006096"/>
        <rFont val="Roboto Condensed"/>
      </rPr>
      <t xml:space="preserve">
</t>
    </r>
    <r>
      <rPr>
        <sz val="11"/>
        <color rgb="FF006096"/>
        <rFont val="Roboto Condensed"/>
      </rPr>
      <t xml:space="preserve">        UserPrincipalName     = $Admin.UserPrincipalName</t>
    </r>
    <r>
      <rPr>
        <sz val="11"/>
        <color rgb="FF006096"/>
        <rFont val="Roboto Condensed"/>
      </rPr>
      <t xml:space="preserve">
</t>
    </r>
    <r>
      <rPr>
        <sz val="11"/>
        <color rgb="FF006096"/>
        <rFont val="Roboto Condensed"/>
      </rPr>
      <t xml:space="preserve">        License               = $License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$Report.Add($Object)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$Report</t>
    </r>
    <r>
      <rPr>
        <sz val="11"/>
        <color rgb="FF006096"/>
        <rFont val="Roboto Condensed"/>
      </rPr>
      <t xml:space="preserve">
</t>
    </r>
    <r>
      <rPr>
        <sz val="11"/>
        <color rgb="FF000000"/>
        <rFont val="Calibri"/>
      </rPr>
      <t xml:space="preserve">
</t>
    </r>
    <r>
      <rPr>
        <sz val="11"/>
        <color rgb="FF000000"/>
        <rFont val="Calibri"/>
      </rPr>
      <t>- The output will display users assigned privileged roles alongside their assigned licenses. Additional manual assessment is required to determine if the licensing is appropriate for the user.</t>
    </r>
  </si>
  <si>
    <t>Teams &amp; groups</t>
  </si>
  <si>
    <t>1.2.1</t>
  </si>
  <si>
    <r>
      <rPr>
        <sz val="11"/>
        <rFont val="Calibri"/>
      </rPr>
      <t>Ensure that only organizationally managed/approved public groups exist</t>
    </r>
  </si>
  <si>
    <t>E3 Level 2
E5 Level 2</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</si>
  <si>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&gt; </t>
    </r>
    <r>
      <rPr>
        <b/>
        <sz val="11"/>
        <color rgb="FF000000"/>
        <rFont val="Calibri"/>
      </rPr>
      <t>Active teams &amp; groups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Active teams and groups page</t>
    </r>
    <r>
      <rPr>
        <sz val="11"/>
        <color rgb="FF000000"/>
        <rFont val="Calibri"/>
      </rPr>
      <t>, select the group's name that is public.</t>
    </r>
    <r>
      <rPr>
        <sz val="11"/>
        <color rgb="FF000000"/>
        <rFont val="Calibri"/>
      </rPr>
      <t xml:space="preserve">
</t>
    </r>
    <r>
      <rPr>
        <sz val="11"/>
        <color rgb="FF000000"/>
        <rFont val="Calibri"/>
      </rPr>
      <t xml:space="preserve">- On the popup </t>
    </r>
    <r>
      <rPr>
        <b/>
        <sz val="11"/>
        <color rgb="FF000000"/>
        <rFont val="Calibri"/>
      </rPr>
      <t>groups name page</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Privacy, select </t>
    </r>
    <r>
      <rPr>
        <b/>
        <sz val="11"/>
        <color rgb="FF000000"/>
        <rFont val="Calibri"/>
      </rPr>
      <t>Private</t>
    </r>
    <r>
      <rPr>
        <sz val="11"/>
        <color rgb="FF000000"/>
        <rFont val="Calibri"/>
      </rPr>
      <t>.</t>
    </r>
  </si>
  <si>
    <r>
      <rPr>
        <sz val="11"/>
        <color rgb="FF000000"/>
        <rFont val="Calibri"/>
      </rPr>
      <t>Microsoft 365 Groups is the foundational membership service that drives all teamwork across Microsoft 365. With Microsoft 365 Groups, you can give a group of people access to a collection of shared resources. When a new group is created in the Administration panel, the default privacy value of the group is "Public". (In this case, ‘public’ means accessible to the identities within the organization without requiring group owner authorization to join.)</t>
    </r>
    <r>
      <rPr>
        <sz val="11"/>
        <color rgb="FF000000"/>
        <rFont val="Calibri"/>
      </rPr>
      <t xml:space="preserve">
</t>
    </r>
    <r>
      <rPr>
        <sz val="11"/>
        <color rgb="FF000000"/>
        <rFont val="Calibri"/>
      </rPr>
      <t xml:space="preserve">The recommended state is Microsoft 365 Groups are set to </t>
    </r>
    <r>
      <rPr>
        <b/>
        <sz val="11"/>
        <color rgb="FF000000"/>
        <rFont val="Calibri"/>
      </rPr>
      <t>Private</t>
    </r>
    <r>
      <rPr>
        <sz val="11"/>
        <color rgb="FF000000"/>
        <rFont val="Calibri"/>
      </rPr>
      <t xml:space="preserve"> in the Administration panel.</t>
    </r>
    <r>
      <rPr>
        <sz val="11"/>
        <color rgb="FF000000"/>
        <rFont val="Calibri"/>
      </rPr>
      <t xml:space="preserve">
</t>
    </r>
    <r>
      <rPr>
        <b/>
        <sz val="11"/>
        <color rgb="FF000000"/>
        <rFont val="Calibri"/>
      </rPr>
      <t>Note:</t>
    </r>
    <r>
      <rPr>
        <sz val="11"/>
        <color rgb="FF000000"/>
        <rFont val="Calibri"/>
      </rPr>
      <t xml:space="preserve"> Although there are several different group types, this recommendation concerns Microsoft 365 Groups specifically.</t>
    </r>
  </si>
  <si>
    <r>
      <rPr>
        <sz val="11"/>
        <color rgb="FF000000"/>
        <rFont val="Calibri"/>
      </rPr>
      <t>If the recommendation is applied, group owners could receive more access requests than usual, especially regarding groups originally meant to be public.</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</si>
  <si>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&gt; </t>
    </r>
    <r>
      <rPr>
        <b/>
        <sz val="11"/>
        <color rgb="FF000000"/>
        <rFont val="Calibri"/>
      </rPr>
      <t>Active teams &amp; groups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Active teams and groups page</t>
    </r>
    <r>
      <rPr>
        <sz val="11"/>
        <color rgb="FF000000"/>
        <rFont val="Calibri"/>
      </rPr>
      <t>, check that no groups have the status 'Public' in the privacy column.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"Group.Read.All"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$Groups = Get-MgGroup -All -Filter "groupTypes/any(c:c eq 'Unified')" `</t>
    </r>
    <r>
      <rPr>
        <sz val="11"/>
        <color rgb="FF006096"/>
        <rFont val="Roboto Condensed"/>
      </rPr>
      <t xml:space="preserve">
</t>
    </r>
    <r>
      <rPr>
        <sz val="11"/>
        <color rgb="FF006096"/>
        <rFont val="Roboto Condensed"/>
      </rPr>
      <t xml:space="preserve">    -Property Id,DisplayName,Visibility,GroupTypes</t>
    </r>
    <r>
      <rPr>
        <sz val="11"/>
        <color rgb="FF006096"/>
        <rFont val="Roboto Condensed"/>
      </rPr>
      <t xml:space="preserve">
</t>
    </r>
    <r>
      <rPr>
        <sz val="11"/>
        <color rgb="FF006096"/>
        <rFont val="Roboto Condensed"/>
      </rPr>
      <t># Displays the groups to the console for review</t>
    </r>
    <r>
      <rPr>
        <sz val="11"/>
        <color rgb="FF006096"/>
        <rFont val="Roboto Condensed"/>
      </rPr>
      <t xml:space="preserve">
</t>
    </r>
    <r>
      <rPr>
        <sz val="11"/>
        <color rgb="FF006096"/>
        <rFont val="Roboto Condensed"/>
      </rPr>
      <t>$Groups | ft Id,DisplayName,Visibility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Visibility</t>
    </r>
    <r>
      <rPr>
        <sz val="11"/>
        <color rgb="FF000000"/>
        <rFont val="Calibri"/>
      </rPr>
      <t xml:space="preserve"> is </t>
    </r>
    <r>
      <rPr>
        <b/>
        <sz val="11"/>
        <color rgb="FF000000"/>
        <rFont val="Calibri"/>
      </rPr>
      <t>Private</t>
    </r>
    <r>
      <rPr>
        <sz val="11"/>
        <color rgb="FF000000"/>
        <rFont val="Calibri"/>
      </rPr>
      <t xml:space="preserve"> for each group.</t>
    </r>
  </si>
  <si>
    <r>
      <rPr>
        <sz val="11"/>
        <color rgb="FF000000"/>
        <rFont val="Calibri"/>
      </rPr>
      <t>Public when created from the Administration portal; private otherwise.</t>
    </r>
  </si>
  <si>
    <t>1.2.2</t>
  </si>
  <si>
    <r>
      <rPr>
        <sz val="11"/>
        <rFont val="Calibri"/>
      </rPr>
      <t>Ensure sign-in to shared mailboxes is blocked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</si>
  <si>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Click to expand </t>
    </r>
    <r>
      <rPr>
        <b/>
        <sz val="11"/>
        <color rgb="FF000000"/>
        <rFont val="Calibri"/>
      </rPr>
      <t>Teams &amp; groups</t>
    </r>
    <r>
      <rPr>
        <sz val="11"/>
        <color rgb="FF000000"/>
        <rFont val="Calibri"/>
      </rPr>
      <t xml:space="preserve"> and select </t>
    </r>
    <r>
      <rPr>
        <b/>
        <sz val="11"/>
        <color rgb="FF000000"/>
        <rFont val="Calibri"/>
      </rPr>
      <t>Shared mailboxes</t>
    </r>
    <r>
      <rPr>
        <sz val="11"/>
        <color rgb="FF000000"/>
        <rFont val="Calibri"/>
      </rPr>
      <t>.</t>
    </r>
    <r>
      <rPr>
        <sz val="11"/>
        <color rgb="FF000000"/>
        <rFont val="Calibri"/>
      </rPr>
      <t xml:space="preserve">
</t>
    </r>
    <r>
      <rPr>
        <sz val="11"/>
        <color rgb="FF000000"/>
        <rFont val="Calibri"/>
      </rPr>
      <t>- Take note of all shared mailboxes.</t>
    </r>
    <r>
      <rPr>
        <sz val="11"/>
        <color rgb="FF000000"/>
        <rFont val="Calibri"/>
      </rPr>
      <t xml:space="preserve">
</t>
    </r>
    <r>
      <rPr>
        <sz val="11"/>
        <color rgb="FF000000"/>
        <rFont val="Calibri"/>
      </rPr>
      <t xml:space="preserve">- Click to expand </t>
    </r>
    <r>
      <rPr>
        <b/>
        <sz val="11"/>
        <color rgb="FF000000"/>
        <rFont val="Calibri"/>
      </rPr>
      <t>Users</t>
    </r>
    <r>
      <rPr>
        <sz val="11"/>
        <color rgb="FF000000"/>
        <rFont val="Calibri"/>
      </rPr>
      <t xml:space="preserve"> and select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Select a shared mailbox account to open its properties pane and then select </t>
    </r>
    <r>
      <rPr>
        <b/>
        <sz val="11"/>
        <color rgb="FF000000"/>
        <rFont val="Calibri"/>
      </rPr>
      <t>Block sign-in</t>
    </r>
    <r>
      <rPr>
        <sz val="11"/>
        <color rgb="FF000000"/>
        <rFont val="Calibri"/>
      </rPr>
      <t>.</t>
    </r>
    <r>
      <rPr>
        <sz val="11"/>
        <color rgb="FF000000"/>
        <rFont val="Calibri"/>
      </rPr>
      <t xml:space="preserve">
</t>
    </r>
    <r>
      <rPr>
        <sz val="11"/>
        <color rgb="FF000000"/>
        <rFont val="Calibri"/>
      </rPr>
      <t xml:space="preserve">- Check the box for </t>
    </r>
    <r>
      <rPr>
        <b/>
        <sz val="11"/>
        <color rgb="FF000000"/>
        <rFont val="Calibri"/>
      </rPr>
      <t>Block this user from signing in</t>
    </r>
    <r>
      <rPr>
        <sz val="11"/>
        <color rgb="FF000000"/>
        <rFont val="Calibri"/>
      </rPr>
      <t>.</t>
    </r>
    <r>
      <rPr>
        <sz val="11"/>
        <color rgb="FF000000"/>
        <rFont val="Calibri"/>
      </rPr>
      <t xml:space="preserve">
</t>
    </r>
    <r>
      <rPr>
        <sz val="11"/>
        <color rgb="FF000000"/>
        <rFont val="Calibri"/>
      </rPr>
      <t>- Repeat for any additional shared mailboxes.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"User.ReadWrite.All"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disable sign-in for a single account:</t>
    </r>
    <r>
      <rPr>
        <sz val="11"/>
        <color rgb="FF000000"/>
        <rFont val="Calibri"/>
      </rPr>
      <t xml:space="preserve">
</t>
    </r>
    <r>
      <rPr>
        <sz val="11"/>
        <color rgb="FF006096"/>
        <rFont val="Roboto Condensed"/>
      </rPr>
      <t>$MBX = Get-EXOMailbox -Identity TestUser@example.com</t>
    </r>
    <r>
      <rPr>
        <sz val="11"/>
        <color rgb="FF006096"/>
        <rFont val="Roboto Condensed"/>
      </rPr>
      <t xml:space="preserve">
</t>
    </r>
    <r>
      <rPr>
        <sz val="11"/>
        <color rgb="FF006096"/>
        <rFont val="Roboto Condensed"/>
      </rPr>
      <t>Update-MgUser -UserId $MBX.ExternalDirectoryObjectId -AccountEnabled:$false</t>
    </r>
    <r>
      <rPr>
        <sz val="11"/>
        <color rgb="FF006096"/>
        <rFont val="Roboto Condensed"/>
      </rPr>
      <t xml:space="preserve">
</t>
    </r>
    <r>
      <rPr>
        <sz val="11"/>
        <color rgb="FF000000"/>
        <rFont val="Calibri"/>
      </rPr>
      <t xml:space="preserve">
</t>
    </r>
    <r>
      <rPr>
        <b/>
        <sz val="11"/>
        <color rgb="FF000000"/>
        <rFont val="Calibri"/>
      </rPr>
      <t>The following can be used block sign-in to all Shared Mailboxes:</t>
    </r>
    <r>
      <rPr>
        <sz val="11"/>
        <color rgb="FF000000"/>
        <rFont val="Calibri"/>
      </rPr>
      <t xml:space="preserve">
</t>
    </r>
    <r>
      <rPr>
        <sz val="11"/>
        <color rgb="FF006096"/>
        <rFont val="Roboto Condensed"/>
      </rPr>
      <t>$MBX = Get-EXOMailbox -RecipientTypeDetails SharedMailbox</t>
    </r>
    <r>
      <rPr>
        <sz val="11"/>
        <color rgb="FF006096"/>
        <rFont val="Roboto Condensed"/>
      </rPr>
      <t xml:space="preserve">
</t>
    </r>
    <r>
      <rPr>
        <sz val="11"/>
        <color rgb="FF006096"/>
        <rFont val="Roboto Condensed"/>
      </rPr>
      <t>$MBX | ForEach-Object { Update-MgUser -UserId $_.ExternalDirectoryObjectId -AccountEnabled:$false }</t>
    </r>
    <r>
      <rPr>
        <sz val="11"/>
        <color rgb="FF006096"/>
        <rFont val="Roboto Condensed"/>
      </rPr>
      <t xml:space="preserve">
</t>
    </r>
  </si>
  <si>
    <r>
      <rPr>
        <sz val="11"/>
        <color rgb="FF000000"/>
        <rFont val="Calibri"/>
      </rPr>
      <t>Shared mailboxes are used when multiple people need access to the same mailbox, such as a company information or support email address, reception desk, or other function that might be shared by multiple people.</t>
    </r>
    <r>
      <rPr>
        <sz val="11"/>
        <color rgb="FF000000"/>
        <rFont val="Calibri"/>
      </rPr>
      <t xml:space="preserve">
</t>
    </r>
    <r>
      <rPr>
        <sz val="11"/>
        <color rgb="FF000000"/>
        <rFont val="Calibri"/>
      </rPr>
      <t>Users with permissions to the group mailbox can send as or send on behalf of the mailbox email address if the administrator has given that user permissions to do that. This is particularly useful for help and support mailboxes because users can send emails from "Contoso Support" or "Building A Reception Desk."</t>
    </r>
    <r>
      <rPr>
        <sz val="11"/>
        <color rgb="FF000000"/>
        <rFont val="Calibri"/>
      </rPr>
      <t xml:space="preserve">
</t>
    </r>
    <r>
      <rPr>
        <sz val="11"/>
        <color rgb="FF000000"/>
        <rFont val="Calibri"/>
      </rPr>
      <t>Shared mailboxes are created with a corresponding user account using a system generated password that is unknown at the time of creation.</t>
    </r>
    <r>
      <rPr>
        <sz val="11"/>
        <color rgb="FF000000"/>
        <rFont val="Calibri"/>
      </rPr>
      <t xml:space="preserve">
</t>
    </r>
    <r>
      <rPr>
        <sz val="11"/>
        <color rgb="FF000000"/>
        <rFont val="Calibri"/>
      </rPr>
      <t xml:space="preserve">The recommended state is </t>
    </r>
    <r>
      <rPr>
        <b/>
        <sz val="11"/>
        <color rgb="FF000000"/>
        <rFont val="Calibri"/>
      </rPr>
      <t>Sign in blocked</t>
    </r>
    <r>
      <rPr>
        <sz val="11"/>
        <color rgb="FF000000"/>
        <rFont val="Calibri"/>
      </rPr>
      <t xml:space="preserve"> for </t>
    </r>
    <r>
      <rPr>
        <b/>
        <sz val="11"/>
        <color rgb="FF000000"/>
        <rFont val="Calibri"/>
      </rPr>
      <t>Shared mailboxes</t>
    </r>
    <r>
      <rPr>
        <sz val="11"/>
        <color rgb="FF000000"/>
        <rFont val="Calibri"/>
      </rPr>
      <t>.</t>
    </r>
  </si>
  <si>
    <r>
      <rPr>
        <sz val="11"/>
        <color rgb="FF000000"/>
        <rFont val="Calibri"/>
      </rPr>
      <t>Blocking sign-in to shared mailboxes prevents direct authentication to these accounts. Authorized users can still access shared mailbox content through their own accounts using Outlook delegation or by being granted Send As/Send on Behalf permissions.</t>
    </r>
    <r>
      <rPr>
        <sz val="11"/>
        <color rgb="FF000000"/>
        <rFont val="Calibri"/>
      </rPr>
      <t xml:space="preserve">
</t>
    </r>
    <r>
      <rPr>
        <sz val="11"/>
        <color rgb="FF000000"/>
        <rFont val="Calibri"/>
      </rPr>
      <t>This change strengthens security by ensuring shared mailboxes cannot serve as entry points for unauthorized access.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</si>
  <si>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and select </t>
    </r>
    <r>
      <rPr>
        <b/>
        <sz val="11"/>
        <color rgb="FF000000"/>
        <rFont val="Calibri"/>
      </rPr>
      <t>Shared mailboxes</t>
    </r>
    <r>
      <rPr>
        <sz val="11"/>
        <color rgb="FF000000"/>
        <rFont val="Calibri"/>
      </rPr>
      <t>.</t>
    </r>
    <r>
      <rPr>
        <sz val="11"/>
        <color rgb="FF000000"/>
        <rFont val="Calibri"/>
      </rPr>
      <t xml:space="preserve">
</t>
    </r>
    <r>
      <rPr>
        <sz val="11"/>
        <color rgb="FF000000"/>
        <rFont val="Calibri"/>
      </rPr>
      <t>- Take note of all shared mailboxes.</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and select </t>
    </r>
    <r>
      <rPr>
        <b/>
        <sz val="11"/>
        <color rgb="FF000000"/>
        <rFont val="Calibri"/>
      </rPr>
      <t>Active users</t>
    </r>
    <r>
      <rPr>
        <sz val="11"/>
        <color rgb="FF000000"/>
        <rFont val="Calibri"/>
      </rPr>
      <t>.</t>
    </r>
    <r>
      <rPr>
        <sz val="11"/>
        <color rgb="FF000000"/>
        <rFont val="Calibri"/>
      </rPr>
      <t xml:space="preserve">
</t>
    </r>
    <r>
      <rPr>
        <sz val="11"/>
        <color rgb="FF000000"/>
        <rFont val="Calibri"/>
      </rPr>
      <t>- Select a shared mailbox account to open its properties pane, and review.</t>
    </r>
    <r>
      <rPr>
        <sz val="11"/>
        <color rgb="FF000000"/>
        <rFont val="Calibri"/>
      </rPr>
      <t xml:space="preserve">
</t>
    </r>
    <r>
      <rPr>
        <sz val="11"/>
        <color rgb="FF000000"/>
        <rFont val="Calibri"/>
      </rPr>
      <t xml:space="preserve">- Verify that the text under the name reads </t>
    </r>
    <r>
      <rPr>
        <b/>
        <sz val="11"/>
        <color rgb="FF000000"/>
        <rFont val="Calibri"/>
      </rPr>
      <t>Sign-in blocked</t>
    </r>
    <r>
      <rPr>
        <sz val="11"/>
        <color rgb="FF000000"/>
        <rFont val="Calibri"/>
      </rPr>
      <t>.</t>
    </r>
    <r>
      <rPr>
        <sz val="11"/>
        <color rgb="FF000000"/>
        <rFont val="Calibri"/>
      </rPr>
      <t xml:space="preserve">
</t>
    </r>
    <r>
      <rPr>
        <sz val="11"/>
        <color rgb="FF000000"/>
        <rFont val="Calibri"/>
      </rPr>
      <t>- Repeat for any additional shared mailboxes.</t>
    </r>
    <r>
      <rPr>
        <sz val="11"/>
        <color rgb="FF000000"/>
        <rFont val="Calibri"/>
      </rPr>
      <t xml:space="preserve">
</t>
    </r>
    <r>
      <rPr>
        <b/>
        <sz val="11"/>
        <color rgb="FF000000"/>
        <rFont val="Calibri"/>
      </rPr>
      <t>Note:</t>
    </r>
    <r>
      <rPr>
        <sz val="11"/>
        <color rgb="FF000000"/>
        <rFont val="Calibri"/>
      </rPr>
      <t xml:space="preserve"> If sign-in is not blocked there will be an option to </t>
    </r>
    <r>
      <rPr>
        <b/>
        <sz val="11"/>
        <color rgb="FF000000"/>
        <rFont val="Calibri"/>
      </rPr>
      <t>Block sign-in</t>
    </r>
    <r>
      <rPr>
        <sz val="11"/>
        <color rgb="FF000000"/>
        <rFont val="Calibri"/>
      </rPr>
      <t>. This means the shared mailbox is out of compliance with this recommendation.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 xml:space="preserve">
</t>
    </r>
    <r>
      <rPr>
        <sz val="11"/>
        <color rgb="FF000000"/>
        <rFont val="Calibri"/>
      </rPr>
      <t xml:space="preserve">- Connect to Microsoft Graph using </t>
    </r>
    <r>
      <rPr>
        <b/>
        <sz val="11"/>
        <color rgb="FF000000"/>
        <rFont val="Calibri"/>
      </rPr>
      <t>Connect-MgGraph -Scopes "User.Read.All"</t>
    </r>
    <r>
      <rPr>
        <sz val="11"/>
        <color rgb="FF000000"/>
        <rFont val="Calibri"/>
      </rPr>
      <t xml:space="preserve">
</t>
    </r>
    <r>
      <rPr>
        <sz val="11"/>
        <color rgb="FF000000"/>
        <rFont val="Calibri"/>
      </rPr>
      <t>- Run the following PowerShell commands:</t>
    </r>
    <r>
      <rPr>
        <sz val="11"/>
        <color rgb="FF000000"/>
        <rFont val="Calibri"/>
      </rPr>
      <t xml:space="preserve">
</t>
    </r>
    <r>
      <rPr>
        <sz val="11"/>
        <color rgb="FF006096"/>
        <rFont val="Roboto Condensed"/>
      </rPr>
      <t>$MBX = Get-EXOMailbox -RecipientTypeDetails SharedMailbox -ResultSize Unlimited</t>
    </r>
    <r>
      <rPr>
        <sz val="11"/>
        <color rgb="FF006096"/>
        <rFont val="Roboto Condensed"/>
      </rPr>
      <t xml:space="preserve">
</t>
    </r>
    <r>
      <rPr>
        <sz val="11"/>
        <color rgb="FF006096"/>
        <rFont val="Roboto Condensed"/>
      </rPr>
      <t>$MBX | ForEach-Object { Get-MgUser -UserId $_.ExternalDirectoryObjectId `</t>
    </r>
    <r>
      <rPr>
        <sz val="11"/>
        <color rgb="FF006096"/>
        <rFont val="Roboto Condensed"/>
      </rPr>
      <t xml:space="preserve">
</t>
    </r>
    <r>
      <rPr>
        <sz val="11"/>
        <color rgb="FF006096"/>
        <rFont val="Roboto Condensed"/>
      </rPr>
      <t xml:space="preserve">    -Property DisplayName, UserPrincipalName, AccountEnabled } | </t>
    </r>
    <r>
      <rPr>
        <sz val="11"/>
        <color rgb="FF006096"/>
        <rFont val="Roboto Condensed"/>
      </rPr>
      <t xml:space="preserve">
</t>
    </r>
    <r>
      <rPr>
        <sz val="11"/>
        <color rgb="FF006096"/>
        <rFont val="Roboto Condensed"/>
      </rPr>
      <t xml:space="preserve">    Format-Table DisplayName, UserPrincipalName, AccountEnabled</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AccountEnabled</t>
    </r>
    <r>
      <rPr>
        <sz val="11"/>
        <color rgb="FF000000"/>
        <rFont val="Calibri"/>
      </rPr>
      <t xml:space="preserve"> is set to </t>
    </r>
    <r>
      <rPr>
        <b/>
        <sz val="11"/>
        <color rgb="FF000000"/>
        <rFont val="Calibri"/>
      </rPr>
      <t>False</t>
    </r>
    <r>
      <rPr>
        <sz val="11"/>
        <color rgb="FF000000"/>
        <rFont val="Calibri"/>
      </rPr>
      <t xml:space="preserve"> for all Shared Mailboxes.</t>
    </r>
  </si>
  <si>
    <r>
      <rPr>
        <sz val="11"/>
        <color rgb="FF000000"/>
        <rFont val="Calibri"/>
      </rPr>
      <t xml:space="preserve">AccountEnabled: </t>
    </r>
    <r>
      <rPr>
        <b/>
        <sz val="11"/>
        <color rgb="FF000000"/>
        <rFont val="Calibri"/>
      </rPr>
      <t>True</t>
    </r>
  </si>
  <si>
    <t>Settings</t>
  </si>
  <si>
    <t>1.3.1</t>
  </si>
  <si>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</si>
  <si>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 &amp; privacy</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Set passwords to never expire (recommended)</t>
    </r>
    <r>
      <rPr>
        <sz val="11"/>
        <color rgb="FF000000"/>
        <rFont val="Calibri"/>
      </rPr>
      <t xml:space="preserve"> 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"Domain.ReadWrite.All"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Update-MgDomain -DomainId &lt;Domain&gt; -PasswordValidityPeriodInDays 2147483647</t>
    </r>
    <r>
      <rPr>
        <sz val="11"/>
        <color rgb="FF006096"/>
        <rFont val="Roboto Condensed"/>
      </rPr>
      <t xml:space="preserve">
</t>
    </r>
  </si>
  <si>
    <r>
      <rPr>
        <sz val="11"/>
        <color rgb="FF000000"/>
        <rFont val="Calibri"/>
      </rPr>
      <t>Microsoft cloud-only accounts have a pre-defined password policy that cannot be changed. The only items that can change are the number of days until a password expires and whether or not passwords expire at all.</t>
    </r>
  </si>
  <si>
    <r>
      <rPr>
        <sz val="11"/>
        <color rgb="FF000000"/>
        <rFont val="Calibri"/>
      </rPr>
      <t>When setting passwords not to expire it is important to have other controls in place to supplement this setting. See below for related recommendations and user guidance.</t>
    </r>
    <r>
      <rPr>
        <sz val="11"/>
        <color rgb="FF000000"/>
        <rFont val="Calibri"/>
      </rPr>
      <t xml:space="preserve">
</t>
    </r>
    <r>
      <rPr>
        <sz val="11"/>
        <color rgb="FF000000"/>
        <rFont val="Calibri"/>
      </rPr>
      <t>- Ban common passwords.</t>
    </r>
    <r>
      <rPr>
        <sz val="11"/>
        <color rgb="FF000000"/>
        <rFont val="Calibri"/>
      </rPr>
      <t xml:space="preserve">
</t>
    </r>
    <r>
      <rPr>
        <sz val="11"/>
        <color rgb="FF000000"/>
        <rFont val="Calibri"/>
      </rPr>
      <t>- Educate users to not reuse organization passwords anywhere else.</t>
    </r>
    <r>
      <rPr>
        <sz val="11"/>
        <color rgb="FF000000"/>
        <rFont val="Calibri"/>
      </rPr>
      <t xml:space="preserve">
</t>
    </r>
    <r>
      <rPr>
        <sz val="11"/>
        <color rgb="FF000000"/>
        <rFont val="Calibri"/>
      </rPr>
      <t>- Enforce Multi-Factor Authentication registration for all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</si>
  <si>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 &amp; privacy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Password expiration policy</t>
    </r>
    <r>
      <rPr>
        <sz val="11"/>
        <color rgb="FF000000"/>
        <rFont val="Calibri"/>
      </rPr>
      <t xml:space="preserve"> and verify that </t>
    </r>
    <r>
      <rPr>
        <b/>
        <sz val="11"/>
        <color rgb="FF000000"/>
        <rFont val="Calibri"/>
      </rPr>
      <t>Set passwords to never expire (recommended)</t>
    </r>
    <r>
      <rPr>
        <sz val="11"/>
        <color rgb="FF000000"/>
        <rFont val="Calibri"/>
      </rPr>
      <t xml:space="preserve"> has been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"Domain.Read.All"</t>
    </r>
    <r>
      <rPr>
        <sz val="11"/>
        <color rgb="FF000000"/>
        <rFont val="Calibri"/>
      </rPr>
      <t>.</t>
    </r>
    <r>
      <rPr>
        <sz val="11"/>
        <color rgb="FF000000"/>
        <rFont val="Calibri"/>
      </rPr>
      <t xml:space="preserve">
</t>
    </r>
    <r>
      <rPr>
        <sz val="11"/>
        <color rgb="FF000000"/>
        <rFont val="Calibri"/>
      </rPr>
      <t>- Run the following Microsoft Online PowerShell command:</t>
    </r>
    <r>
      <rPr>
        <sz val="11"/>
        <color rgb="FF000000"/>
        <rFont val="Calibri"/>
      </rPr>
      <t xml:space="preserve">
</t>
    </r>
    <r>
      <rPr>
        <sz val="11"/>
        <color rgb="FF006096"/>
        <rFont val="Roboto Condensed"/>
      </rPr>
      <t>Get-MgDomain | ft id,PasswordValidityPeriodInDays</t>
    </r>
    <r>
      <rPr>
        <sz val="11"/>
        <color rgb="FF006096"/>
        <rFont val="Roboto Condensed"/>
      </rPr>
      <t xml:space="preserve">
</t>
    </r>
    <r>
      <rPr>
        <sz val="11"/>
        <color rgb="FF000000"/>
        <rFont val="Calibri"/>
      </rPr>
      <t xml:space="preserve">
</t>
    </r>
    <r>
      <rPr>
        <sz val="11"/>
        <color rgb="FF000000"/>
        <rFont val="Calibri"/>
      </rPr>
      <t xml:space="preserve">- Verify the value returned for valid domains is </t>
    </r>
    <r>
      <rPr>
        <b/>
        <sz val="11"/>
        <color rgb="FF000000"/>
        <rFont val="Calibri"/>
      </rPr>
      <t>2147483647</t>
    </r>
  </si>
  <si>
    <r>
      <rPr>
        <sz val="11"/>
        <color rgb="FF000000"/>
        <rFont val="Calibri"/>
      </rPr>
      <t>If the property is not set, a default value of 90 days will be used</t>
    </r>
  </si>
  <si>
    <t>1.3.2</t>
  </si>
  <si>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</si>
  <si>
    <r>
      <rPr>
        <b/>
        <sz val="11"/>
        <color rgb="FF000000"/>
        <rFont val="Calibri"/>
      </rPr>
      <t>Step 1 - Configure Idle session timeout:</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Idle session timeout</t>
    </r>
    <r>
      <rPr>
        <sz val="11"/>
        <color rgb="FF000000"/>
        <rFont val="Calibri"/>
      </rPr>
      <t>.</t>
    </r>
    <r>
      <rPr>
        <sz val="11"/>
        <color rgb="FF000000"/>
        <rFont val="Calibri"/>
      </rPr>
      <t xml:space="preserve">
</t>
    </r>
    <r>
      <rPr>
        <sz val="11"/>
        <color rgb="FF000000"/>
        <rFont val="Calibri"/>
      </rPr>
      <t xml:space="preserve">- Check the box </t>
    </r>
    <r>
      <rPr>
        <b/>
        <sz val="11"/>
        <color rgb="FF000000"/>
        <rFont val="Calibri"/>
      </rPr>
      <t>Turn on to set the period of inactivity for users to be signed off of Microsoft 365 web apps</t>
    </r>
    <r>
      <rPr>
        <sz val="11"/>
        <color rgb="FF000000"/>
        <rFont val="Calibri"/>
      </rPr>
      <t xml:space="preserve">
</t>
    </r>
    <r>
      <rPr>
        <sz val="11"/>
        <color rgb="FF000000"/>
        <rFont val="Calibri"/>
      </rPr>
      <t xml:space="preserve">- Set a maximum value of </t>
    </r>
    <r>
      <rPr>
        <b/>
        <sz val="11"/>
        <color rgb="FF000000"/>
        <rFont val="Calibri"/>
      </rPr>
      <t>3 hours</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Step 2 - Ensure the Conditional Access policy is in place:</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 xml:space="preserve"> and give the policy a name.</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&gt;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Cloud apps or actions</t>
    </r>
    <r>
      <rPr>
        <sz val="11"/>
        <color rgb="FF000000"/>
        <rFont val="Calibri"/>
      </rPr>
      <t xml:space="preserve"> &gt; </t>
    </r>
    <r>
      <rPr>
        <b/>
        <sz val="11"/>
        <color rgb="FF000000"/>
        <rFont val="Calibri"/>
      </rPr>
      <t>Select apps</t>
    </r>
    <r>
      <rPr>
        <sz val="11"/>
        <color rgb="FF000000"/>
        <rFont val="Calibri"/>
      </rPr>
      <t xml:space="preserve"> and select </t>
    </r>
    <r>
      <rPr>
        <b/>
        <sz val="11"/>
        <color rgb="FF000000"/>
        <rFont val="Calibri"/>
      </rPr>
      <t>Office 365</t>
    </r>
    <r>
      <rPr>
        <sz val="11"/>
        <color rgb="FF000000"/>
        <rFont val="Calibri"/>
      </rPr>
      <t xml:space="preserve">
</t>
    </r>
    <r>
      <rPr>
        <sz val="11"/>
        <color rgb="FF000000"/>
        <rFont val="Calibri"/>
      </rPr>
      <t xml:space="preserve">- Select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&gt; </t>
    </r>
    <r>
      <rPr>
        <b/>
        <sz val="11"/>
        <color rgb="FF000000"/>
        <rFont val="Calibri"/>
      </rPr>
      <t>Yes</t>
    </r>
    <r>
      <rPr>
        <sz val="11"/>
        <color rgb="FF000000"/>
        <rFont val="Calibri"/>
      </rPr>
      <t xml:space="preserve"> check only </t>
    </r>
    <r>
      <rPr>
        <b/>
        <sz val="11"/>
        <color rgb="FF000000"/>
        <rFont val="Calibri"/>
      </rPr>
      <t>Browser</t>
    </r>
    <r>
      <rPr>
        <sz val="11"/>
        <color rgb="FF000000"/>
        <rFont val="Calibri"/>
      </rPr>
      <t xml:space="preserve"> unchecking all other boxes.</t>
    </r>
    <r>
      <rPr>
        <sz val="11"/>
        <color rgb="FF000000"/>
        <rFont val="Calibri"/>
      </rPr>
      <t xml:space="preserve">
</t>
    </r>
    <r>
      <rPr>
        <sz val="11"/>
        <color rgb="FF000000"/>
        <rFont val="Calibri"/>
      </rPr>
      <t xml:space="preserve">- Select </t>
    </r>
    <r>
      <rPr>
        <b/>
        <sz val="11"/>
        <color rgb="FF000000"/>
        <rFont val="Calibri"/>
      </rPr>
      <t>Sessions</t>
    </r>
    <r>
      <rPr>
        <sz val="11"/>
        <color rgb="FF000000"/>
        <rFont val="Calibri"/>
      </rPr>
      <t xml:space="preserve"> and check </t>
    </r>
    <r>
      <rPr>
        <b/>
        <sz val="11"/>
        <color rgb="FF000000"/>
        <rFont val="Calibri"/>
      </rPr>
      <t>Use app enforced restrictions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ensure that idle timeouts affect only unmanaged devices, both steps 1 and 2 must be completed. Otherwise managed devices will also be impacted by the timeout policy.</t>
    </r>
  </si>
  <si>
    <r>
      <rPr>
        <sz val="11"/>
        <color rgb="FF000000"/>
        <rFont val="Calibri"/>
      </rPr>
      <t>Idle session timeout allows the configuration of a setting which will timeout inactive users after a pre-determined amount of time. When a user reaches the set idle timeout session, they'll get a notification that they're about to be signed out. They must choose to stay signed in or they'll be automatically signed out of all Microsoft 365 web apps. Combined with a Conditional Access rule this will only impact unmanaged devices.</t>
    </r>
    <r>
      <rPr>
        <sz val="11"/>
        <color rgb="FF000000"/>
        <rFont val="Calibri"/>
      </rPr>
      <t xml:space="preserve">
</t>
    </r>
    <r>
      <rPr>
        <sz val="11"/>
        <color rgb="FF000000"/>
        <rFont val="Calibri"/>
      </rPr>
      <t>A managed device is considered a device managed by Intune MDM or joined to a domain (Entra ID or Hybrid joined).</t>
    </r>
    <r>
      <rPr>
        <sz val="11"/>
        <color rgb="FF000000"/>
        <rFont val="Calibri"/>
      </rPr>
      <t xml:space="preserve">
</t>
    </r>
    <r>
      <rPr>
        <sz val="11"/>
        <color rgb="FF000000"/>
        <rFont val="Calibri"/>
      </rPr>
      <t>The following Microsoft 365 web apps are supported.</t>
    </r>
    <r>
      <rPr>
        <sz val="11"/>
        <color rgb="FF000000"/>
        <rFont val="Calibri"/>
      </rPr>
      <t xml:space="preserve">
</t>
    </r>
    <r>
      <rPr>
        <sz val="11"/>
        <color rgb="FF000000"/>
        <rFont val="Calibri"/>
      </rPr>
      <t>- Outlook Web App</t>
    </r>
    <r>
      <rPr>
        <sz val="11"/>
        <color rgb="FF000000"/>
        <rFont val="Calibri"/>
      </rPr>
      <t xml:space="preserve">
</t>
    </r>
    <r>
      <rPr>
        <sz val="11"/>
        <color rgb="FF000000"/>
        <rFont val="Calibri"/>
      </rPr>
      <t>- OneDrive</t>
    </r>
    <r>
      <rPr>
        <sz val="11"/>
        <color rgb="FF000000"/>
        <rFont val="Calibri"/>
      </rPr>
      <t xml:space="preserve">
</t>
    </r>
    <r>
      <rPr>
        <sz val="11"/>
        <color rgb="FF000000"/>
        <rFont val="Calibri"/>
      </rPr>
      <t>- SharePoint</t>
    </r>
    <r>
      <rPr>
        <sz val="11"/>
        <color rgb="FF000000"/>
        <rFont val="Calibri"/>
      </rPr>
      <t xml:space="preserve">
</t>
    </r>
    <r>
      <rPr>
        <sz val="11"/>
        <color rgb="FF000000"/>
        <rFont val="Calibri"/>
      </rPr>
      <t>- Microsoft Fabric</t>
    </r>
    <r>
      <rPr>
        <sz val="11"/>
        <color rgb="FF000000"/>
        <rFont val="Calibri"/>
      </rPr>
      <t xml:space="preserve">
</t>
    </r>
    <r>
      <rPr>
        <sz val="11"/>
        <color rgb="FF000000"/>
        <rFont val="Calibri"/>
      </rPr>
      <t>- Microsoft365.com and other start pages</t>
    </r>
    <r>
      <rPr>
        <sz val="11"/>
        <color rgb="FF000000"/>
        <rFont val="Calibri"/>
      </rPr>
      <t xml:space="preserve">
</t>
    </r>
    <r>
      <rPr>
        <sz val="11"/>
        <color rgb="FF000000"/>
        <rFont val="Calibri"/>
      </rPr>
      <t>- Microsoft 365 web apps (Word, Excel, PowerPoint)</t>
    </r>
    <r>
      <rPr>
        <sz val="11"/>
        <color rgb="FF000000"/>
        <rFont val="Calibri"/>
      </rPr>
      <t xml:space="preserve">
</t>
    </r>
    <r>
      <rPr>
        <sz val="11"/>
        <color rgb="FF000000"/>
        <rFont val="Calibri"/>
      </rPr>
      <t>- Microsoft 365 Admin Center</t>
    </r>
    <r>
      <rPr>
        <sz val="11"/>
        <color rgb="FF000000"/>
        <rFont val="Calibri"/>
      </rPr>
      <t xml:space="preserve">
</t>
    </r>
    <r>
      <rPr>
        <sz val="11"/>
        <color rgb="FF000000"/>
        <rFont val="Calibri"/>
      </rPr>
      <t>- M365 Defender Portal</t>
    </r>
    <r>
      <rPr>
        <sz val="11"/>
        <color rgb="FF000000"/>
        <rFont val="Calibri"/>
      </rPr>
      <t xml:space="preserve">
</t>
    </r>
    <r>
      <rPr>
        <sz val="11"/>
        <color rgb="FF000000"/>
        <rFont val="Calibri"/>
      </rPr>
      <t>- Microsoft Purview Compliance Portal</t>
    </r>
    <r>
      <rPr>
        <sz val="11"/>
        <color rgb="FF000000"/>
        <rFont val="Calibri"/>
      </rPr>
      <t xml:space="preserve">
</t>
    </r>
    <r>
      <rPr>
        <sz val="11"/>
        <color rgb="FF000000"/>
        <rFont val="Calibri"/>
      </rPr>
      <t xml:space="preserve">The recommended setting is </t>
    </r>
    <r>
      <rPr>
        <b/>
        <sz val="11"/>
        <color rgb="FF000000"/>
        <rFont val="Calibri"/>
      </rPr>
      <t>3 hours</t>
    </r>
    <r>
      <rPr>
        <sz val="11"/>
        <color rgb="FF000000"/>
        <rFont val="Calibri"/>
      </rPr>
      <t xml:space="preserve"> (or less) for unmanaged devices.</t>
    </r>
    <r>
      <rPr>
        <sz val="11"/>
        <color rgb="FF000000"/>
        <rFont val="Calibri"/>
      </rPr>
      <t xml:space="preserve">
</t>
    </r>
    <r>
      <rPr>
        <b/>
        <sz val="11"/>
        <color rgb="FF000000"/>
        <rFont val="Calibri"/>
      </rPr>
      <t>Note:</t>
    </r>
    <r>
      <rPr>
        <sz val="11"/>
        <color rgb="FF000000"/>
        <rFont val="Calibri"/>
      </rPr>
      <t xml:space="preserve"> Idle session timeout doesn't affect Microsoft 365 desktop and mobile apps.</t>
    </r>
  </si>
  <si>
    <r>
      <rPr>
        <sz val="11"/>
        <color rgb="FF000000"/>
        <rFont val="Calibri"/>
      </rPr>
      <t>If step 2 in the Audit/Remediation procedure is left out, then there is no issue with this from a security standpoint. However, it will require users on trusted devices to sign in more frequently which could result in credential prompt fatigue.</t>
    </r>
    <r>
      <rPr>
        <sz val="11"/>
        <color rgb="FF000000"/>
        <rFont val="Calibri"/>
      </rPr>
      <t xml:space="preserve">
</t>
    </r>
    <r>
      <rPr>
        <sz val="11"/>
        <color rgb="FF000000"/>
        <rFont val="Calibri"/>
      </rPr>
      <t>Users don’t get signed out in these cases:</t>
    </r>
    <r>
      <rPr>
        <sz val="11"/>
        <color rgb="FF000000"/>
        <rFont val="Calibri"/>
      </rPr>
      <t xml:space="preserve">
</t>
    </r>
    <r>
      <rPr>
        <sz val="11"/>
        <color rgb="FF000000"/>
        <rFont val="Calibri"/>
      </rPr>
      <t>- If they get single sign-on (SSO) into the web app from the device joined account.</t>
    </r>
    <r>
      <rPr>
        <sz val="11"/>
        <color rgb="FF000000"/>
        <rFont val="Calibri"/>
      </rPr>
      <t xml:space="preserve">
</t>
    </r>
    <r>
      <rPr>
        <sz val="11"/>
        <color rgb="FF000000"/>
        <rFont val="Calibri"/>
      </rPr>
      <t>- If they selected Stay signed in at the time of sign-in. For more info on hiding this option for your organization, see Add branding to your organization's sign-in page.</t>
    </r>
    <r>
      <rPr>
        <sz val="11"/>
        <color rgb="FF000000"/>
        <rFont val="Calibri"/>
      </rPr>
      <t xml:space="preserve">
</t>
    </r>
    <r>
      <rPr>
        <sz val="11"/>
        <color rgb="FF000000"/>
        <rFont val="Calibri"/>
      </rPr>
      <t>- If they're on a managed device, that is compliant or joined to a domain and using a supported browser, like Microsoft Edge, or Google Chrome with the Microsoft Single Sign On extension.</t>
    </r>
    <r>
      <rPr>
        <sz val="11"/>
        <color rgb="FF000000"/>
        <rFont val="Calibri"/>
      </rPr>
      <t xml:space="preserve">
</t>
    </r>
    <r>
      <rPr>
        <b/>
        <sz val="11"/>
        <color rgb="FF000000"/>
        <rFont val="Calibri"/>
      </rPr>
      <t>Note:</t>
    </r>
    <r>
      <rPr>
        <sz val="11"/>
        <color rgb="FF000000"/>
        <rFont val="Calibri"/>
      </rPr>
      <t xml:space="preserve"> Idle session timeout also affects the Azure Portal idle timeout if this is not explicitly set to a different timeout. The Azure Portal idle timeout applies to all kinds of devices, not just unmanaged. See: change the directory timeout setting admin </t>
    </r>
    <r>
      <rPr>
        <sz val="11"/>
        <color rgb="FF0000FF"/>
        <rFont val="Calibri"/>
      </rPr>
      <t>(https://learn.microsoft.com/en-us/azure/azure-portal/set-preferences#change-the-directory-timeout-setting-admin)</t>
    </r>
  </si>
  <si>
    <r>
      <rPr>
        <b/>
        <sz val="11"/>
        <color rgb="FF000000"/>
        <rFont val="Calibri"/>
      </rPr>
      <t>Step 1 - Ensure Idle session timeout is configured:</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Idle session timeout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Turn on to set the period of inactivity for users to be signed off of Microsoft 365 web apps</t>
    </r>
    <r>
      <rPr>
        <sz val="11"/>
        <color rgb="FF000000"/>
        <rFont val="Calibri"/>
      </rPr>
      <t xml:space="preserve"> is set to </t>
    </r>
    <r>
      <rPr>
        <b/>
        <sz val="11"/>
        <color rgb="FF000000"/>
        <rFont val="Calibri"/>
      </rPr>
      <t>3 hours</t>
    </r>
    <r>
      <rPr>
        <sz val="11"/>
        <color rgb="FF000000"/>
        <rFont val="Calibri"/>
      </rPr>
      <t xml:space="preserve"> (or less).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$TimeoutPolicy = Get-MgPolicyActivityBasedTimeoutPolicy</t>
    </r>
    <r>
      <rPr>
        <sz val="11"/>
        <color rgb="FF006096"/>
        <rFont val="Roboto Condensed"/>
      </rPr>
      <t xml:space="preserve">
</t>
    </r>
    <r>
      <rPr>
        <sz val="11"/>
        <color rgb="FF006096"/>
        <rFont val="Roboto Condensed"/>
      </rPr>
      <t>$BenchmarkTimeSpan = [TimeSpan]::Parse('03:00:00') # 3 hours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if ($TimeoutPolicy) {</t>
    </r>
    <r>
      <rPr>
        <sz val="11"/>
        <color rgb="FF006096"/>
        <rFont val="Roboto Condensed"/>
      </rPr>
      <t xml:space="preserve">
</t>
    </r>
    <r>
      <rPr>
        <sz val="11"/>
        <color rgb="FF006096"/>
        <rFont val="Roboto Condensed"/>
      </rPr>
      <t xml:space="preserve">    $PolicyDefinition = $TimeoutPolicy.Definition | ConvertFrom-Json</t>
    </r>
    <r>
      <rPr>
        <sz val="11"/>
        <color rgb="FF006096"/>
        <rFont val="Roboto Condensed"/>
      </rPr>
      <t xml:space="preserve">
</t>
    </r>
    <r>
      <rPr>
        <sz val="11"/>
        <color rgb="FF006096"/>
        <rFont val="Roboto Condensed"/>
      </rPr>
      <t xml:space="preserve">    $Timeout = $PolicyDefinition.ActivityBasedTimeoutPolicy.ApplicationPolicies[0].WebSessionIdleTimeout</t>
    </r>
    <r>
      <rPr>
        <sz val="11"/>
        <color rgb="FF006096"/>
        <rFont val="Roboto Condensed"/>
      </rPr>
      <t xml:space="preserve">
</t>
    </r>
    <r>
      <rPr>
        <sz val="11"/>
        <color rgb="FF006096"/>
        <rFont val="Roboto Condensed"/>
      </rPr>
      <t xml:space="preserve">    $TimeSpan = [TimeSpan]::Parse($Timeout)</t>
    </r>
    <r>
      <rPr>
        <sz val="11"/>
        <color rgb="FF006096"/>
        <rFont val="Roboto Condensed"/>
      </rPr>
      <t xml:space="preserve">
</t>
    </r>
    <r>
      <rPr>
        <sz val="11"/>
        <color rgb="FF006096"/>
        <rFont val="Roboto Condensed"/>
      </rPr>
      <t xml:space="preserve">    $TimeoutReadable = "{0} days, {1} hours, {2} minutes" `</t>
    </r>
    <r>
      <rPr>
        <sz val="11"/>
        <color rgb="FF006096"/>
        <rFont val="Roboto Condensed"/>
      </rPr>
      <t xml:space="preserve">
</t>
    </r>
    <r>
      <rPr>
        <sz val="11"/>
        <color rgb="FF006096"/>
        <rFont val="Roboto Condensed"/>
      </rPr>
      <t xml:space="preserve">        -f $TimeSpan.Days, $TimeSpan.Hours, $TimeSpan.Minutes </t>
    </r>
    <r>
      <rPr>
        <sz val="11"/>
        <color rgb="FF006096"/>
        <rFont val="Roboto Condensed"/>
      </rPr>
      <t xml:space="preserve">
</t>
    </r>
    <r>
      <rPr>
        <sz val="11"/>
        <color rgb="FF006096"/>
        <rFont val="Roboto Condensed"/>
      </rPr>
      <t xml:space="preserve">    if ($TimeSpan -le $BenchmarkTimeSpan) {</t>
    </r>
    <r>
      <rPr>
        <sz val="11"/>
        <color rgb="FF006096"/>
        <rFont val="Roboto Condensed"/>
      </rPr>
      <t xml:space="preserve">
</t>
    </r>
    <r>
      <rPr>
        <sz val="11"/>
        <color rgb="FF006096"/>
        <rFont val="Roboto Condensed"/>
      </rPr>
      <t xml:space="preserve">        Write-Host "** PASS ** Timeout is set to $TimeoutReadable."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 FAIL ** Timeout is too long. It is set to $TimeoutReadable."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 FAIL **: Idle session timeout is not configured."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the policy exists and is </t>
    </r>
    <r>
      <rPr>
        <b/>
        <sz val="11"/>
        <color rgb="FF000000"/>
        <rFont val="Calibri"/>
      </rPr>
      <t>3 hours</t>
    </r>
    <r>
      <rPr>
        <sz val="11"/>
        <color rgb="FF000000"/>
        <rFont val="Calibri"/>
      </rPr>
      <t xml:space="preserve"> or less.</t>
    </r>
    <r>
      <rPr>
        <sz val="11"/>
        <color rgb="FF000000"/>
        <rFont val="Calibri"/>
      </rPr>
      <t xml:space="preserve">
</t>
    </r>
    <r>
      <rPr>
        <b/>
        <sz val="11"/>
        <color rgb="FF000000"/>
        <rFont val="Calibri"/>
      </rPr>
      <t>Step 2 - Ensure the Conditional Access policy is in place:</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existing conditional access rules for one that meets the below conditions:</t>
    </r>
    <r>
      <rPr>
        <sz val="11"/>
        <color rgb="FF000000"/>
        <rFont val="Calibri"/>
      </rPr>
      <t xml:space="preserve">
</t>
    </r>
    <r>
      <rPr>
        <sz val="11"/>
        <color rgb="FF000000"/>
        <rFont val="Calibri"/>
      </rPr>
      <t xml:space="preserve">- </t>
    </r>
    <r>
      <rPr>
        <b/>
        <sz val="11"/>
        <color rgb="FF000000"/>
        <rFont val="Calibri"/>
      </rPr>
      <t>Users or agents (Preview)</t>
    </r>
    <r>
      <rPr>
        <sz val="11"/>
        <color rgb="FF000000"/>
        <rFont val="Calibri"/>
      </rPr>
      <t xml:space="preserve"> is set to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t>
    </r>
    <r>
      <rPr>
        <b/>
        <sz val="11"/>
        <color rgb="FF000000"/>
        <rFont val="Calibri"/>
      </rPr>
      <t>Cloud apps or actions</t>
    </r>
    <r>
      <rPr>
        <sz val="11"/>
        <color rgb="FF000000"/>
        <rFont val="Calibri"/>
      </rPr>
      <t xml:space="preserve"> &gt; </t>
    </r>
    <r>
      <rPr>
        <b/>
        <sz val="11"/>
        <color rgb="FF000000"/>
        <rFont val="Calibri"/>
      </rPr>
      <t>Select apps</t>
    </r>
    <r>
      <rPr>
        <sz val="11"/>
        <color rgb="FF000000"/>
        <rFont val="Calibri"/>
      </rPr>
      <t xml:space="preserve"> is set to </t>
    </r>
    <r>
      <rPr>
        <b/>
        <sz val="11"/>
        <color rgb="FF000000"/>
        <rFont val="Calibri"/>
      </rPr>
      <t>Office 365</t>
    </r>
    <r>
      <rPr>
        <sz val="11"/>
        <color rgb="FF000000"/>
        <rFont val="Calibri"/>
      </rPr>
      <t>.</t>
    </r>
    <r>
      <rPr>
        <sz val="11"/>
        <color rgb="FF000000"/>
        <rFont val="Calibri"/>
      </rPr>
      <t xml:space="preserve">
</t>
    </r>
    <r>
      <rPr>
        <sz val="11"/>
        <color rgb="FF000000"/>
        <rFont val="Calibri"/>
      </rPr>
      <t xml:space="preserve">-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is </t>
    </r>
    <r>
      <rPr>
        <b/>
        <sz val="11"/>
        <color rgb="FF000000"/>
        <rFont val="Calibri"/>
      </rPr>
      <t>Browser</t>
    </r>
    <r>
      <rPr>
        <sz val="11"/>
        <color rgb="FF000000"/>
        <rFont val="Calibri"/>
      </rPr>
      <t xml:space="preserve"> and nothing else.</t>
    </r>
    <r>
      <rPr>
        <sz val="11"/>
        <color rgb="FF000000"/>
        <rFont val="Calibri"/>
      </rPr>
      <t xml:space="preserve">
</t>
    </r>
    <r>
      <rPr>
        <sz val="11"/>
        <color rgb="FF000000"/>
        <rFont val="Calibri"/>
      </rPr>
      <t xml:space="preserve">- </t>
    </r>
    <r>
      <rPr>
        <b/>
        <sz val="11"/>
        <color rgb="FF000000"/>
        <rFont val="Calibri"/>
      </rPr>
      <t>Session</t>
    </r>
    <r>
      <rPr>
        <sz val="11"/>
        <color rgb="FF000000"/>
        <rFont val="Calibri"/>
      </rPr>
      <t xml:space="preserve"> is set to </t>
    </r>
    <r>
      <rPr>
        <b/>
        <sz val="11"/>
        <color rgb="FF000000"/>
        <rFont val="Calibri"/>
      </rPr>
      <t>Use app enforced restrictions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$Caps = Get-MgIdentityConditionalAccessPolicy -All |</t>
    </r>
    <r>
      <rPr>
        <sz val="11"/>
        <color rgb="FF006096"/>
        <rFont val="Roboto Condensed"/>
      </rPr>
      <t xml:space="preserve">
</t>
    </r>
    <r>
      <rPr>
        <sz val="11"/>
        <color rgb="FF006096"/>
        <rFont val="Roboto Condensed"/>
      </rPr>
      <t xml:space="preserve">    Where-Object { $_.SessionControls.ApplicationEnforcedRestrictions.IsEnabled }</t>
    </r>
    <r>
      <rPr>
        <sz val="11"/>
        <color rgb="FF006096"/>
        <rFont val="Roboto Condensed"/>
      </rPr>
      <t xml:space="preserve">
</t>
    </r>
    <r>
      <rPr>
        <sz val="11"/>
        <color rgb="FF006096"/>
        <rFont val="Roboto Condensed"/>
      </rPr>
      <t xml:space="preserve">$CapReport = [System.Collections.Generic.List[Object]]::new()    </t>
    </r>
    <r>
      <rPr>
        <sz val="11"/>
        <color rgb="FF006096"/>
        <rFont val="Roboto Condensed"/>
      </rPr>
      <t xml:space="preserve">
</t>
    </r>
    <r>
      <rPr>
        <sz val="11"/>
        <color rgb="FF006096"/>
        <rFont val="Roboto Condensed"/>
      </rPr>
      <t># Filter to policies with "Use app enforced restrictions" enabled</t>
    </r>
    <r>
      <rPr>
        <sz val="11"/>
        <color rgb="FF006096"/>
        <rFont val="Roboto Condensed"/>
      </rPr>
      <t xml:space="preserve">
</t>
    </r>
    <r>
      <rPr>
        <sz val="11"/>
        <color rgb="FF006096"/>
        <rFont val="Roboto Condensed"/>
      </rPr>
      <t># Loop through policies and generate a per policy report.</t>
    </r>
    <r>
      <rPr>
        <sz val="11"/>
        <color rgb="FF006096"/>
        <rFont val="Roboto Condensed"/>
      </rPr>
      <t xml:space="preserve">
</t>
    </r>
    <r>
      <rPr>
        <sz val="11"/>
        <color rgb="FF006096"/>
        <rFont val="Roboto Condensed"/>
      </rPr>
      <t>foreach ($policy in $Caps) {</t>
    </r>
    <r>
      <rPr>
        <sz val="11"/>
        <color rgb="FF006096"/>
        <rFont val="Roboto Condensed"/>
      </rPr>
      <t xml:space="preserve">
</t>
    </r>
    <r>
      <rPr>
        <sz val="11"/>
        <color rgb="FF006096"/>
        <rFont val="Roboto Condensed"/>
      </rPr>
      <t xml:space="preserve">    $Name = $policy.DisplayName</t>
    </r>
    <r>
      <rPr>
        <sz val="11"/>
        <color rgb="FF006096"/>
        <rFont val="Roboto Condensed"/>
      </rPr>
      <t xml:space="preserve">
</t>
    </r>
    <r>
      <rPr>
        <sz val="11"/>
        <color rgb="FF006096"/>
        <rFont val="Roboto Condensed"/>
      </rPr>
      <t xml:space="preserve">    $Users = $policy.Conditions.Users.IncludeUsers</t>
    </r>
    <r>
      <rPr>
        <sz val="11"/>
        <color rgb="FF006096"/>
        <rFont val="Roboto Condensed"/>
      </rPr>
      <t xml:space="preserve">
</t>
    </r>
    <r>
      <rPr>
        <sz val="11"/>
        <color rgb="FF006096"/>
        <rFont val="Roboto Condensed"/>
      </rPr>
      <t xml:space="preserve">    $Targets = $policy.Conditions.Applications.IncludeApplications</t>
    </r>
    <r>
      <rPr>
        <sz val="11"/>
        <color rgb="FF006096"/>
        <rFont val="Roboto Condensed"/>
      </rPr>
      <t xml:space="preserve">
</t>
    </r>
    <r>
      <rPr>
        <sz val="11"/>
        <color rgb="FF006096"/>
        <rFont val="Roboto Condensed"/>
      </rPr>
      <t xml:space="preserve">    $ClientApps = $policy.Conditions.ClientAppTypes</t>
    </r>
    <r>
      <rPr>
        <sz val="11"/>
        <color rgb="FF006096"/>
        <rFont val="Roboto Condensed"/>
      </rPr>
      <t xml:space="preserve">
</t>
    </r>
    <r>
      <rPr>
        <sz val="11"/>
        <color rgb="FF006096"/>
        <rFont val="Roboto Condensed"/>
      </rPr>
      <t xml:space="preserve">    $Restrictions = $policy.SessionControls.ApplicationEnforcedRestrictions.IsEnabled</t>
    </r>
    <r>
      <rPr>
        <sz val="11"/>
        <color rgb="FF006096"/>
        <rFont val="Roboto Condensed"/>
      </rPr>
      <t xml:space="preserve">
</t>
    </r>
    <r>
      <rPr>
        <sz val="11"/>
        <color rgb="FF006096"/>
        <rFont val="Roboto Condensed"/>
      </rPr>
      <t xml:space="preserve">    $State = $policy.State</t>
    </r>
    <r>
      <rPr>
        <sz val="11"/>
        <color rgb="FF006096"/>
        <rFont val="Roboto Condensed"/>
      </rPr>
      <t xml:space="preserve">
</t>
    </r>
    <r>
      <rPr>
        <sz val="11"/>
        <color rgb="FF006096"/>
        <rFont val="Roboto Condensed"/>
      </rPr>
      <t xml:space="preserve">    $CountPass = $Targets.count -eq 1 -and $ClientApps.count -eq 1</t>
    </r>
    <r>
      <rPr>
        <sz val="11"/>
        <color rgb="FF006096"/>
        <rFont val="Roboto Condensed"/>
      </rPr>
      <t xml:space="preserve">
</t>
    </r>
    <r>
      <rPr>
        <sz val="11"/>
        <color rgb="FF006096"/>
        <rFont val="Roboto Condensed"/>
      </rPr>
      <t xml:space="preserve">    $Pass = $Targets -eq 'Office365' -and $ClientApps -eq 'browser' -and</t>
    </r>
    <r>
      <rPr>
        <sz val="11"/>
        <color rgb="FF006096"/>
        <rFont val="Roboto Condensed"/>
      </rPr>
      <t xml:space="preserve">
</t>
    </r>
    <r>
      <rPr>
        <sz val="11"/>
        <color rgb="FF006096"/>
        <rFont val="Roboto Condensed"/>
      </rPr>
      <t xml:space="preserve">            $Restrictions -and $CountPass -and $State -eq 'enabled'</t>
    </r>
    <r>
      <rPr>
        <sz val="11"/>
        <color rgb="FF006096"/>
        <rFont val="Roboto Condensed"/>
      </rPr>
      <t xml:space="preserve">
</t>
    </r>
    <r>
      <rPr>
        <sz val="11"/>
        <color rgb="FF006096"/>
        <rFont val="Roboto Condensed"/>
      </rPr>
      <t xml:space="preserve">    $obj = [PSCustomObject]@{</t>
    </r>
    <r>
      <rPr>
        <sz val="11"/>
        <color rgb="FF006096"/>
        <rFont val="Roboto Condensed"/>
      </rPr>
      <t xml:space="preserve">
</t>
    </r>
    <r>
      <rPr>
        <sz val="11"/>
        <color rgb="FF006096"/>
        <rFont val="Roboto Condensed"/>
      </rPr>
      <t xml:space="preserve">        DisplayName             = $Name</t>
    </r>
    <r>
      <rPr>
        <sz val="11"/>
        <color rgb="FF006096"/>
        <rFont val="Roboto Condensed"/>
      </rPr>
      <t xml:space="preserve">
</t>
    </r>
    <r>
      <rPr>
        <sz val="11"/>
        <color rgb="FF006096"/>
        <rFont val="Roboto Condensed"/>
      </rPr>
      <t xml:space="preserve">        AuditState              = if ($Pass) { "PASS" } else { "FAIL" }</t>
    </r>
    <r>
      <rPr>
        <sz val="11"/>
        <color rgb="FF006096"/>
        <rFont val="Roboto Condensed"/>
      </rPr>
      <t xml:space="preserve">
</t>
    </r>
    <r>
      <rPr>
        <sz val="11"/>
        <color rgb="FF006096"/>
        <rFont val="Roboto Condensed"/>
      </rPr>
      <t xml:space="preserve">        IncludeUsers            = $Users</t>
    </r>
    <r>
      <rPr>
        <sz val="11"/>
        <color rgb="FF006096"/>
        <rFont val="Roboto Condensed"/>
      </rPr>
      <t xml:space="preserve">
</t>
    </r>
    <r>
      <rPr>
        <sz val="11"/>
        <color rgb="FF006096"/>
        <rFont val="Roboto Condensed"/>
      </rPr>
      <t xml:space="preserve">        IncludeApplications     = $Targets</t>
    </r>
    <r>
      <rPr>
        <sz val="11"/>
        <color rgb="FF006096"/>
        <rFont val="Roboto Condensed"/>
      </rPr>
      <t xml:space="preserve">
</t>
    </r>
    <r>
      <rPr>
        <sz val="11"/>
        <color rgb="FF006096"/>
        <rFont val="Roboto Condensed"/>
      </rPr>
      <t xml:space="preserve">        ClientAppTypes          = $ClientApps</t>
    </r>
    <r>
      <rPr>
        <sz val="11"/>
        <color rgb="FF006096"/>
        <rFont val="Roboto Condensed"/>
      </rPr>
      <t xml:space="preserve">
</t>
    </r>
    <r>
      <rPr>
        <sz val="11"/>
        <color rgb="FF006096"/>
        <rFont val="Roboto Condensed"/>
      </rPr>
      <t xml:space="preserve">        AppEnforcedRestrictions = $Restrictions</t>
    </r>
    <r>
      <rPr>
        <sz val="11"/>
        <color rgb="FF006096"/>
        <rFont val="Roboto Condensed"/>
      </rPr>
      <t xml:space="preserve">
</t>
    </r>
    <r>
      <rPr>
        <sz val="11"/>
        <color rgb="FF006096"/>
        <rFont val="Roboto Condensed"/>
      </rPr>
      <t xml:space="preserve">        State                   = $State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$CapReport.Add($obj)</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($Caps) {</t>
    </r>
    <r>
      <rPr>
        <sz val="11"/>
        <color rgb="FF006096"/>
        <rFont val="Roboto Condensed"/>
      </rPr>
      <t xml:space="preserve">
</t>
    </r>
    <r>
      <rPr>
        <sz val="11"/>
        <color rgb="FF006096"/>
        <rFont val="Roboto Condensed"/>
      </rPr>
      <t xml:space="preserve">    $CapReport</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 FAIL **: There are no qualifying conditional access policies."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The script will output qualifying Conditional Access Policies. If one policy passes, then the recommendation passes. A passing policy will have the following properties:</t>
    </r>
    <r>
      <rPr>
        <sz val="11"/>
        <color rgb="FF000000"/>
        <rFont val="Calibri"/>
      </rPr>
      <t xml:space="preserve">
</t>
    </r>
    <r>
      <rPr>
        <sz val="11"/>
        <color rgb="FF006096"/>
        <rFont val="Roboto Condensed"/>
      </rPr>
      <t>DisplayName             : (CIS) Idle timeout for unmanaged</t>
    </r>
    <r>
      <rPr>
        <sz val="11"/>
        <color rgb="FF006096"/>
        <rFont val="Roboto Condensed"/>
      </rPr>
      <t xml:space="preserve">
</t>
    </r>
    <r>
      <rPr>
        <sz val="11"/>
        <color rgb="FF006096"/>
        <rFont val="Roboto Condensed"/>
      </rPr>
      <t>AuditState              : PASS</t>
    </r>
    <r>
      <rPr>
        <sz val="11"/>
        <color rgb="FF006096"/>
        <rFont val="Roboto Condensed"/>
      </rPr>
      <t xml:space="preserve">
</t>
    </r>
    <r>
      <rPr>
        <sz val="11"/>
        <color rgb="FF006096"/>
        <rFont val="Roboto Condensed"/>
      </rPr>
      <t>IncludeUsers            : {All}   # IncludeUsers not currently scored</t>
    </r>
    <r>
      <rPr>
        <sz val="11"/>
        <color rgb="FF006096"/>
        <rFont val="Roboto Condensed"/>
      </rPr>
      <t xml:space="preserve">
</t>
    </r>
    <r>
      <rPr>
        <sz val="11"/>
        <color rgb="FF006096"/>
        <rFont val="Roboto Condensed"/>
      </rPr>
      <t>IncludeApplications     : {Office365}</t>
    </r>
    <r>
      <rPr>
        <sz val="11"/>
        <color rgb="FF006096"/>
        <rFont val="Roboto Condensed"/>
      </rPr>
      <t xml:space="preserve">
</t>
    </r>
    <r>
      <rPr>
        <sz val="11"/>
        <color rgb="FF006096"/>
        <rFont val="Roboto Condensed"/>
      </rPr>
      <t>ClientAppTypes          : {browser}</t>
    </r>
    <r>
      <rPr>
        <sz val="11"/>
        <color rgb="FF006096"/>
        <rFont val="Roboto Condensed"/>
      </rPr>
      <t xml:space="preserve">
</t>
    </r>
    <r>
      <rPr>
        <sz val="11"/>
        <color rgb="FF006096"/>
        <rFont val="Roboto Condensed"/>
      </rPr>
      <t>AppEnforcedRestrictions : True</t>
    </r>
    <r>
      <rPr>
        <sz val="11"/>
        <color rgb="FF006096"/>
        <rFont val="Roboto Condensed"/>
      </rPr>
      <t xml:space="preserve">
</t>
    </r>
    <r>
      <rPr>
        <sz val="11"/>
        <color rgb="FF006096"/>
        <rFont val="Roboto Condensed"/>
      </rPr>
      <t>State                   :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Both steps 1 and 2 must pass audit checks in order for the recommendation to pass as a whole.</t>
    </r>
  </si>
  <si>
    <r>
      <rPr>
        <sz val="11"/>
        <color rgb="FF000000"/>
        <rFont val="Calibri"/>
      </rPr>
      <t>Not configured. (Idle sessions will not timeout.)</t>
    </r>
  </si>
  <si>
    <t>1.3.3</t>
  </si>
  <si>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</si>
  <si>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Services</t>
    </r>
    <r>
      <rPr>
        <sz val="11"/>
        <color rgb="FF000000"/>
        <rFont val="Calibri"/>
      </rPr>
      <t xml:space="preserve"> section click </t>
    </r>
    <r>
      <rPr>
        <b/>
        <sz val="11"/>
        <color rgb="FF000000"/>
        <rFont val="Calibri"/>
      </rPr>
      <t>Calendar</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Let your users share their calendars with people outside of your organization who have Office 365 or Exchange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Set-SharingPolicy -Identity "Default Sharing Policy" -Enabled $False</t>
    </r>
    <r>
      <rPr>
        <sz val="11"/>
        <color rgb="FF006096"/>
        <rFont val="Roboto Condensed"/>
      </rPr>
      <t xml:space="preserve">
</t>
    </r>
  </si>
  <si>
    <r>
      <rPr>
        <sz val="11"/>
        <color rgb="FF000000"/>
        <rFont val="Calibri"/>
      </rPr>
      <t>External calendar sharing allows an administrator to enable the ability for users to share calendars with anyone outside of the organization. Outside users will be sent a URL that can be used to view the calendar.</t>
    </r>
  </si>
  <si>
    <r>
      <rPr>
        <sz val="11"/>
        <color rgb="FF000000"/>
        <rFont val="Calibri"/>
      </rPr>
      <t>This functionality is not widely used. As a result, it is unlikely that implementation of this setting will cause an impact to most users. Users that do utilize this functionality are likely to experience a minor inconvenience when scheduling meetings or synchronizing calendars with people outside the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</si>
  <si>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Services</t>
    </r>
    <r>
      <rPr>
        <sz val="11"/>
        <color rgb="FF000000"/>
        <rFont val="Calibri"/>
      </rPr>
      <t xml:space="preserve"> section click </t>
    </r>
    <r>
      <rPr>
        <b/>
        <sz val="11"/>
        <color rgb="FF000000"/>
        <rFont val="Calibri"/>
      </rPr>
      <t>Calendar</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Let your users share their calendars with people outside of your organization who have Office 365 or Exchange</t>
    </r>
    <r>
      <rPr>
        <sz val="11"/>
        <color rgb="FF000000"/>
        <rFont val="Calibri"/>
      </rPr>
      <t xml:space="preserve"> is unchecked.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Get-SharingPolicy -Identity "Default Sharing Policy" | ft Name,Enabled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set to </t>
    </r>
    <r>
      <rPr>
        <b/>
        <sz val="11"/>
        <color rgb="FF000000"/>
        <rFont val="Calibri"/>
      </rPr>
      <t>False</t>
    </r>
  </si>
  <si>
    <r>
      <rPr>
        <sz val="11"/>
        <color rgb="FF000000"/>
        <rFont val="Calibri"/>
      </rPr>
      <t>Enabled (True)</t>
    </r>
  </si>
  <si>
    <t>1.3.4</t>
  </si>
  <si>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</si>
  <si>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Services</t>
    </r>
    <r>
      <rPr>
        <sz val="11"/>
        <color rgb="FF000000"/>
        <rFont val="Calibri"/>
      </rPr>
      <t xml:space="preserve"> select </t>
    </r>
    <r>
      <rPr>
        <b/>
        <sz val="11"/>
        <color rgb="FF000000"/>
        <rFont val="Calibri"/>
      </rPr>
      <t>User owned apps and services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Let users access the Office Store</t>
    </r>
    <r>
      <rPr>
        <sz val="11"/>
        <color rgb="FF000000"/>
        <rFont val="Calibri"/>
      </rPr>
      <t xml:space="preserve"> and </t>
    </r>
    <r>
      <rPr>
        <b/>
        <sz val="11"/>
        <color rgb="FF000000"/>
        <rFont val="Calibri"/>
      </rPr>
      <t>Let users start trials on behalf of your organization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"OrgSettings-AppsAndServices.ReadWrite.All"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"https://graph.microsoft.com/beta/admin/appsAndServices"</t>
    </r>
    <r>
      <rPr>
        <sz val="11"/>
        <color rgb="FF006096"/>
        <rFont val="Roboto Condensed"/>
      </rPr>
      <t xml:space="preserve">
</t>
    </r>
    <r>
      <rPr>
        <sz val="11"/>
        <color rgb="FF006096"/>
        <rFont val="Roboto Condensed"/>
      </rPr>
      <t>$body = @{</t>
    </r>
    <r>
      <rPr>
        <sz val="11"/>
        <color rgb="FF006096"/>
        <rFont val="Roboto Condensed"/>
      </rPr>
      <t xml:space="preserve">
</t>
    </r>
    <r>
      <rPr>
        <sz val="11"/>
        <color rgb="FF006096"/>
        <rFont val="Roboto Condensed"/>
      </rPr>
      <t xml:space="preserve">    "Settings" = @{</t>
    </r>
    <r>
      <rPr>
        <sz val="11"/>
        <color rgb="FF006096"/>
        <rFont val="Roboto Condensed"/>
      </rPr>
      <t xml:space="preserve">
</t>
    </r>
    <r>
      <rPr>
        <sz val="11"/>
        <color rgb="FF006096"/>
        <rFont val="Roboto Condensed"/>
      </rPr>
      <t xml:space="preserve">        "isAppAndServicesTrialEnabled" = $false</t>
    </r>
    <r>
      <rPr>
        <sz val="11"/>
        <color rgb="FF006096"/>
        <rFont val="Roboto Condensed"/>
      </rPr>
      <t xml:space="preserve">
</t>
    </r>
    <r>
      <rPr>
        <sz val="11"/>
        <color rgb="FF006096"/>
        <rFont val="Roboto Condensed"/>
      </rPr>
      <t xml:space="preserve">        "isOfficeStoreEnabled"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 ConvertTo-Json</t>
    </r>
    <r>
      <rPr>
        <sz val="11"/>
        <color rgb="FF006096"/>
        <rFont val="Roboto Condensed"/>
      </rPr>
      <t xml:space="preserve">
</t>
    </r>
    <r>
      <rPr>
        <sz val="11"/>
        <color rgb="FF006096"/>
        <rFont val="Roboto Condensed"/>
      </rPr>
      <t>Invoke-MgGraphRequest -Method PATCH -Uri $uri -Body $body</t>
    </r>
    <r>
      <rPr>
        <sz val="11"/>
        <color rgb="FF006096"/>
        <rFont val="Roboto Condensed"/>
      </rPr>
      <t xml:space="preserve">
</t>
    </r>
  </si>
  <si>
    <r>
      <rPr>
        <sz val="11"/>
        <color rgb="FF000000"/>
        <rFont val="Calibri"/>
      </rPr>
      <t>By default, users can install add-ins in their Microsoft Word, Excel, and PowerPoint applications, allowing data access within the application.</t>
    </r>
    <r>
      <rPr>
        <sz val="11"/>
        <color rgb="FF000000"/>
        <rFont val="Calibri"/>
      </rPr>
      <t xml:space="preserve">
</t>
    </r>
    <r>
      <rPr>
        <sz val="11"/>
        <color rgb="FF000000"/>
        <rFont val="Calibri"/>
      </rPr>
      <t>Do not allow users to install add-ins in Word, Excel, or PowerPoint.</t>
    </r>
  </si>
  <si>
    <r>
      <rPr>
        <sz val="11"/>
        <color rgb="FF000000"/>
        <rFont val="Calibri"/>
      </rPr>
      <t>Implementation of this change will impact both end users and administrators. End users will not be able to install add-ins that they may want to install.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</si>
  <si>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Services</t>
    </r>
    <r>
      <rPr>
        <sz val="11"/>
        <color rgb="FF000000"/>
        <rFont val="Calibri"/>
      </rPr>
      <t xml:space="preserve"> select </t>
    </r>
    <r>
      <rPr>
        <b/>
        <sz val="11"/>
        <color rgb="FF000000"/>
        <rFont val="Calibri"/>
      </rPr>
      <t>User owned apps and services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Let users access the Office Store</t>
    </r>
    <r>
      <rPr>
        <sz val="11"/>
        <color rgb="FF000000"/>
        <rFont val="Calibri"/>
      </rPr>
      <t xml:space="preserve"> and </t>
    </r>
    <r>
      <rPr>
        <b/>
        <sz val="11"/>
        <color rgb="FF000000"/>
        <rFont val="Calibri"/>
      </rPr>
      <t>Let users start trials on behalf of your organization</t>
    </r>
    <r>
      <rPr>
        <sz val="11"/>
        <color rgb="FF000000"/>
        <rFont val="Calibri"/>
      </rPr>
      <t xml:space="preserve"> are </t>
    </r>
    <r>
      <rPr>
        <b/>
        <sz val="11"/>
        <color rgb="FF000000"/>
        <rFont val="Calibri"/>
      </rPr>
      <t>not checked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$Uri = "https://graph.microsoft.com/beta/admin/appsAndServices/settings"</t>
    </r>
    <r>
      <rPr>
        <sz val="11"/>
        <color rgb="FF006096"/>
        <rFont val="Roboto Condensed"/>
      </rPr>
      <t xml:space="preserve">
</t>
    </r>
    <r>
      <rPr>
        <sz val="11"/>
        <color rgb="FF006096"/>
        <rFont val="Roboto Condensed"/>
      </rPr>
      <t>Invoke-MgGraphRequest -Uri $Uri</t>
    </r>
    <r>
      <rPr>
        <sz val="11"/>
        <color rgb="FF006096"/>
        <rFont val="Roboto Condensed"/>
      </rPr>
      <t xml:space="preserve">
</t>
    </r>
    <r>
      <rPr>
        <sz val="11"/>
        <color rgb="FF000000"/>
        <rFont val="Calibri"/>
      </rPr>
      <t xml:space="preserve">
</t>
    </r>
    <r>
      <rPr>
        <sz val="11"/>
        <color rgb="FF000000"/>
        <rFont val="Calibri"/>
      </rPr>
      <t xml:space="preserve">- Verify both </t>
    </r>
    <r>
      <rPr>
        <b/>
        <sz val="11"/>
        <color rgb="FF000000"/>
        <rFont val="Calibri"/>
      </rPr>
      <t>isOfficeStoreEnabled</t>
    </r>
    <r>
      <rPr>
        <sz val="11"/>
        <color rgb="FF000000"/>
        <rFont val="Calibri"/>
      </rPr>
      <t xml:space="preserve"> and </t>
    </r>
    <r>
      <rPr>
        <b/>
        <sz val="11"/>
        <color rgb="FF000000"/>
        <rFont val="Calibri"/>
      </rPr>
      <t>isAppAndServicesTrialEnabled</t>
    </r>
    <r>
      <rPr>
        <sz val="11"/>
        <color rgb="FF000000"/>
        <rFont val="Calibri"/>
      </rPr>
      <t xml:space="preserve"> are </t>
    </r>
    <r>
      <rPr>
        <b/>
        <sz val="11"/>
        <color rgb="FF000000"/>
        <rFont val="Calibri"/>
      </rPr>
      <t>False</t>
    </r>
    <r>
      <rPr>
        <sz val="11"/>
        <color rgb="FF000000"/>
        <rFont val="Calibri"/>
      </rPr>
      <t>.</t>
    </r>
  </si>
  <si>
    <r>
      <rPr>
        <b/>
        <sz val="11"/>
        <color rgb="FF000000"/>
        <rFont val="Calibri"/>
      </rPr>
      <t>Let users access the Office Store</t>
    </r>
    <r>
      <rPr>
        <sz val="11"/>
        <color rgb="FF000000"/>
        <rFont val="Calibri"/>
      </rPr>
      <t xml:space="preserve"> is </t>
    </r>
    <r>
      <rPr>
        <b/>
        <sz val="11"/>
        <color rgb="FF000000"/>
        <rFont val="Calibri"/>
      </rPr>
      <t>Checked</t>
    </r>
    <r>
      <rPr>
        <sz val="11"/>
        <color rgb="FF000000"/>
        <rFont val="Calibri"/>
      </rPr>
      <t xml:space="preserve">
</t>
    </r>
    <r>
      <rPr>
        <b/>
        <sz val="11"/>
        <color rgb="FF000000"/>
        <rFont val="Calibri"/>
      </rPr>
      <t>Let users start trials on behalf of your organization</t>
    </r>
    <r>
      <rPr>
        <sz val="11"/>
        <color rgb="FF000000"/>
        <rFont val="Calibri"/>
      </rPr>
      <t xml:space="preserve"> is </t>
    </r>
    <r>
      <rPr>
        <b/>
        <sz val="11"/>
        <color rgb="FF000000"/>
        <rFont val="Calibri"/>
      </rPr>
      <t>Checked</t>
    </r>
  </si>
  <si>
    <t>1.3.5</t>
  </si>
  <si>
    <r>
      <rPr>
        <sz val="11"/>
        <rFont val="Calibri"/>
      </rPr>
      <t>Ensure internal phishing protection for Forms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</si>
  <si>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Microsoft Forms</t>
    </r>
    <r>
      <rPr>
        <sz val="11"/>
        <color rgb="FF000000"/>
        <rFont val="Calibri"/>
      </rPr>
      <t>.</t>
    </r>
    <r>
      <rPr>
        <sz val="11"/>
        <color rgb="FF000000"/>
        <rFont val="Calibri"/>
      </rPr>
      <t xml:space="preserve">
</t>
    </r>
    <r>
      <rPr>
        <sz val="11"/>
        <color rgb="FF000000"/>
        <rFont val="Calibri"/>
      </rPr>
      <t xml:space="preserve">- Click the checkbox labeled </t>
    </r>
    <r>
      <rPr>
        <b/>
        <sz val="11"/>
        <color rgb="FF000000"/>
        <rFont val="Calibri"/>
      </rPr>
      <t>Add internal phishing protection</t>
    </r>
    <r>
      <rPr>
        <sz val="11"/>
        <color rgb="FF000000"/>
        <rFont val="Calibri"/>
      </rPr>
      <t xml:space="preserve"> under </t>
    </r>
    <r>
      <rPr>
        <b/>
        <sz val="11"/>
        <color rgb="FF000000"/>
        <rFont val="Calibri"/>
      </rPr>
      <t>Phishing protection</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"OrgSettings-AppsAndServices.ReadWrite.All"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'https://graph.microsoft.com/beta/admin/forms/settings'</t>
    </r>
    <r>
      <rPr>
        <sz val="11"/>
        <color rgb="FF006096"/>
        <rFont val="Roboto Condensed"/>
      </rPr>
      <t xml:space="preserve">
</t>
    </r>
    <r>
      <rPr>
        <sz val="11"/>
        <color rgb="FF006096"/>
        <rFont val="Roboto Condensed"/>
      </rPr>
      <t>$body = @{ "isInOrgFormsPhishingScanEnabled" = $true } | ConvertTo-Json</t>
    </r>
    <r>
      <rPr>
        <sz val="11"/>
        <color rgb="FF006096"/>
        <rFont val="Roboto Condensed"/>
      </rPr>
      <t xml:space="preserve">
</t>
    </r>
    <r>
      <rPr>
        <sz val="11"/>
        <color rgb="FF006096"/>
        <rFont val="Roboto Condensed"/>
      </rPr>
      <t>Invoke-MgGraphRequest -Method PATCH -Uri $uri -Body $body</t>
    </r>
    <r>
      <rPr>
        <sz val="11"/>
        <color rgb="FF006096"/>
        <rFont val="Roboto Condensed"/>
      </rPr>
      <t xml:space="preserve">
</t>
    </r>
  </si>
  <si>
    <r>
      <rPr>
        <sz val="11"/>
        <color rgb="FF000000"/>
        <rFont val="Calibri"/>
      </rPr>
      <t>Microsoft Forms can be used for phishing attacks by asking personal or sensitive information and collecting the results. Microsoft 365 has built-in protection that will proactively scan for phishing attempt in forms such personal information request.</t>
    </r>
  </si>
  <si>
    <r>
      <rPr>
        <sz val="11"/>
        <color rgb="FF000000"/>
        <rFont val="Calibri"/>
      </rPr>
      <t>If potential phishing was detected, the form will be temporarily blocked and cannot be distributed, and response collection will not happen until it is unblocked by the administrator or keywords were removed by the creator.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</si>
  <si>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Microsoft Forms</t>
    </r>
    <r>
      <rPr>
        <sz val="11"/>
        <color rgb="FF000000"/>
        <rFont val="Calibri"/>
      </rPr>
      <t>.</t>
    </r>
    <r>
      <rPr>
        <sz val="11"/>
        <color rgb="FF000000"/>
        <rFont val="Calibri"/>
      </rPr>
      <t xml:space="preserve">
</t>
    </r>
    <r>
      <rPr>
        <sz val="11"/>
        <color rgb="FF000000"/>
        <rFont val="Calibri"/>
      </rPr>
      <t xml:space="preserve">- Verify the checkbox labeled </t>
    </r>
    <r>
      <rPr>
        <b/>
        <sz val="11"/>
        <color rgb="FF000000"/>
        <rFont val="Calibri"/>
      </rPr>
      <t>Add internal phishing protection</t>
    </r>
    <r>
      <rPr>
        <sz val="11"/>
        <color rgb="FF000000"/>
        <rFont val="Calibri"/>
      </rPr>
      <t xml:space="preserve"> is checked under </t>
    </r>
    <r>
      <rPr>
        <b/>
        <sz val="11"/>
        <color rgb="FF000000"/>
        <rFont val="Calibri"/>
      </rPr>
      <t>Phishing protection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"OrgSettings-Forms.Read.All"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'https://graph.microsoft.com/beta/admin/forms/settings'</t>
    </r>
    <r>
      <rPr>
        <sz val="11"/>
        <color rgb="FF006096"/>
        <rFont val="Roboto Condensed"/>
      </rPr>
      <t xml:space="preserve">
</t>
    </r>
    <r>
      <rPr>
        <sz val="11"/>
        <color rgb="FF006096"/>
        <rFont val="Roboto Condensed"/>
      </rPr>
      <t>Invoke-MgGraphRequest -Uri $uri | select isInOrgFormsPhishingScanEnabled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isInOrgFormsPhishingScanEnabled</t>
    </r>
    <r>
      <rPr>
        <sz val="11"/>
        <color rgb="FF000000"/>
        <rFont val="Calibri"/>
      </rPr>
      <t xml:space="preserve"> is 'True'.</t>
    </r>
  </si>
  <si>
    <r>
      <rPr>
        <sz val="11"/>
        <color rgb="FF000000"/>
        <rFont val="Calibri"/>
      </rPr>
      <t>Internal Phishing Protection is enabled.</t>
    </r>
  </si>
  <si>
    <t>1.3.6</t>
  </si>
  <si>
    <r>
      <rPr>
        <sz val="11"/>
        <rFont val="Calibri"/>
      </rPr>
      <t>Ensure the customer lockbox feature is enabled</t>
    </r>
  </si>
  <si>
    <t>E5 Level 2</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</si>
  <si>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Customer lockbox</t>
    </r>
    <r>
      <rPr>
        <sz val="11"/>
        <color rgb="FF000000"/>
        <rFont val="Calibri"/>
      </rPr>
      <t>.</t>
    </r>
    <r>
      <rPr>
        <sz val="11"/>
        <color rgb="FF000000"/>
        <rFont val="Calibri"/>
      </rPr>
      <t xml:space="preserve">
</t>
    </r>
    <r>
      <rPr>
        <sz val="11"/>
        <color rgb="FF000000"/>
        <rFont val="Calibri"/>
      </rPr>
      <t xml:space="preserve">- Check the box </t>
    </r>
    <r>
      <rPr>
        <b/>
        <sz val="11"/>
        <color rgb="FF000000"/>
        <rFont val="Calibri"/>
      </rPr>
      <t>Require approval for all data access requests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-CustomerLockBoxEnabled $true</t>
    </r>
    <r>
      <rPr>
        <sz val="11"/>
        <color rgb="FF006096"/>
        <rFont val="Roboto Condensed"/>
      </rPr>
      <t xml:space="preserve">
</t>
    </r>
  </si>
  <si>
    <r>
      <rPr>
        <sz val="11"/>
        <color rgb="FF000000"/>
        <rFont val="Calibri"/>
      </rPr>
      <t>Customer Lockbox is a security feature that provides an additional layer of control and transparency to customer data in Microsoft 365. It offers an approval process for Microsoft support personnel to access organization data and creates an audited trail to meet compliance requirements.</t>
    </r>
  </si>
  <si>
    <r>
      <rPr>
        <sz val="11"/>
        <color rgb="FF000000"/>
        <rFont val="Calibri"/>
      </rPr>
      <t>Administrators will need to grant Microsoft access to the tenant environment prior to a Microsoft engineer accessing the environment for support or troubleshooting.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</si>
  <si>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Customer lockbox</t>
    </r>
    <r>
      <rPr>
        <sz val="11"/>
        <color rgb="FF000000"/>
        <rFont val="Calibri"/>
      </rPr>
      <t>.</t>
    </r>
    <r>
      <rPr>
        <sz val="11"/>
        <color rgb="FF000000"/>
        <rFont val="Calibri"/>
      </rPr>
      <t xml:space="preserve">
</t>
    </r>
    <r>
      <rPr>
        <sz val="11"/>
        <color rgb="FF000000"/>
        <rFont val="Calibri"/>
      </rPr>
      <t xml:space="preserve">- Verify the box labeled </t>
    </r>
    <r>
      <rPr>
        <b/>
        <sz val="11"/>
        <color rgb="FF000000"/>
        <rFont val="Calibri"/>
      </rPr>
      <t>Require approval for all data access requests</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Select-Object CustomerLockBoxEnabled</t>
    </r>
    <r>
      <rPr>
        <sz val="11"/>
        <color rgb="FF006096"/>
        <rFont val="Roboto Condensed"/>
      </rPr>
      <t xml:space="preserve">
</t>
    </r>
    <r>
      <rPr>
        <sz val="11"/>
        <color rgb="FF000000"/>
        <rFont val="Calibri"/>
      </rPr>
      <t xml:space="preserve">
</t>
    </r>
    <r>
      <rPr>
        <sz val="11"/>
        <color rgb="FF000000"/>
        <rFont val="Calibri"/>
      </rPr>
      <t xml:space="preserve">- Verify the value is set to </t>
    </r>
    <r>
      <rPr>
        <b/>
        <sz val="11"/>
        <color rgb="FF000000"/>
        <rFont val="Calibri"/>
      </rPr>
      <t>True</t>
    </r>
    <r>
      <rPr>
        <sz val="11"/>
        <color rgb="FF000000"/>
        <rFont val="Calibri"/>
      </rPr>
      <t>.</t>
    </r>
  </si>
  <si>
    <r>
      <rPr>
        <b/>
        <sz val="11"/>
        <color rgb="FF000000"/>
        <rFont val="Calibri"/>
      </rPr>
      <t>Require approval for all data access requests</t>
    </r>
    <r>
      <rPr>
        <sz val="11"/>
        <color rgb="FF000000"/>
        <rFont val="Calibri"/>
      </rPr>
      <t xml:space="preserve"> - </t>
    </r>
    <r>
      <rPr>
        <b/>
        <sz val="11"/>
        <color rgb="FF000000"/>
        <rFont val="Calibri"/>
      </rPr>
      <t>Unchecked</t>
    </r>
    <r>
      <rPr>
        <sz val="11"/>
        <color rgb="FF000000"/>
        <rFont val="Calibri"/>
      </rPr>
      <t xml:space="preserve">
</t>
    </r>
    <r>
      <rPr>
        <b/>
        <sz val="11"/>
        <color rgb="FF000000"/>
        <rFont val="Calibri"/>
      </rPr>
      <t>CustomerLockboxEnabled</t>
    </r>
    <r>
      <rPr>
        <sz val="11"/>
        <color rgb="FF000000"/>
        <rFont val="Calibri"/>
      </rPr>
      <t xml:space="preserve"> - </t>
    </r>
    <r>
      <rPr>
        <b/>
        <sz val="11"/>
        <color rgb="FF000000"/>
        <rFont val="Calibri"/>
      </rPr>
      <t>False</t>
    </r>
  </si>
  <si>
    <t>1.3.7</t>
  </si>
  <si>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</si>
  <si>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Go to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 xml:space="preserve"> &gt; </t>
    </r>
    <r>
      <rPr>
        <b/>
        <sz val="11"/>
        <color rgb="FF000000"/>
        <rFont val="Calibri"/>
      </rPr>
      <t>Services</t>
    </r>
    <r>
      <rPr>
        <sz val="11"/>
        <color rgb="FF000000"/>
        <rFont val="Calibri"/>
      </rPr>
      <t xml:space="preserve"> &gt; </t>
    </r>
    <r>
      <rPr>
        <b/>
        <sz val="11"/>
        <color rgb="FF000000"/>
        <rFont val="Calibri"/>
      </rPr>
      <t>Microsoft 365 on the web</t>
    </r>
    <r>
      <rPr>
        <sz val="11"/>
        <color rgb="FF000000"/>
        <rFont val="Calibri"/>
      </rPr>
      <t xml:space="preserve">
</t>
    </r>
    <r>
      <rPr>
        <sz val="11"/>
        <color rgb="FF000000"/>
        <rFont val="Calibri"/>
      </rPr>
      <t xml:space="preserve">- Uncheck </t>
    </r>
    <r>
      <rPr>
        <b/>
        <sz val="11"/>
        <color rgb="FF000000"/>
        <rFont val="Calibri"/>
      </rPr>
      <t>Let users open files stored in third-party storage services in Microsoft 365 on the web</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"Application.ReadWrite.All"</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$SP = Get-MgServicePrincipal -Filter "appId eq 'c1f33bc0-bdb4-4248-ba9b-096807ddb43e'"</t>
    </r>
    <r>
      <rPr>
        <sz val="11"/>
        <color rgb="FF006096"/>
        <rFont val="Roboto Condensed"/>
      </rPr>
      <t xml:space="preserve">
</t>
    </r>
    <r>
      <rPr>
        <sz val="11"/>
        <color rgb="FF006096"/>
        <rFont val="Roboto Condensed"/>
      </rPr>
      <t># If the service principal doesn't exist then create it first.</t>
    </r>
    <r>
      <rPr>
        <sz val="11"/>
        <color rgb="FF006096"/>
        <rFont val="Roboto Condensed"/>
      </rPr>
      <t xml:space="preserve">
</t>
    </r>
    <r>
      <rPr>
        <sz val="11"/>
        <color rgb="FF006096"/>
        <rFont val="Roboto Condensed"/>
      </rPr>
      <t>if (-not $SP) {</t>
    </r>
    <r>
      <rPr>
        <sz val="11"/>
        <color rgb="FF006096"/>
        <rFont val="Roboto Condensed"/>
      </rPr>
      <t xml:space="preserve">
</t>
    </r>
    <r>
      <rPr>
        <sz val="11"/>
        <color rgb="FF006096"/>
        <rFont val="Roboto Condensed"/>
      </rPr>
      <t xml:space="preserve">    $SP = New-MgServicePrincipal -AppId "c1f33bc0-bdb4-4248-ba9b-096807ddb43e"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Update-MgServicePrincipal -ServicePrincipalId $SP.Id -AccountEnabled:$false</t>
    </r>
    <r>
      <rPr>
        <sz val="11"/>
        <color rgb="FF006096"/>
        <rFont val="Roboto Condensed"/>
      </rPr>
      <t xml:space="preserve">
</t>
    </r>
  </si>
  <si>
    <r>
      <rPr>
        <sz val="11"/>
        <color rgb="FF000000"/>
        <rFont val="Calibri"/>
      </rPr>
      <t>Third-party storage can be enabled for users in Microsoft 365, allowing them to store and share documents using services such as Dropbox, alongside OneDrive and team sites.</t>
    </r>
    <r>
      <rPr>
        <sz val="11"/>
        <color rgb="FF000000"/>
        <rFont val="Calibri"/>
      </rPr>
      <t xml:space="preserve">
</t>
    </r>
    <r>
      <rPr>
        <sz val="11"/>
        <color rgb="FF000000"/>
        <rFont val="Calibri"/>
      </rPr>
      <t xml:space="preserve">Ensure </t>
    </r>
    <r>
      <rPr>
        <b/>
        <sz val="11"/>
        <color rgb="FF000000"/>
        <rFont val="Calibri"/>
      </rPr>
      <t>Microsoft 365 on the web</t>
    </r>
    <r>
      <rPr>
        <sz val="11"/>
        <color rgb="FF000000"/>
        <rFont val="Calibri"/>
      </rPr>
      <t xml:space="preserve"> third-party storage services are restricted.</t>
    </r>
  </si>
  <si>
    <r>
      <rPr>
        <sz val="11"/>
        <color rgb="FF000000"/>
        <rFont val="Calibri"/>
      </rPr>
      <t>Impact associated with this change is highly dependent upon current practices in the tenant. If users do not use other storage providers, then minimal impact is likely. However, if users do regularly utilize providers outside of the tenant this will affect their ability to continue to do so.</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</si>
  <si>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Go to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 xml:space="preserve"> &gt; </t>
    </r>
    <r>
      <rPr>
        <b/>
        <sz val="11"/>
        <color rgb="FF000000"/>
        <rFont val="Calibri"/>
      </rPr>
      <t>Services</t>
    </r>
    <r>
      <rPr>
        <sz val="11"/>
        <color rgb="FF000000"/>
        <rFont val="Calibri"/>
      </rPr>
      <t xml:space="preserve"> &gt; </t>
    </r>
    <r>
      <rPr>
        <b/>
        <sz val="11"/>
        <color rgb="FF000000"/>
        <rFont val="Calibri"/>
      </rPr>
      <t>Microsoft 365 on the web</t>
    </r>
    <r>
      <rPr>
        <sz val="11"/>
        <color rgb="FF000000"/>
        <rFont val="Calibri"/>
      </rPr>
      <t xml:space="preserve">
</t>
    </r>
    <r>
      <rPr>
        <sz val="11"/>
        <color rgb="FF000000"/>
        <rFont val="Calibri"/>
      </rPr>
      <t xml:space="preserve">- Verify that </t>
    </r>
    <r>
      <rPr>
        <b/>
        <sz val="11"/>
        <color rgb="FF000000"/>
        <rFont val="Calibri"/>
      </rPr>
      <t>Let users open files stored in third-party storage services in Microsoft 365 on the web</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"Application.Read.All"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$SP = Get-MgServicePrincipal -Filter "appId eq 'c1f33bc0-bdb4-4248-ba9b-096807ddb43e'"</t>
    </r>
    <r>
      <rPr>
        <sz val="11"/>
        <color rgb="FF006096"/>
        <rFont val="Roboto Condensed"/>
      </rPr>
      <t xml:space="preserve">
</t>
    </r>
    <r>
      <rPr>
        <sz val="11"/>
        <color rgb="FF006096"/>
        <rFont val="Roboto Condensed"/>
      </rPr>
      <t>if ((-not $SP) -or $SP.AccountEnabled) {</t>
    </r>
    <r>
      <rPr>
        <sz val="11"/>
        <color rgb="FF006096"/>
        <rFont val="Roboto Condensed"/>
      </rPr>
      <t xml:space="preserve">
</t>
    </r>
    <r>
      <rPr>
        <sz val="11"/>
        <color rgb="FF006096"/>
        <rFont val="Roboto Condensed"/>
      </rPr>
      <t xml:space="preserve">    Write-Host "Audit Result: ** FAIL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"Audit Result: ** PASS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AccountEnabled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check will also fail if the Service Principal does not exist as users will still be able to open files stored in third-party storage services in Microsoft 365 on the web.</t>
    </r>
  </si>
  <si>
    <r>
      <rPr>
        <sz val="11"/>
        <color rgb="FF000000"/>
        <rFont val="Calibri"/>
      </rPr>
      <t>Enabled - Users are able to open files stored in third-party storage services</t>
    </r>
  </si>
  <si>
    <t>1.3.8</t>
  </si>
  <si>
    <r>
      <rPr>
        <sz val="11"/>
        <rFont val="Calibri"/>
      </rPr>
      <t>Ensure that Sways cannot be shared with people outside of your organization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</si>
  <si>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Sway</t>
    </r>
    <r>
      <rPr>
        <sz val="11"/>
        <color rgb="FF000000"/>
        <rFont val="Calibri"/>
      </rPr>
      <t xml:space="preserve">
</t>
    </r>
    <r>
      <rPr>
        <sz val="11"/>
        <color rgb="FF000000"/>
        <rFont val="Calibri"/>
      </rPr>
      <t xml:space="preserve">- Uncheck: </t>
    </r>
    <r>
      <rPr>
        <b/>
        <sz val="11"/>
        <color rgb="FF000000"/>
        <rFont val="Calibri"/>
      </rPr>
      <t>Let people in your organization share their sways with people outside your organization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</si>
  <si>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Sway is a Microsoft 365 app that lets organizations create interactive, web-based presentations using images, text, videos and other media. Its design engine simplifies the process, allowing for quick customization. Presentations can then be shared via a link.</t>
    </r>
    <r>
      <rPr>
        <sz val="11"/>
        <color rgb="FF000000"/>
        <rFont val="Calibri"/>
      </rPr>
      <t xml:space="preserve">
</t>
    </r>
    <r>
      <rPr>
        <sz val="11"/>
        <color rgb="FF000000"/>
        <rFont val="Calibri"/>
      </rPr>
      <t>This setting controls user Sway sharing capability, both within and outside of the organization. By default, Sway is enabled for everyone in the organization.</t>
    </r>
  </si>
  <si>
    <r>
      <rPr>
        <sz val="11"/>
        <color rgb="FF000000"/>
        <rFont val="Calibri"/>
      </rPr>
      <t>Interactive reports, presentations, newsletters, and other items created in Sway will not be shared outside the organization by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</si>
  <si>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Sway</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Sharing</t>
    </r>
    <r>
      <rPr>
        <sz val="11"/>
        <color rgb="FF000000"/>
        <rFont val="Calibri"/>
      </rPr>
      <t xml:space="preserve">, the following is </t>
    </r>
    <r>
      <rPr>
        <i/>
        <sz val="11"/>
        <color rgb="FF000000"/>
        <rFont val="Calibri"/>
      </rPr>
      <t>not</t>
    </r>
    <r>
      <rPr>
        <sz val="11"/>
        <color rgb="FF000000"/>
        <rFont val="Calibri"/>
      </rPr>
      <t xml:space="preserve"> checked:</t>
    </r>
    <r>
      <rPr>
        <sz val="11"/>
        <color rgb="FF000000"/>
        <rFont val="Calibri"/>
      </rPr>
      <t xml:space="preserve">
</t>
    </r>
    <r>
      <rPr>
        <sz val="11"/>
        <color rgb="FF000000"/>
        <rFont val="Calibri"/>
      </rPr>
      <t xml:space="preserve">- </t>
    </r>
    <r>
      <rPr>
        <b/>
        <sz val="11"/>
        <color rgb="FF000000"/>
        <rFont val="Calibri"/>
      </rPr>
      <t>Let people in your organization share their sways with people outside your organization</t>
    </r>
    <r>
      <rPr>
        <sz val="11"/>
        <color rgb="FF000000"/>
        <rFont val="Calibri"/>
      </rPr>
      <t>.</t>
    </r>
  </si>
  <si>
    <r>
      <rPr>
        <b/>
        <sz val="11"/>
        <color rgb="FF000000"/>
        <rFont val="Calibri"/>
      </rPr>
      <t>Let people in your organization share their sways with people outside your organization</t>
    </r>
    <r>
      <rPr>
        <sz val="11"/>
        <color rgb="FF000000"/>
        <rFont val="Calibri"/>
      </rPr>
      <t xml:space="preserve"> - Enabled</t>
    </r>
  </si>
  <si>
    <t>1.3.9</t>
  </si>
  <si>
    <r>
      <rPr>
        <sz val="11"/>
        <rFont val="Calibri"/>
      </rPr>
      <t>Ensure shared bookings pages are restricted to select users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</si>
  <si>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Set-OwaMailboxPolicy "OwaMailboxPolicy-Default" -BookingsMailboxCreationEnabled $false</t>
    </r>
    <r>
      <rPr>
        <sz val="11"/>
        <color rgb="FF006096"/>
        <rFont val="Roboto Condensed"/>
      </rPr>
      <t xml:space="preserve">
</t>
    </r>
    <r>
      <rPr>
        <sz val="11"/>
        <color rgb="FF000000"/>
        <rFont val="Calibri"/>
      </rPr>
      <t xml:space="preserve">
</t>
    </r>
    <r>
      <rPr>
        <b/>
        <sz val="11"/>
        <color rgb="FF000000"/>
        <rFont val="Calibri"/>
      </rPr>
      <t>Optionally:</t>
    </r>
    <r>
      <rPr>
        <sz val="11"/>
        <color rgb="FF000000"/>
        <rFont val="Calibri"/>
      </rPr>
      <t xml:space="preserve"> For a more restrictive state Bookings can be disabled at the organization level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Set-OrganizationConfig -BookingsEnabled $false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Disabling Bookings at the tenant (organization) level will be more impactful to end users and is not required for compliance.</t>
    </r>
  </si>
  <si>
    <r>
      <rPr>
        <sz val="11"/>
        <color rgb="FF000000"/>
        <rFont val="Calibri"/>
      </rPr>
      <t>Shared Bookings allows you to invite your team members and create booking pages and let your customers book time with you and your team. It contains various settings to define services, manage staff members, configure schedules and availability, business hours and customize how appointments are scheduled. These pages can be customized to fit the diverse needs of your organization. It is an extension of Person Bookings.</t>
    </r>
    <r>
      <rPr>
        <sz val="11"/>
        <color rgb="FF000000"/>
        <rFont val="Calibri"/>
      </rPr>
      <t xml:space="preserve">
</t>
    </r>
    <r>
      <rPr>
        <sz val="11"/>
        <color rgb="FF000000"/>
        <rFont val="Calibri"/>
      </rPr>
      <t xml:space="preserve">The recommended state is to restrict the </t>
    </r>
    <r>
      <rPr>
        <b/>
        <sz val="11"/>
        <color rgb="FF000000"/>
        <rFont val="Calibri"/>
      </rPr>
      <t>OwaMailboxPolicy-Default</t>
    </r>
    <r>
      <rPr>
        <sz val="11"/>
        <color rgb="FF000000"/>
        <rFont val="Calibri"/>
      </rPr>
      <t xml:space="preserve"> policy or disable at the organization level.</t>
    </r>
  </si>
  <si>
    <r>
      <rPr>
        <sz val="11"/>
        <color rgb="FF000000"/>
        <rFont val="Calibri"/>
      </rPr>
      <t>Disabling Shared Bookings will limit users’ ability to create self-service scheduling pages, which may reduce convenience for teams that rely on automated meeting coordination. Approved users will need to be added to a separate OWA Policy which will increase administrative overhead.</t>
    </r>
    <r>
      <rPr>
        <sz val="11"/>
        <color rgb="FF000000"/>
        <rFont val="Calibri"/>
      </rPr>
      <t xml:space="preserve">
</t>
    </r>
    <r>
      <rPr>
        <b/>
        <sz val="11"/>
        <color rgb="FF000000"/>
        <rFont val="Calibri"/>
      </rPr>
      <t>Note:</t>
    </r>
    <r>
      <rPr>
        <sz val="11"/>
        <color rgb="FF000000"/>
        <rFont val="Calibri"/>
      </rPr>
      <t xml:space="preserve"> Before modifying the default owa policy, ensure that any users who rely on Shared Bookings are assigned a separate policy that explicitly allows its use. This will help prevent unintended service disruptions.</t>
    </r>
  </si>
  <si>
    <r>
      <rPr>
        <sz val="11"/>
        <color rgb="FF000000"/>
        <rFont val="Calibri"/>
      </rPr>
      <t>Ensure Shared Bookings is turned off in the OWA Default policy. If booking is disabled at the tenant (OrganizationConfig) level this is also a compliant state.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Get-OwaMailboxPolicy -Identity OwaMailboxPolicy-Default | fl BookingsMailboxCreationEnabled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BookingsMailboxCreationEnabled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Optionally:</t>
    </r>
    <r>
      <rPr>
        <sz val="11"/>
        <color rgb="FF000000"/>
        <rFont val="Calibri"/>
      </rPr>
      <t xml:space="preserve"> If Bookings is disabled at the organization level, this is also considered a compliant state.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Get-OrganizationConfig | fl BookingsEnabled</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BookingsEnabled</t>
    </r>
    <r>
      <rPr>
        <sz val="11"/>
        <color rgb="FF000000"/>
        <rFont val="Calibri"/>
      </rPr>
      <t xml:space="preserve"> is set to </t>
    </r>
    <r>
      <rPr>
        <b/>
        <sz val="11"/>
        <color rgb="FF000000"/>
        <rFont val="Calibri"/>
      </rPr>
      <t>False</t>
    </r>
    <r>
      <rPr>
        <sz val="11"/>
        <color rgb="FF000000"/>
        <rFont val="Calibri"/>
      </rPr>
      <t>, the organization is using a more restrictive and compliant configuration. In this case changing the default OWA policy would not be required for compliance.</t>
    </r>
  </si>
  <si>
    <r>
      <rPr>
        <sz val="11"/>
        <color rgb="FF000000"/>
        <rFont val="Calibri"/>
      </rPr>
      <t>BookingsMailboxCreationEnabled : True (OwaMailboxPolicy-Default)</t>
    </r>
    <r>
      <rPr>
        <sz val="11"/>
        <color rgb="FF000000"/>
        <rFont val="Calibri"/>
      </rPr>
      <t xml:space="preserve">
</t>
    </r>
    <r>
      <rPr>
        <sz val="11"/>
        <color rgb="FF000000"/>
        <rFont val="Calibri"/>
      </rPr>
      <t>BookingsEnabled : True</t>
    </r>
  </si>
  <si>
    <t>Email &amp; collaboration</t>
  </si>
  <si>
    <t>2.1.1</t>
  </si>
  <si>
    <r>
      <rPr>
        <sz val="11"/>
        <rFont val="Calibri"/>
      </rPr>
      <t>Ensure Safe Links for Office Applications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</si>
  <si>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Links</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
    </r>
    <r>
      <rPr>
        <sz val="11"/>
        <color rgb="FF000000"/>
        <rFont val="Calibri"/>
      </rPr>
      <t xml:space="preserve">-  Name the policy then click </t>
    </r>
    <r>
      <rPr>
        <b/>
        <sz val="11"/>
        <color rgb="FF000000"/>
        <rFont val="Calibri"/>
      </rPr>
      <t>Next</t>
    </r>
    <r>
      <rPr>
        <sz val="11"/>
        <color rgb="FF000000"/>
        <rFont val="Calibri"/>
      </rPr>
      <t xml:space="preserve">
</t>
    </r>
    <r>
      <rPr>
        <sz val="11"/>
        <color rgb="FF000000"/>
        <rFont val="Calibri"/>
      </rPr>
      <t xml:space="preserve">-  In </t>
    </r>
    <r>
      <rPr>
        <b/>
        <sz val="11"/>
        <color rgb="FF000000"/>
        <rFont val="Calibri"/>
      </rPr>
      <t>Domains</t>
    </r>
    <r>
      <rPr>
        <sz val="11"/>
        <color rgb="FF000000"/>
        <rFont val="Calibri"/>
      </rPr>
      <t xml:space="preserve"> select all valid domains for the organization and </t>
    </r>
    <r>
      <rPr>
        <b/>
        <sz val="11"/>
        <color rgb="FF000000"/>
        <rFont val="Calibri"/>
      </rPr>
      <t>Next</t>
    </r>
    <r>
      <rPr>
        <sz val="11"/>
        <color rgb="FF000000"/>
        <rFont val="Calibri"/>
      </rPr>
      <t xml:space="preserve">
</t>
    </r>
    <r>
      <rPr>
        <sz val="11"/>
        <color rgb="FF000000"/>
        <rFont val="Calibri"/>
      </rPr>
      <t xml:space="preserve">-  Ensure the following </t>
    </r>
    <r>
      <rPr>
        <b/>
        <sz val="11"/>
        <color rgb="FF000000"/>
        <rFont val="Calibri"/>
      </rPr>
      <t>URL &amp; click protection settings</t>
    </r>
    <r>
      <rPr>
        <sz val="11"/>
        <color rgb="FF000000"/>
        <rFont val="Calibri"/>
      </rPr>
      <t xml:space="preserve"> are defined:</t>
    </r>
    <r>
      <rPr>
        <sz val="11"/>
        <color rgb="FF000000"/>
        <rFont val="Calibri"/>
      </rPr>
      <t xml:space="preserve">
</t>
    </r>
    <r>
      <rPr>
        <b/>
        <sz val="11"/>
        <color rgb="FF000000"/>
        <rFont val="Calibri"/>
      </rPr>
      <t>Email</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email. URLs are rewritten by default</t>
    </r>
    <r>
      <rPr>
        <sz val="11"/>
        <color rgb="FF000000"/>
        <rFont val="Calibri"/>
      </rPr>
      <t xml:space="preserve">
</t>
    </r>
    <r>
      <rPr>
        <sz val="11"/>
        <color rgb="FF000000"/>
        <rFont val="Calibri"/>
      </rPr>
      <t xml:space="preserve">- Checked </t>
    </r>
    <r>
      <rPr>
        <b/>
        <sz val="11"/>
        <color rgb="FF000000"/>
        <rFont val="Calibri"/>
      </rPr>
      <t>Apply Safe Links to email messages sent within the organization</t>
    </r>
    <r>
      <rPr>
        <sz val="11"/>
        <color rgb="FF000000"/>
        <rFont val="Calibri"/>
      </rPr>
      <t xml:space="preserve">
</t>
    </r>
    <r>
      <rPr>
        <sz val="11"/>
        <color rgb="FF000000"/>
        <rFont val="Calibri"/>
      </rPr>
      <t xml:space="preserve">- Checked </t>
    </r>
    <r>
      <rPr>
        <b/>
        <sz val="11"/>
        <color rgb="FF000000"/>
        <rFont val="Calibri"/>
      </rPr>
      <t>Apply real-time URL scanning for suspicious links and links that point to files</t>
    </r>
    <r>
      <rPr>
        <sz val="11"/>
        <color rgb="FF000000"/>
        <rFont val="Calibri"/>
      </rPr>
      <t xml:space="preserve">
</t>
    </r>
    <r>
      <rPr>
        <sz val="11"/>
        <color rgb="FF000000"/>
        <rFont val="Calibri"/>
      </rPr>
      <t xml:space="preserve">- Checked </t>
    </r>
    <r>
      <rPr>
        <b/>
        <sz val="11"/>
        <color rgb="FF000000"/>
        <rFont val="Calibri"/>
      </rPr>
      <t>Wait for URL scanning to complete before delivering the message</t>
    </r>
    <r>
      <rPr>
        <sz val="11"/>
        <color rgb="FF000000"/>
        <rFont val="Calibri"/>
      </rPr>
      <t xml:space="preserve">
</t>
    </r>
    <r>
      <rPr>
        <sz val="11"/>
        <color rgb="FF000000"/>
        <rFont val="Calibri"/>
      </rPr>
      <t xml:space="preserve">- Unchecked </t>
    </r>
    <r>
      <rPr>
        <b/>
        <sz val="11"/>
        <color rgb="FF000000"/>
        <rFont val="Calibri"/>
      </rPr>
      <t>Do not rewrite URLs, do checks via Safe Links API only.</t>
    </r>
    <r>
      <rPr>
        <sz val="11"/>
        <color rgb="FF000000"/>
        <rFont val="Calibri"/>
      </rPr>
      <t xml:space="preserve">
</t>
    </r>
    <r>
      <rPr>
        <b/>
        <sz val="11"/>
        <color rgb="FF000000"/>
        <rFont val="Calibri"/>
      </rPr>
      <t>Teams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Teams. URLs are not rewritten</t>
    </r>
    <r>
      <rPr>
        <sz val="11"/>
        <color rgb="FF000000"/>
        <rFont val="Calibri"/>
      </rPr>
      <t xml:space="preserve">
</t>
    </r>
    <r>
      <rPr>
        <b/>
        <sz val="11"/>
        <color rgb="FF000000"/>
        <rFont val="Calibri"/>
      </rPr>
      <t>Office 365 Apps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Office apps. URLs are not rewritten</t>
    </r>
    <r>
      <rPr>
        <sz val="11"/>
        <color rgb="FF000000"/>
        <rFont val="Calibri"/>
      </rPr>
      <t xml:space="preserve">
</t>
    </r>
    <r>
      <rPr>
        <b/>
        <sz val="11"/>
        <color rgb="FF000000"/>
        <rFont val="Calibri"/>
      </rPr>
      <t>Click protection settings</t>
    </r>
    <r>
      <rPr>
        <sz val="11"/>
        <color rgb="FF000000"/>
        <rFont val="Calibri"/>
      </rPr>
      <t xml:space="preserve">
</t>
    </r>
    <r>
      <rPr>
        <sz val="11"/>
        <color rgb="FF000000"/>
        <rFont val="Calibri"/>
      </rPr>
      <t xml:space="preserve">- Checked </t>
    </r>
    <r>
      <rPr>
        <b/>
        <sz val="11"/>
        <color rgb="FF000000"/>
        <rFont val="Calibri"/>
      </rPr>
      <t>Track user clicks</t>
    </r>
    <r>
      <rPr>
        <sz val="11"/>
        <color rgb="FF000000"/>
        <rFont val="Calibri"/>
      </rPr>
      <t xml:space="preserve">
</t>
    </r>
    <r>
      <rPr>
        <sz val="11"/>
        <color rgb="FF000000"/>
        <rFont val="Calibri"/>
      </rPr>
      <t xml:space="preserve">- Unchecked </t>
    </r>
    <r>
      <rPr>
        <b/>
        <sz val="11"/>
        <color rgb="FF000000"/>
        <rFont val="Calibri"/>
      </rPr>
      <t>Let users click through the original URL</t>
    </r>
    <r>
      <rPr>
        <sz val="11"/>
        <color rgb="FF000000"/>
        <rFont val="Calibri"/>
      </rPr>
      <t xml:space="preserve">
</t>
    </r>
    <r>
      <rPr>
        <sz val="11"/>
        <color rgb="FF000000"/>
        <rFont val="Calibri"/>
      </rPr>
      <t>- There is no recommendation for organization branding.</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twice and finally </t>
    </r>
    <r>
      <rPr>
        <b/>
        <sz val="11"/>
        <color rgb="FF000000"/>
        <rFont val="Calibri"/>
      </rPr>
      <t>Submit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 to create a policy at highest priority that will apply to all valid domains on the tenant:</t>
    </r>
    <r>
      <rPr>
        <sz val="11"/>
        <color rgb="FF000000"/>
        <rFont val="Calibri"/>
      </rPr>
      <t xml:space="preserve">
</t>
    </r>
    <r>
      <rPr>
        <sz val="11"/>
        <color rgb="FF006096"/>
        <rFont val="Roboto Condensed"/>
      </rPr>
      <t># Create the Policy</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Name = "CIS SafeLinks Policy"</t>
    </r>
    <r>
      <rPr>
        <sz val="11"/>
        <color rgb="FF006096"/>
        <rFont val="Roboto Condensed"/>
      </rPr>
      <t xml:space="preserve">
</t>
    </r>
    <r>
      <rPr>
        <sz val="11"/>
        <color rgb="FF006096"/>
        <rFont val="Roboto Condensed"/>
      </rPr>
      <t xml:space="preserve">    EnableSafeLinksForEmail = $true</t>
    </r>
    <r>
      <rPr>
        <sz val="11"/>
        <color rgb="FF006096"/>
        <rFont val="Roboto Condensed"/>
      </rPr>
      <t xml:space="preserve">
</t>
    </r>
    <r>
      <rPr>
        <sz val="11"/>
        <color rgb="FF006096"/>
        <rFont val="Roboto Condensed"/>
      </rPr>
      <t xml:space="preserve">    EnableSafeLinksForTeams = $true</t>
    </r>
    <r>
      <rPr>
        <sz val="11"/>
        <color rgb="FF006096"/>
        <rFont val="Roboto Condensed"/>
      </rPr>
      <t xml:space="preserve">
</t>
    </r>
    <r>
      <rPr>
        <sz val="11"/>
        <color rgb="FF006096"/>
        <rFont val="Roboto Condensed"/>
      </rPr>
      <t xml:space="preserve">    EnableSafeLinksForOffice = $true</t>
    </r>
    <r>
      <rPr>
        <sz val="11"/>
        <color rgb="FF006096"/>
        <rFont val="Roboto Condensed"/>
      </rPr>
      <t xml:space="preserve">
</t>
    </r>
    <r>
      <rPr>
        <sz val="11"/>
        <color rgb="FF006096"/>
        <rFont val="Roboto Condensed"/>
      </rPr>
      <t xml:space="preserve">    TrackClicks = $true</t>
    </r>
    <r>
      <rPr>
        <sz val="11"/>
        <color rgb="FF006096"/>
        <rFont val="Roboto Condensed"/>
      </rPr>
      <t xml:space="preserve">
</t>
    </r>
    <r>
      <rPr>
        <sz val="11"/>
        <color rgb="FF006096"/>
        <rFont val="Roboto Condensed"/>
      </rPr>
      <t xml:space="preserve">    AllowClickThrough = $false</t>
    </r>
    <r>
      <rPr>
        <sz val="11"/>
        <color rgb="FF006096"/>
        <rFont val="Roboto Condensed"/>
      </rPr>
      <t xml:space="preserve">
</t>
    </r>
    <r>
      <rPr>
        <sz val="11"/>
        <color rgb="FF006096"/>
        <rFont val="Roboto Condensed"/>
      </rPr>
      <t xml:space="preserve">    ScanUrls = $true</t>
    </r>
    <r>
      <rPr>
        <sz val="11"/>
        <color rgb="FF006096"/>
        <rFont val="Roboto Condensed"/>
      </rPr>
      <t xml:space="preserve">
</t>
    </r>
    <r>
      <rPr>
        <sz val="11"/>
        <color rgb="FF006096"/>
        <rFont val="Roboto Condensed"/>
      </rPr>
      <t xml:space="preserve">    EnableForInternalSenders = $true</t>
    </r>
    <r>
      <rPr>
        <sz val="11"/>
        <color rgb="FF006096"/>
        <rFont val="Roboto Condensed"/>
      </rPr>
      <t xml:space="preserve">
</t>
    </r>
    <r>
      <rPr>
        <sz val="11"/>
        <color rgb="FF006096"/>
        <rFont val="Roboto Condensed"/>
      </rPr>
      <t xml:space="preserve">    DeliverMessageAfterScan = $true</t>
    </r>
    <r>
      <rPr>
        <sz val="11"/>
        <color rgb="FF006096"/>
        <rFont val="Roboto Condensed"/>
      </rPr>
      <t xml:space="preserve">
</t>
    </r>
    <r>
      <rPr>
        <sz val="11"/>
        <color rgb="FF006096"/>
        <rFont val="Roboto Condensed"/>
      </rPr>
      <t xml:space="preserve">    DisableUrlRewrite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New-SafeLinksPolicy @params</t>
    </r>
    <r>
      <rPr>
        <sz val="11"/>
        <color rgb="FF006096"/>
        <rFont val="Roboto Condensed"/>
      </rPr>
      <t xml:space="preserve">
</t>
    </r>
    <r>
      <rPr>
        <sz val="11"/>
        <color rgb="FF006096"/>
        <rFont val="Roboto Condensed"/>
      </rPr>
      <t># Create the rule for all users in all valid domains and associate with Policy</t>
    </r>
    <r>
      <rPr>
        <sz val="11"/>
        <color rgb="FF006096"/>
        <rFont val="Roboto Condensed"/>
      </rPr>
      <t xml:space="preserve">
</t>
    </r>
    <r>
      <rPr>
        <sz val="11"/>
        <color rgb="FF006096"/>
        <rFont val="Roboto Condensed"/>
      </rPr>
      <t>New-SafeLinksRule -Name "CIS SafeLinks" -SafeLinksPolicy "CIS SafeLinks Policy" -RecipientDomainIs (Get-AcceptedDomain).Name -Priority 0</t>
    </r>
    <r>
      <rPr>
        <sz val="11"/>
        <color rgb="FF006096"/>
        <rFont val="Roboto Condensed"/>
      </rPr>
      <t xml:space="preserve">
</t>
    </r>
  </si>
  <si>
    <r>
      <rPr>
        <sz val="11"/>
        <color rgb="FF000000"/>
        <rFont val="Calibri"/>
      </rPr>
      <t>Enabling Safe Links policy for Office applications allows URL's that exist inside of Office documents and email applications opened by Office, Office Online and Office mobile to be processed against Defender for Office time-of-click verification and rewritten if required.</t>
    </r>
    <r>
      <rPr>
        <sz val="11"/>
        <color rgb="FF000000"/>
        <rFont val="Calibri"/>
      </rPr>
      <t xml:space="preserve">
</t>
    </r>
    <r>
      <rPr>
        <b/>
        <sz val="11"/>
        <color rgb="FF000000"/>
        <rFont val="Calibri"/>
      </rPr>
      <t>Note:</t>
    </r>
    <r>
      <rPr>
        <sz val="11"/>
        <color rgb="FF000000"/>
        <rFont val="Calibri"/>
      </rPr>
      <t xml:space="preserve"> E5 Licensing includes a number of Built-in Protection policies. When auditing policies note which policy you are viewing, and keep in mind CIS recommendations often extend the Default or Built-in Policies provided by MS.  In order to </t>
    </r>
    <r>
      <rPr>
        <b/>
        <sz val="11"/>
        <color rgb="FF000000"/>
        <rFont val="Calibri"/>
      </rPr>
      <t>Pass</t>
    </r>
    <r>
      <rPr>
        <sz val="11"/>
        <color rgb="FF000000"/>
        <rFont val="Calibri"/>
      </rPr>
      <t xml:space="preserve"> the highest priority policy must match all settings recommended.</t>
    </r>
  </si>
  <si>
    <r>
      <rPr>
        <sz val="11"/>
        <color rgb="FF000000"/>
        <rFont val="Calibri"/>
      </rPr>
      <t>User impact associated with this change is minor - users may experience a very short delay when clicking on URLs in Office documents before being directed to the requested site.  Users should be informed of the change as, in the event a link is unsafe and blocked, they will receive a message that it has been blocked.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</si>
  <si>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Links</t>
    </r>
    <r>
      <rPr>
        <sz val="11"/>
        <color rgb="FF000000"/>
        <rFont val="Calibri"/>
      </rPr>
      <t xml:space="preserve">
</t>
    </r>
    <r>
      <rPr>
        <sz val="11"/>
        <color rgb="FF000000"/>
        <rFont val="Calibri"/>
      </rPr>
      <t>-  Inspect each policy and attempt to identify one that matches the parameters outlined below.</t>
    </r>
    <r>
      <rPr>
        <sz val="11"/>
        <color rgb="FF000000"/>
        <rFont val="Calibri"/>
      </rPr>
      <t xml:space="preserve">
</t>
    </r>
    <r>
      <rPr>
        <sz val="11"/>
        <color rgb="FF000000"/>
        <rFont val="Calibri"/>
      </rPr>
      <t xml:space="preserve">-  Scroll down the pane and click on </t>
    </r>
    <r>
      <rPr>
        <b/>
        <sz val="11"/>
        <color rgb="FF000000"/>
        <rFont val="Calibri"/>
      </rPr>
      <t>Edit Protection settings</t>
    </r>
    <r>
      <rPr>
        <sz val="11"/>
        <color rgb="FF000000"/>
        <rFont val="Calibri"/>
      </rPr>
      <t xml:space="preserve"> (Global Readers will look for on or off values)</t>
    </r>
    <r>
      <rPr>
        <sz val="11"/>
        <color rgb="FF000000"/>
        <rFont val="Calibri"/>
      </rPr>
      <t xml:space="preserve">
</t>
    </r>
    <r>
      <rPr>
        <sz val="11"/>
        <color rgb="FF000000"/>
        <rFont val="Calibri"/>
      </rPr>
      <t>-  Verify that the following protection settings are set as outlined:</t>
    </r>
    <r>
      <rPr>
        <sz val="11"/>
        <color rgb="FF000000"/>
        <rFont val="Calibri"/>
      </rPr>
      <t xml:space="preserve">
</t>
    </r>
    <r>
      <rPr>
        <b/>
        <sz val="11"/>
        <color rgb="FF000000"/>
        <rFont val="Calibri"/>
      </rPr>
      <t>Email</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email. URLs are rewritten by default</t>
    </r>
    <r>
      <rPr>
        <sz val="11"/>
        <color rgb="FF000000"/>
        <rFont val="Calibri"/>
      </rPr>
      <t xml:space="preserve">
</t>
    </r>
    <r>
      <rPr>
        <sz val="11"/>
        <color rgb="FF000000"/>
        <rFont val="Calibri"/>
      </rPr>
      <t xml:space="preserve">- Checked </t>
    </r>
    <r>
      <rPr>
        <b/>
        <sz val="11"/>
        <color rgb="FF000000"/>
        <rFont val="Calibri"/>
      </rPr>
      <t>Apply Safe Links to email messages sent within the organization</t>
    </r>
    <r>
      <rPr>
        <sz val="11"/>
        <color rgb="FF000000"/>
        <rFont val="Calibri"/>
      </rPr>
      <t xml:space="preserve">
</t>
    </r>
    <r>
      <rPr>
        <sz val="11"/>
        <color rgb="FF000000"/>
        <rFont val="Calibri"/>
      </rPr>
      <t xml:space="preserve">- Checked </t>
    </r>
    <r>
      <rPr>
        <b/>
        <sz val="11"/>
        <color rgb="FF000000"/>
        <rFont val="Calibri"/>
      </rPr>
      <t>Apply real-time URL scanning for suspicious links and links that point to files</t>
    </r>
    <r>
      <rPr>
        <sz val="11"/>
        <color rgb="FF000000"/>
        <rFont val="Calibri"/>
      </rPr>
      <t xml:space="preserve">
</t>
    </r>
    <r>
      <rPr>
        <sz val="11"/>
        <color rgb="FF000000"/>
        <rFont val="Calibri"/>
      </rPr>
      <t xml:space="preserve">- Checked </t>
    </r>
    <r>
      <rPr>
        <b/>
        <sz val="11"/>
        <color rgb="FF000000"/>
        <rFont val="Calibri"/>
      </rPr>
      <t>Wait for URL scanning to complete before delivering the message</t>
    </r>
    <r>
      <rPr>
        <sz val="11"/>
        <color rgb="FF000000"/>
        <rFont val="Calibri"/>
      </rPr>
      <t xml:space="preserve">
</t>
    </r>
    <r>
      <rPr>
        <sz val="11"/>
        <color rgb="FF000000"/>
        <rFont val="Calibri"/>
      </rPr>
      <t xml:space="preserve">- Unchecked </t>
    </r>
    <r>
      <rPr>
        <b/>
        <sz val="11"/>
        <color rgb="FF000000"/>
        <rFont val="Calibri"/>
      </rPr>
      <t>Do not rewrite URLs, do checks via Safe Links API only.</t>
    </r>
    <r>
      <rPr>
        <sz val="11"/>
        <color rgb="FF000000"/>
        <rFont val="Calibri"/>
      </rPr>
      <t xml:space="preserve">
</t>
    </r>
    <r>
      <rPr>
        <b/>
        <sz val="11"/>
        <color rgb="FF000000"/>
        <rFont val="Calibri"/>
      </rPr>
      <t>Teams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Teams. URLs are not rewritten</t>
    </r>
    <r>
      <rPr>
        <sz val="11"/>
        <color rgb="FF000000"/>
        <rFont val="Calibri"/>
      </rPr>
      <t xml:space="preserve">
</t>
    </r>
    <r>
      <rPr>
        <b/>
        <sz val="11"/>
        <color rgb="FF000000"/>
        <rFont val="Calibri"/>
      </rPr>
      <t>Office 365 Apps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Office apps. URLs are not rewritten</t>
    </r>
    <r>
      <rPr>
        <sz val="11"/>
        <color rgb="FF000000"/>
        <rFont val="Calibri"/>
      </rPr>
      <t xml:space="preserve">
</t>
    </r>
    <r>
      <rPr>
        <b/>
        <sz val="11"/>
        <color rgb="FF000000"/>
        <rFont val="Calibri"/>
      </rPr>
      <t>Click protection settings</t>
    </r>
    <r>
      <rPr>
        <sz val="11"/>
        <color rgb="FF000000"/>
        <rFont val="Calibri"/>
      </rPr>
      <t xml:space="preserve">
</t>
    </r>
    <r>
      <rPr>
        <sz val="11"/>
        <color rgb="FF000000"/>
        <rFont val="Calibri"/>
      </rPr>
      <t xml:space="preserve">- Checked </t>
    </r>
    <r>
      <rPr>
        <b/>
        <sz val="11"/>
        <color rgb="FF000000"/>
        <rFont val="Calibri"/>
      </rPr>
      <t>Track user clicks</t>
    </r>
    <r>
      <rPr>
        <sz val="11"/>
        <color rgb="FF000000"/>
        <rFont val="Calibri"/>
      </rPr>
      <t xml:space="preserve">
</t>
    </r>
    <r>
      <rPr>
        <sz val="11"/>
        <color rgb="FF000000"/>
        <rFont val="Calibri"/>
      </rPr>
      <t xml:space="preserve">- Unchecked </t>
    </r>
    <r>
      <rPr>
        <b/>
        <sz val="11"/>
        <color rgb="FF000000"/>
        <rFont val="Calibri"/>
      </rPr>
      <t>Let users click through the original URL</t>
    </r>
    <r>
      <rPr>
        <sz val="11"/>
        <color rgb="FF000000"/>
        <rFont val="Calibri"/>
      </rPr>
      <t xml:space="preserve">
</t>
    </r>
    <r>
      <rPr>
        <sz val="11"/>
        <color rgb="FF000000"/>
        <rFont val="Calibri"/>
      </rPr>
      <t>-  There is no recommendation for organization branding.</t>
    </r>
    <r>
      <rPr>
        <sz val="11"/>
        <color rgb="FF000000"/>
        <rFont val="Calibri"/>
      </rPr>
      <t xml:space="preserve">
</t>
    </r>
    <r>
      <rPr>
        <sz val="11"/>
        <color rgb="FF000000"/>
        <rFont val="Calibri"/>
      </rPr>
      <t>-  Click close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to output properties from all Safe Links policies: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t>
    </r>
    <r>
      <rPr>
        <sz val="11"/>
        <color rgb="FF006096"/>
        <rFont val="Roboto Condensed"/>
      </rPr>
      <t xml:space="preserve">
</t>
    </r>
    <r>
      <rPr>
        <sz val="11"/>
        <color rgb="FF006096"/>
        <rFont val="Roboto Condensed"/>
      </rPr>
      <t xml:space="preserve">    'EnableSafeLinksForEmail',</t>
    </r>
    <r>
      <rPr>
        <sz val="11"/>
        <color rgb="FF006096"/>
        <rFont val="Roboto Condensed"/>
      </rPr>
      <t xml:space="preserve">
</t>
    </r>
    <r>
      <rPr>
        <sz val="11"/>
        <color rgb="FF006096"/>
        <rFont val="Roboto Condensed"/>
      </rPr>
      <t xml:space="preserve">    'EnableSafeLinksForTeams',</t>
    </r>
    <r>
      <rPr>
        <sz val="11"/>
        <color rgb="FF006096"/>
        <rFont val="Roboto Condensed"/>
      </rPr>
      <t xml:space="preserve">
</t>
    </r>
    <r>
      <rPr>
        <sz val="11"/>
        <color rgb="FF006096"/>
        <rFont val="Roboto Condensed"/>
      </rPr>
      <t xml:space="preserve">    'EnableSafeLinksForOffice',</t>
    </r>
    <r>
      <rPr>
        <sz val="11"/>
        <color rgb="FF006096"/>
        <rFont val="Roboto Condensed"/>
      </rPr>
      <t xml:space="preserve">
</t>
    </r>
    <r>
      <rPr>
        <sz val="11"/>
        <color rgb="FF006096"/>
        <rFont val="Roboto Condensed"/>
      </rPr>
      <t xml:space="preserve">    'TrackClicks',</t>
    </r>
    <r>
      <rPr>
        <sz val="11"/>
        <color rgb="FF006096"/>
        <rFont val="Roboto Condensed"/>
      </rPr>
      <t xml:space="preserve">
</t>
    </r>
    <r>
      <rPr>
        <sz val="11"/>
        <color rgb="FF006096"/>
        <rFont val="Roboto Condensed"/>
      </rPr>
      <t xml:space="preserve">    'AllowClickThrough',</t>
    </r>
    <r>
      <rPr>
        <sz val="11"/>
        <color rgb="FF006096"/>
        <rFont val="Roboto Condensed"/>
      </rPr>
      <t xml:space="preserve">
</t>
    </r>
    <r>
      <rPr>
        <sz val="11"/>
        <color rgb="FF006096"/>
        <rFont val="Roboto Condensed"/>
      </rPr>
      <t xml:space="preserve">    'ScanUrls',</t>
    </r>
    <r>
      <rPr>
        <sz val="11"/>
        <color rgb="FF006096"/>
        <rFont val="Roboto Condensed"/>
      </rPr>
      <t xml:space="preserve">
</t>
    </r>
    <r>
      <rPr>
        <sz val="11"/>
        <color rgb="FF006096"/>
        <rFont val="Roboto Condensed"/>
      </rPr>
      <t xml:space="preserve">    'EnableForInternalSenders',</t>
    </r>
    <r>
      <rPr>
        <sz val="11"/>
        <color rgb="FF006096"/>
        <rFont val="Roboto Condensed"/>
      </rPr>
      <t xml:space="preserve">
</t>
    </r>
    <r>
      <rPr>
        <sz val="11"/>
        <color rgb="FF006096"/>
        <rFont val="Roboto Condensed"/>
      </rPr>
      <t xml:space="preserve">    'DeliverMessageAfterScan',</t>
    </r>
    <r>
      <rPr>
        <sz val="11"/>
        <color rgb="FF006096"/>
        <rFont val="Roboto Condensed"/>
      </rPr>
      <t xml:space="preserve">
</t>
    </r>
    <r>
      <rPr>
        <sz val="11"/>
        <color rgb="FF006096"/>
        <rFont val="Roboto Condensed"/>
      </rPr>
      <t xml:space="preserve">    'DisableUrlRewrite'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Get-SafeLinksPolicy | Select-Object -Property $Params</t>
    </r>
    <r>
      <rPr>
        <sz val="11"/>
        <color rgb="FF006096"/>
        <rFont val="Roboto Condensed"/>
      </rPr>
      <t xml:space="preserve">
</t>
    </r>
    <r>
      <rPr>
        <sz val="11"/>
        <color rgb="FF000000"/>
        <rFont val="Calibri"/>
      </rPr>
      <t xml:space="preserve">
</t>
    </r>
    <r>
      <rPr>
        <sz val="11"/>
        <color rgb="FF000000"/>
        <rFont val="Calibri"/>
      </rPr>
      <t>- Verify there is at least one policy that matches the properties and values below:</t>
    </r>
    <r>
      <rPr>
        <sz val="11"/>
        <color rgb="FF000000"/>
        <rFont val="Calibri"/>
      </rPr>
      <t xml:space="preserve">
</t>
    </r>
    <r>
      <rPr>
        <sz val="11"/>
        <color rgb="FF006096"/>
        <rFont val="Roboto Condensed"/>
      </rPr>
      <t>Identity                 : &lt;Example CIS SafeLinks Policy&gt;</t>
    </r>
    <r>
      <rPr>
        <sz val="11"/>
        <color rgb="FF006096"/>
        <rFont val="Roboto Condensed"/>
      </rPr>
      <t xml:space="preserve">
</t>
    </r>
    <r>
      <rPr>
        <sz val="11"/>
        <color rgb="FF006096"/>
        <rFont val="Roboto Condensed"/>
      </rPr>
      <t>EnableSafeLinksForEmail  : True</t>
    </r>
    <r>
      <rPr>
        <sz val="11"/>
        <color rgb="FF006096"/>
        <rFont val="Roboto Condensed"/>
      </rPr>
      <t xml:space="preserve">
</t>
    </r>
    <r>
      <rPr>
        <sz val="11"/>
        <color rgb="FF006096"/>
        <rFont val="Roboto Condensed"/>
      </rPr>
      <t>EnableSafeLinksForTeams  : True</t>
    </r>
    <r>
      <rPr>
        <sz val="11"/>
        <color rgb="FF006096"/>
        <rFont val="Roboto Condensed"/>
      </rPr>
      <t xml:space="preserve">
</t>
    </r>
    <r>
      <rPr>
        <sz val="11"/>
        <color rgb="FF006096"/>
        <rFont val="Roboto Condensed"/>
      </rPr>
      <t>EnableSafeLinksForOffice : True</t>
    </r>
    <r>
      <rPr>
        <sz val="11"/>
        <color rgb="FF006096"/>
        <rFont val="Roboto Condensed"/>
      </rPr>
      <t xml:space="preserve">
</t>
    </r>
    <r>
      <rPr>
        <sz val="11"/>
        <color rgb="FF006096"/>
        <rFont val="Roboto Condensed"/>
      </rPr>
      <t>TrackClicks              : True</t>
    </r>
    <r>
      <rPr>
        <sz val="11"/>
        <color rgb="FF006096"/>
        <rFont val="Roboto Condensed"/>
      </rPr>
      <t xml:space="preserve">
</t>
    </r>
    <r>
      <rPr>
        <sz val="11"/>
        <color rgb="FF006096"/>
        <rFont val="Roboto Condensed"/>
      </rPr>
      <t>AllowClickThrough        : False</t>
    </r>
    <r>
      <rPr>
        <sz val="11"/>
        <color rgb="FF006096"/>
        <rFont val="Roboto Condensed"/>
      </rPr>
      <t xml:space="preserve">
</t>
    </r>
    <r>
      <rPr>
        <sz val="11"/>
        <color rgb="FF006096"/>
        <rFont val="Roboto Condensed"/>
      </rPr>
      <t>ScanUrls                 : True</t>
    </r>
    <r>
      <rPr>
        <sz val="11"/>
        <color rgb="FF006096"/>
        <rFont val="Roboto Condensed"/>
      </rPr>
      <t xml:space="preserve">
</t>
    </r>
    <r>
      <rPr>
        <sz val="11"/>
        <color rgb="FF006096"/>
        <rFont val="Roboto Condensed"/>
      </rPr>
      <t>EnableForInternalSenders : True</t>
    </r>
    <r>
      <rPr>
        <sz val="11"/>
        <color rgb="FF006096"/>
        <rFont val="Roboto Condensed"/>
      </rPr>
      <t xml:space="preserve">
</t>
    </r>
    <r>
      <rPr>
        <sz val="11"/>
        <color rgb="FF006096"/>
        <rFont val="Roboto Condensed"/>
      </rPr>
      <t>DeliverMessageAfterScan  : True</t>
    </r>
    <r>
      <rPr>
        <sz val="11"/>
        <color rgb="FF006096"/>
        <rFont val="Roboto Condensed"/>
      </rPr>
      <t xml:space="preserve">
</t>
    </r>
    <r>
      <rPr>
        <sz val="11"/>
        <color rgb="FF006096"/>
        <rFont val="Roboto Condensed"/>
      </rPr>
      <t>DisableUrlRewrite        : False</t>
    </r>
    <r>
      <rPr>
        <sz val="11"/>
        <color rgb="FF006096"/>
        <rFont val="Roboto Condensed"/>
      </rPr>
      <t xml:space="preserve">
</t>
    </r>
  </si>
  <si>
    <t>2.1.2</t>
  </si>
  <si>
    <r>
      <rPr>
        <sz val="11"/>
        <rFont val="Calibri"/>
      </rPr>
      <t>Ensure the Common Attachment Types Filter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</si>
  <si>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polices select </t>
    </r>
    <r>
      <rPr>
        <b/>
        <sz val="11"/>
        <color rgb="FF000000"/>
        <rFont val="Calibri"/>
      </rPr>
      <t>Anti-malware</t>
    </r>
    <r>
      <rPr>
        <sz val="11"/>
        <color rgb="FF000000"/>
        <rFont val="Calibri"/>
      </rPr>
      <t xml:space="preserve"> and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On the Policy page that appears on the right hand pane scroll to the bottom and click on </t>
    </r>
    <r>
      <rPr>
        <b/>
        <sz val="11"/>
        <color rgb="FF000000"/>
        <rFont val="Calibri"/>
      </rPr>
      <t>Edit protection settings</t>
    </r>
    <r>
      <rPr>
        <sz val="11"/>
        <color rgb="FF000000"/>
        <rFont val="Calibri"/>
      </rPr>
      <t xml:space="preserve">, check the </t>
    </r>
    <r>
      <rPr>
        <b/>
        <sz val="11"/>
        <color rgb="FF000000"/>
        <rFont val="Calibri"/>
      </rPr>
      <t>Enable the common attachments filter</t>
    </r>
    <r>
      <rPr>
        <sz val="11"/>
        <color rgb="FF000000"/>
        <rFont val="Calibri"/>
      </rPr>
      <t>.</t>
    </r>
    <r>
      <rPr>
        <sz val="11"/>
        <color rgb="FF000000"/>
        <rFont val="Calibri"/>
      </rPr>
      <t xml:space="preserve">
</t>
    </r>
    <r>
      <rPr>
        <sz val="11"/>
        <color rgb="FF000000"/>
        <rFont val="Calibri"/>
      </rPr>
      <t xml:space="preserve">- If any of the default file types are missing click </t>
    </r>
    <r>
      <rPr>
        <b/>
        <sz val="11"/>
        <color rgb="FF000000"/>
        <rFont val="Calibri"/>
      </rPr>
      <t>Select file types</t>
    </r>
    <r>
      <rPr>
        <sz val="11"/>
        <color rgb="FF000000"/>
        <rFont val="Calibri"/>
      </rPr>
      <t xml:space="preserve"> and add the missing file types in.</t>
    </r>
    <r>
      <rPr>
        <sz val="11"/>
        <color rgb="FF000000"/>
        <rFont val="Calibri"/>
      </rPr>
      <t xml:space="preserve">
</t>
    </r>
    <r>
      <rPr>
        <sz val="11"/>
        <color rgb="FF000000"/>
        <rFont val="Calibri"/>
      </rPr>
      <t xml:space="preserve">- Reference the </t>
    </r>
    <r>
      <rPr>
        <b/>
        <sz val="11"/>
        <color rgb="FF000000"/>
        <rFont val="Calibri"/>
      </rPr>
      <t>Default Value</t>
    </r>
    <r>
      <rPr>
        <sz val="11"/>
        <color rgb="FF000000"/>
        <rFont val="Calibri"/>
      </rPr>
      <t xml:space="preserve"> section of this document for the list of extensions that should be blocked.</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changes.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to enable the common attachment filter:</t>
    </r>
    <r>
      <rPr>
        <sz val="11"/>
        <color rgb="FF000000"/>
        <rFont val="Calibri"/>
      </rPr>
      <t xml:space="preserve">
</t>
    </r>
    <r>
      <rPr>
        <sz val="11"/>
        <color rgb="FF006096"/>
        <rFont val="Roboto Condensed"/>
      </rPr>
      <t>Set-MalwareFilterPolicy -Identity Default -EnableFileFilter $true</t>
    </r>
    <r>
      <rPr>
        <sz val="11"/>
        <color rgb="FF006096"/>
        <rFont val="Roboto Condensed"/>
      </rPr>
      <t xml:space="preserve">
</t>
    </r>
    <r>
      <rPr>
        <sz val="11"/>
        <color rgb="FF000000"/>
        <rFont val="Calibri"/>
      </rPr>
      <t xml:space="preserve">
</t>
    </r>
    <r>
      <rPr>
        <sz val="11"/>
        <color rgb="FF000000"/>
        <rFont val="Calibri"/>
      </rPr>
      <t xml:space="preserve">- Use </t>
    </r>
    <r>
      <rPr>
        <b/>
        <sz val="11"/>
        <color rgb="FF000000"/>
        <rFont val="Calibri"/>
      </rPr>
      <t xml:space="preserve">Set-MalwareFilterPolicy -Identity Default </t>
    </r>
    <r>
      <rPr>
        <sz val="11"/>
        <color rgb="FF000000"/>
        <rFont val="Calibri"/>
      </rPr>
      <t xml:space="preserve"> with the </t>
    </r>
    <r>
      <rPr>
        <b/>
        <sz val="11"/>
        <color rgb="FF000000"/>
        <rFont val="Calibri"/>
      </rPr>
      <t>-FileTypes</t>
    </r>
    <r>
      <rPr>
        <sz val="11"/>
        <color rgb="FF000000"/>
        <rFont val="Calibri"/>
      </rPr>
      <t xml:space="preserve"> parameter to add any missing file types from the default list.</t>
    </r>
    <r>
      <rPr>
        <sz val="11"/>
        <color rgb="FF000000"/>
        <rFont val="Calibri"/>
      </rPr>
      <t xml:space="preserve">
</t>
    </r>
    <r>
      <rPr>
        <sz val="11"/>
        <color rgb="FF000000"/>
        <rFont val="Calibri"/>
      </rPr>
      <t xml:space="preserve">- </t>
    </r>
    <r>
      <rPr>
        <b/>
        <sz val="11"/>
        <color rgb="FF000000"/>
        <rFont val="Calibri"/>
      </rPr>
      <t>FileTypes</t>
    </r>
    <r>
      <rPr>
        <sz val="11"/>
        <color rgb="FF000000"/>
        <rFont val="Calibri"/>
      </rPr>
      <t xml:space="preserve"> accepts an array of strings.</t>
    </r>
    <r>
      <rPr>
        <sz val="11"/>
        <color rgb="FF000000"/>
        <rFont val="Calibri"/>
      </rPr>
      <t xml:space="preserve">
</t>
    </r>
    <r>
      <rPr>
        <sz val="11"/>
        <color rgb="FF000000"/>
        <rFont val="Calibri"/>
      </rPr>
      <t xml:space="preserve">- To avoid using it destructively, first retrieve the existing list of file types using </t>
    </r>
    <r>
      <rPr>
        <b/>
        <sz val="11"/>
        <color rgb="FF000000"/>
        <rFont val="Calibri"/>
      </rPr>
      <t>Get-MalwareFilterPolicy</t>
    </r>
    <r>
      <rPr>
        <sz val="11"/>
        <color rgb="FF000000"/>
        <rFont val="Calibri"/>
      </rPr>
      <t xml:space="preserve"> and append any missing file types to the list before using </t>
    </r>
    <r>
      <rPr>
        <b/>
        <sz val="11"/>
        <color rgb="FF000000"/>
        <rFont val="Calibri"/>
      </rPr>
      <t>Set-MalwareFilterPolicy</t>
    </r>
    <r>
      <rPr>
        <sz val="11"/>
        <color rgb="FF000000"/>
        <rFont val="Calibri"/>
      </rPr>
      <t xml:space="preserve"> to update the policy.</t>
    </r>
  </si>
  <si>
    <r>
      <rPr>
        <sz val="11"/>
        <color rgb="FF000000"/>
        <rFont val="Calibri"/>
      </rPr>
      <t>The Common Attachment Types Filter is a setting within Exchange Online Protection's anti-malware policy that blocks inbound and outbound email messages containing attachments of specified file types. When enabled, messages with attachments matching the blocked extensions are quarantined before delivery. Microsoft maintains a default set of file types considered high risk; organizations may also add custom extensions to the list.</t>
    </r>
    <r>
      <rPr>
        <sz val="11"/>
        <color rgb="FF000000"/>
        <rFont val="Calibri"/>
      </rPr>
      <t xml:space="preserve">
</t>
    </r>
    <r>
      <rPr>
        <sz val="11"/>
        <color rgb="FF000000"/>
        <rFont val="Calibri"/>
      </rPr>
      <t xml:space="preserve">The recommended state is </t>
    </r>
    <r>
      <rPr>
        <b/>
        <sz val="11"/>
        <color rgb="FF000000"/>
        <rFont val="Calibri"/>
      </rPr>
      <t>Enable the common attachments filter</t>
    </r>
    <r>
      <rPr>
        <sz val="11"/>
        <color rgb="FF000000"/>
        <rFont val="Calibri"/>
      </rPr>
      <t xml:space="preserve"> set to </t>
    </r>
    <r>
      <rPr>
        <b/>
        <sz val="11"/>
        <color rgb="FF000000"/>
        <rFont val="Calibri"/>
      </rPr>
      <t>On</t>
    </r>
    <r>
      <rPr>
        <sz val="11"/>
        <color rgb="FF000000"/>
        <rFont val="Calibri"/>
      </rPr>
      <t>, on the default anti-malware policy, with the default list of blocked file types.</t>
    </r>
  </si>
  <si>
    <r>
      <rPr>
        <sz val="11"/>
        <color rgb="FF000000"/>
        <rFont val="Calibri"/>
      </rPr>
      <t>Emails containing attachments with blocked extensions, including those sent by trusted internal senders, will be quarantined and not delivered. Some file types in the default block list may be used legitimately in some IT workflows. Administrators who need to permit specific extensions for specific users or groups should create a scoped custom anti-malware policy with a higher priority than the Default policy rather than modifying the Default policy's file type list.</t>
    </r>
  </si>
  <si>
    <r>
      <rPr>
        <b/>
        <sz val="11"/>
        <color rgb="FF000000"/>
        <rFont val="Calibri"/>
      </rPr>
      <t>Note:</t>
    </r>
    <r>
      <rPr>
        <sz val="11"/>
        <color rgb="FF000000"/>
        <rFont val="Calibri"/>
      </rPr>
      <t xml:space="preserve"> The following procedures audit only the </t>
    </r>
    <r>
      <rPr>
        <b/>
        <sz val="11"/>
        <color rgb="FF000000"/>
        <rFont val="Calibri"/>
      </rPr>
      <t>Default</t>
    </r>
    <r>
      <rPr>
        <sz val="11"/>
        <color rgb="FF000000"/>
        <rFont val="Calibri"/>
      </rPr>
      <t xml:space="preserve"> anti-malware policy. Auditing custom policies is not required for compliance and is discretionary based on the organization's needs.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Anti-malware</t>
    </r>
    <r>
      <rPr>
        <sz val="11"/>
        <color rgb="FF000000"/>
        <rFont val="Calibri"/>
      </rPr>
      <t xml:space="preserve"> and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On the policy page that appears on the righthand pane, under </t>
    </r>
    <r>
      <rPr>
        <b/>
        <sz val="11"/>
        <color rgb="FF000000"/>
        <rFont val="Calibri"/>
      </rPr>
      <t>Protection settings</t>
    </r>
    <r>
      <rPr>
        <sz val="11"/>
        <color rgb="FF000000"/>
        <rFont val="Calibri"/>
      </rPr>
      <t xml:space="preserve">, verify that the </t>
    </r>
    <r>
      <rPr>
        <b/>
        <sz val="11"/>
        <color rgb="FF000000"/>
        <rFont val="Calibri"/>
      </rPr>
      <t>Enable the common attachments filter</t>
    </r>
    <r>
      <rPr>
        <sz val="11"/>
        <color rgb="FF000000"/>
        <rFont val="Calibri"/>
      </rPr>
      <t xml:space="preserve"> has the value of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protection settings</t>
    </r>
    <r>
      <rPr>
        <sz val="11"/>
        <color rgb="FF000000"/>
        <rFont val="Calibri"/>
      </rPr>
      <t xml:space="preserve"> to view the list of file types that are blocked by the common attachment filter. Verify that the list of file types contains at least the 53 file types found in the </t>
    </r>
    <r>
      <rPr>
        <b/>
        <sz val="11"/>
        <color rgb="FF000000"/>
        <rFont val="Calibri"/>
      </rPr>
      <t>Default Value</t>
    </r>
    <r>
      <rPr>
        <sz val="11"/>
        <color rgb="FF000000"/>
        <rFont val="Calibri"/>
      </rPr>
      <t xml:space="preserve"> section of this document.</t>
    </r>
    <r>
      <rPr>
        <sz val="11"/>
        <color rgb="FF000000"/>
        <rFont val="Calibri"/>
      </rPr>
      <t xml:space="preserve">
</t>
    </r>
    <r>
      <rPr>
        <b/>
        <sz val="11"/>
        <color rgb="FF000000"/>
        <rFont val="Calibri"/>
      </rPr>
      <t>Note:</t>
    </r>
    <r>
      <rPr>
        <sz val="11"/>
        <color rgb="FF000000"/>
        <rFont val="Calibri"/>
      </rPr>
      <t xml:space="preserve"> Verifying the complete file type list via the UI requires manual comparison against the default extensions listed in the Default Value section of this document. Auditors who require a programmatic comparison should use the PowerShell method.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Get-MalwareFilterPolicy -Identity Default</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EnableFileFilter</t>
    </r>
    <r>
      <rPr>
        <sz val="11"/>
        <color rgb="FF000000"/>
        <rFont val="Calibri"/>
      </rPr>
      <t xml:space="preserve"> property has the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FileTypes</t>
    </r>
    <r>
      <rPr>
        <sz val="11"/>
        <color rgb="FF000000"/>
        <rFont val="Calibri"/>
      </rPr>
      <t xml:space="preserve"> property contains at least default list of 53 file types found in the </t>
    </r>
    <r>
      <rPr>
        <b/>
        <sz val="11"/>
        <color rgb="FF000000"/>
        <rFont val="Calibri"/>
      </rPr>
      <t>Default Value</t>
    </r>
    <r>
      <rPr>
        <sz val="11"/>
        <color rgb="FF000000"/>
        <rFont val="Calibri"/>
      </rPr>
      <t xml:space="preserve"> section of this document.</t>
    </r>
  </si>
  <si>
    <r>
      <rPr>
        <sz val="11"/>
        <color rgb="FF000000"/>
        <rFont val="Calibri"/>
      </rPr>
      <t xml:space="preserve">EnableFileFilter : </t>
    </r>
    <r>
      <rPr>
        <b/>
        <sz val="11"/>
        <color rgb="FF000000"/>
        <rFont val="Calibri"/>
      </rPr>
      <t>True</t>
    </r>
    <r>
      <rPr>
        <sz val="11"/>
        <color rgb="FF000000"/>
        <rFont val="Calibri"/>
      </rPr>
      <t xml:space="preserve">
</t>
    </r>
    <r>
      <rPr>
        <sz val="11"/>
        <color rgb="FF000000"/>
        <rFont val="Calibri"/>
      </rPr>
      <t>Default extensions: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"ani", "apk", "app", "appx", "arj", "bat", "cab", "cmd", "com",</t>
    </r>
    <r>
      <rPr>
        <sz val="11"/>
        <color rgb="FF006096"/>
        <rFont val="Roboto Condensed"/>
      </rPr>
      <t xml:space="preserve">
</t>
    </r>
    <r>
      <rPr>
        <sz val="11"/>
        <color rgb="FF006096"/>
        <rFont val="Roboto Condensed"/>
      </rPr>
      <t xml:space="preserve">  "deb", "dex", "dll", "docm", "elf", "exe", "hta", "img", "iso",</t>
    </r>
    <r>
      <rPr>
        <sz val="11"/>
        <color rgb="FF006096"/>
        <rFont val="Roboto Condensed"/>
      </rPr>
      <t xml:space="preserve">
</t>
    </r>
    <r>
      <rPr>
        <sz val="11"/>
        <color rgb="FF006096"/>
        <rFont val="Roboto Condensed"/>
      </rPr>
      <t xml:space="preserve">  "jar", "jnlp", "kext", "lha", "lib", "library", "lnk", "lzh",</t>
    </r>
    <r>
      <rPr>
        <sz val="11"/>
        <color rgb="FF006096"/>
        <rFont val="Roboto Condensed"/>
      </rPr>
      <t xml:space="preserve">
</t>
    </r>
    <r>
      <rPr>
        <sz val="11"/>
        <color rgb="FF006096"/>
        <rFont val="Roboto Condensed"/>
      </rPr>
      <t xml:space="preserve">  "macho", "msc", "msi", "msix", "msp", "mst", "pif", "ppa",</t>
    </r>
    <r>
      <rPr>
        <sz val="11"/>
        <color rgb="FF006096"/>
        <rFont val="Roboto Condensed"/>
      </rPr>
      <t xml:space="preserve">
</t>
    </r>
    <r>
      <rPr>
        <sz val="11"/>
        <color rgb="FF006096"/>
        <rFont val="Roboto Condensed"/>
      </rPr>
      <t xml:space="preserve">  "ppam", "reg", "rev", "scf", "scr", "sct", "sys", "uif", "vb",</t>
    </r>
    <r>
      <rPr>
        <sz val="11"/>
        <color rgb="FF006096"/>
        <rFont val="Roboto Condensed"/>
      </rPr>
      <t xml:space="preserve">
</t>
    </r>
    <r>
      <rPr>
        <sz val="11"/>
        <color rgb="FF006096"/>
        <rFont val="Roboto Condensed"/>
      </rPr>
      <t xml:space="preserve">  "vbe", "vbs", "vxd", "wsc", "wsf", "wsh", "xll", "xz", "z", "ace"</t>
    </r>
    <r>
      <rPr>
        <sz val="11"/>
        <color rgb="FF006096"/>
        <rFont val="Roboto Condensed"/>
      </rPr>
      <t xml:space="preserve">
</t>
    </r>
    <r>
      <rPr>
        <sz val="11"/>
        <color rgb="FF006096"/>
        <rFont val="Roboto Condensed"/>
      </rPr>
      <t>]</t>
    </r>
    <r>
      <rPr>
        <sz val="11"/>
        <color rgb="FF006096"/>
        <rFont val="Roboto Condensed"/>
      </rPr>
      <t xml:space="preserve">
</t>
    </r>
  </si>
  <si>
    <t>2.1.3</t>
  </si>
  <si>
    <r>
      <rPr>
        <sz val="11"/>
        <rFont val="Calibri"/>
      </rPr>
      <t>Ensure notifications for internal users sending malware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</si>
  <si>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Anti-malware</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Click on </t>
    </r>
    <r>
      <rPr>
        <b/>
        <sz val="11"/>
        <color rgb="FF000000"/>
        <rFont val="Calibri"/>
      </rPr>
      <t>Edit protection settings</t>
    </r>
    <r>
      <rPr>
        <sz val="11"/>
        <color rgb="FF000000"/>
        <rFont val="Calibri"/>
      </rPr>
      <t xml:space="preserve"> and change the settings for </t>
    </r>
    <r>
      <rPr>
        <b/>
        <sz val="11"/>
        <color rgb="FF000000"/>
        <rFont val="Calibri"/>
      </rPr>
      <t>Notify an admin about undelivered messages from internal senders</t>
    </r>
    <r>
      <rPr>
        <sz val="11"/>
        <color rgb="FF000000"/>
        <rFont val="Calibri"/>
      </rPr>
      <t xml:space="preserve"> to </t>
    </r>
    <r>
      <rPr>
        <b/>
        <sz val="11"/>
        <color rgb="FF000000"/>
        <rFont val="Calibri"/>
      </rPr>
      <t>On</t>
    </r>
    <r>
      <rPr>
        <sz val="11"/>
        <color rgb="FF000000"/>
        <rFont val="Calibri"/>
      </rPr>
      <t xml:space="preserve"> and enter the email address of the administrator who should be notified under </t>
    </r>
    <r>
      <rPr>
        <b/>
        <sz val="11"/>
        <color rgb="FF000000"/>
        <rFont val="Calibri"/>
      </rPr>
      <t>Administrator email address</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Set-MalwareFilterPolicy -Identity '{Identity Name}' -EnableInternalSenderAdminNotifications $True -InternalSenderAdminAddress {admin@domain1.com}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</si>
  <si>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0000"/>
        <rFont val="Calibri"/>
      </rPr>
      <t>Exchange Online Protection (EOP) is Microsoft's cloud-based filtering service that protects organizations against spam, malware, and other email threats. EOP is included in all Microsoft 365 organizations with Exchange Online mailboxes.</t>
    </r>
    <r>
      <rPr>
        <sz val="11"/>
        <color rgb="FF000000"/>
        <rFont val="Calibri"/>
      </rPr>
      <t xml:space="preserve">
</t>
    </r>
    <r>
      <rPr>
        <sz val="11"/>
        <color rgb="FF000000"/>
        <rFont val="Calibri"/>
      </rPr>
      <t>EOP uses flexible anti-malware policies for malware protection settings.  These policies can be set to notify Admins of malicious activity.</t>
    </r>
  </si>
  <si>
    <r>
      <rPr>
        <sz val="11"/>
        <color rgb="FF000000"/>
        <rFont val="Calibri"/>
      </rPr>
      <t>Notification of account with potential issues should not have an impact on the user.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</si>
  <si>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Anti-malware</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Notify an admin about undelivered messages from internal senders</t>
    </r>
    <r>
      <rPr>
        <sz val="11"/>
        <color rgb="FF000000"/>
        <rFont val="Calibri"/>
      </rPr>
      <t xml:space="preserve"> is set to </t>
    </r>
    <r>
      <rPr>
        <b/>
        <sz val="11"/>
        <color rgb="FF000000"/>
        <rFont val="Calibri"/>
      </rPr>
      <t>On</t>
    </r>
    <r>
      <rPr>
        <sz val="11"/>
        <color rgb="FF000000"/>
        <rFont val="Calibri"/>
      </rPr>
      <t xml:space="preserve"> and that there is at least one email address under </t>
    </r>
    <r>
      <rPr>
        <b/>
        <sz val="11"/>
        <color rgb="FF000000"/>
        <rFont val="Calibri"/>
      </rPr>
      <t>Administrator email address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Get-MalwareFilterPolicy | fl Identity, EnableInternalSenderAdminNotifications, InternalSenderAdminAddress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EnableInternalSenderAdminNotifications</t>
    </r>
    <r>
      <rPr>
        <sz val="11"/>
        <color rgb="FF000000"/>
        <rFont val="Calibri"/>
      </rPr>
      <t xml:space="preserve"> is set to </t>
    </r>
    <r>
      <rPr>
        <b/>
        <sz val="11"/>
        <color rgb="FF000000"/>
        <rFont val="Calibri"/>
      </rPr>
      <t>True</t>
    </r>
    <r>
      <rPr>
        <sz val="11"/>
        <color rgb="FF000000"/>
        <rFont val="Calibri"/>
      </rPr>
      <t xml:space="preserve"> and a </t>
    </r>
    <r>
      <rPr>
        <b/>
        <sz val="11"/>
        <color rgb="FF000000"/>
        <rFont val="Calibri"/>
      </rPr>
      <t>InternalSenderAdminAddress</t>
    </r>
    <r>
      <rPr>
        <sz val="11"/>
        <color rgb="FF000000"/>
        <rFont val="Calibri"/>
      </rPr>
      <t xml:space="preserve"> address is defined.</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</si>
  <si>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6096"/>
        <rFont val="Roboto Condensed"/>
      </rPr>
      <t>EnableInternalSenderAdminNotifications : False</t>
    </r>
    <r>
      <rPr>
        <sz val="11"/>
        <color rgb="FF006096"/>
        <rFont val="Roboto Condensed"/>
      </rPr>
      <t xml:space="preserve">
</t>
    </r>
    <r>
      <rPr>
        <sz val="11"/>
        <color rgb="FF006096"/>
        <rFont val="Roboto Condensed"/>
      </rPr>
      <t>InternalSenderAdminAddress             : $null</t>
    </r>
    <r>
      <rPr>
        <sz val="11"/>
        <color rgb="FF006096"/>
        <rFont val="Roboto Condensed"/>
      </rPr>
      <t xml:space="preserve">
</t>
    </r>
  </si>
  <si>
    <t>2.1.4</t>
  </si>
  <si>
    <r>
      <rPr>
        <sz val="11"/>
        <rFont val="Calibri"/>
      </rPr>
      <t>Ensure Safe Attachments policy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</si>
  <si>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Create a Policy Name and Description, and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all valid domains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t>
    </r>
    <r>
      <rPr>
        <sz val="11"/>
        <color rgb="FF000000"/>
        <rFont val="Calibri"/>
      </rPr>
      <t>.</t>
    </r>
    <r>
      <rPr>
        <sz val="11"/>
        <color rgb="FF000000"/>
        <rFont val="Calibri"/>
      </rPr>
      <t xml:space="preserve">
</t>
    </r>
    <r>
      <rPr>
        <sz val="11"/>
        <color rgb="FF000000"/>
        <rFont val="Calibri"/>
      </rPr>
      <t xml:space="preserve">- Quarantine policy is </t>
    </r>
    <r>
      <rPr>
        <b/>
        <sz val="11"/>
        <color rgb="FF000000"/>
        <rFont val="Calibri"/>
      </rPr>
      <t>AdminOnlyAccessPolicy</t>
    </r>
    <r>
      <rPr>
        <sz val="11"/>
        <color rgb="FF000000"/>
        <rFont val="Calibri"/>
      </rPr>
      <t>.</t>
    </r>
    <r>
      <rPr>
        <sz val="11"/>
        <color rgb="FF000000"/>
        <rFont val="Calibri"/>
      </rPr>
      <t xml:space="preserve">
</t>
    </r>
    <r>
      <rPr>
        <sz val="11"/>
        <color rgb="FF000000"/>
        <rFont val="Calibri"/>
      </rPr>
      <t xml:space="preserve">- Leave </t>
    </r>
    <r>
      <rPr>
        <b/>
        <sz val="11"/>
        <color rgb="FF000000"/>
        <rFont val="Calibri"/>
      </rPr>
      <t>Enable redirect</t>
    </r>
    <r>
      <rPr>
        <sz val="11"/>
        <color rgb="FF000000"/>
        <rFont val="Calibri"/>
      </rPr>
      <t xml:space="preserve"> unchecked.</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and finally </t>
    </r>
    <r>
      <rPr>
        <b/>
        <sz val="11"/>
        <color rgb="FF000000"/>
        <rFont val="Calibri"/>
      </rPr>
      <t>Submit</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change an existing policy modify the example below and run the following PowerShell command:</t>
    </r>
    <r>
      <rPr>
        <sz val="11"/>
        <color rgb="FF000000"/>
        <rFont val="Calibri"/>
      </rPr>
      <t xml:space="preserve">
</t>
    </r>
    <r>
      <rPr>
        <sz val="11"/>
        <color rgb="FF006096"/>
        <rFont val="Roboto Condensed"/>
      </rPr>
      <t>Set-SafeAttachmentPolicy -Identity 'Example policy' -Action 'Block' -QuarantineTag 'AdminOnlyAccessPolicy' -Enable $true</t>
    </r>
    <r>
      <rPr>
        <sz val="11"/>
        <color rgb="FF006096"/>
        <rFont val="Roboto Condensed"/>
      </rPr>
      <t xml:space="preserve">
</t>
    </r>
    <r>
      <rPr>
        <sz val="11"/>
        <color rgb="FF000000"/>
        <rFont val="Calibri"/>
      </rPr>
      <t xml:space="preserve">
</t>
    </r>
    <r>
      <rPr>
        <sz val="11"/>
        <color rgb="FF000000"/>
        <rFont val="Calibri"/>
      </rPr>
      <t>- Or, edit and run the below example to create a new safe attachments policy.</t>
    </r>
    <r>
      <rPr>
        <sz val="11"/>
        <color rgb="FF000000"/>
        <rFont val="Calibri"/>
      </rPr>
      <t xml:space="preserve">
</t>
    </r>
    <r>
      <rPr>
        <sz val="11"/>
        <color rgb="FF006096"/>
        <rFont val="Roboto Condensed"/>
      </rPr>
      <t>New-SafeAttachmentPolicy -Name "CIS 2.1.4" -Enable $true -Action 'Block' -QuarantineTag 'AdminOnlyAccessPolicy'</t>
    </r>
    <r>
      <rPr>
        <sz val="11"/>
        <color rgb="FF006096"/>
        <rFont val="Roboto Condensed"/>
      </rPr>
      <t xml:space="preserve">
</t>
    </r>
    <r>
      <rPr>
        <sz val="11"/>
        <color rgb="FF006096"/>
        <rFont val="Roboto Condensed"/>
      </rPr>
      <t>New-SafeAttachmentRule -Name "CIS 2.1.4 Rule" -SafeAttachmentPolicy "CIS 2.1.4" -RecipientDomainIs 'exampledomain[.]com'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Policy targets such as users and domains should include domains, or groups that provide coverage for a majority of users in the organization. Different inclusion and exclusion use cases are not covered in the benchmark.</t>
    </r>
  </si>
  <si>
    <r>
      <rPr>
        <sz val="11"/>
        <color rgb="FF000000"/>
        <rFont val="Calibri"/>
      </rPr>
      <t>The Safe Attachments policy helps protect users from malware in email attachments by scanning attachments for viruses, malware, and other malicious content. When an email attachment is received by a user, Safe Attachments will scan the attachment in a secure environment and provide a verdict on whether the attachment is safe or not.</t>
    </r>
  </si>
  <si>
    <r>
      <rPr>
        <sz val="11"/>
        <color rgb="FF000000"/>
        <rFont val="Calibri"/>
      </rPr>
      <t>Delivery of email with attachments may be delayed while scanning is occurring.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</si>
  <si>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Safe Attachments</t>
    </r>
    <r>
      <rPr>
        <sz val="11"/>
        <color rgb="FF000000"/>
        <rFont val="Calibri"/>
      </rPr>
      <t>.</t>
    </r>
    <r>
      <rPr>
        <sz val="11"/>
        <color rgb="FF000000"/>
        <rFont val="Calibri"/>
      </rPr>
      <t xml:space="preserve">
</t>
    </r>
    <r>
      <rPr>
        <sz val="11"/>
        <color rgb="FF000000"/>
        <rFont val="Calibri"/>
      </rPr>
      <t>- Inspect the highest priority policy.</t>
    </r>
    <r>
      <rPr>
        <sz val="11"/>
        <color rgb="FF000000"/>
        <rFont val="Calibri"/>
      </rPr>
      <t xml:space="preserve">
</t>
    </r>
    <r>
      <rPr>
        <sz val="11"/>
        <color rgb="FF000000"/>
        <rFont val="Calibri"/>
      </rPr>
      <t xml:space="preserve">- Verify that </t>
    </r>
    <r>
      <rPr>
        <b/>
        <sz val="11"/>
        <color rgb="FF000000"/>
        <rFont val="Calibri"/>
      </rPr>
      <t>Users and domains</t>
    </r>
    <r>
      <rPr>
        <sz val="11"/>
        <color rgb="FF000000"/>
        <rFont val="Calibri"/>
      </rPr>
      <t xml:space="preserve"> and </t>
    </r>
    <r>
      <rPr>
        <b/>
        <sz val="11"/>
        <color rgb="FF000000"/>
        <rFont val="Calibri"/>
      </rPr>
      <t>Included recipient domains</t>
    </r>
    <r>
      <rPr>
        <sz val="11"/>
        <color rgb="FF000000"/>
        <rFont val="Calibri"/>
      </rPr>
      <t xml:space="preserve"> are in scope for the organization.</t>
    </r>
    <r>
      <rPr>
        <sz val="11"/>
        <color rgb="FF000000"/>
        <rFont val="Calibri"/>
      </rPr>
      <t xml:space="preserve">
</t>
    </r>
    <r>
      <rPr>
        <sz val="11"/>
        <color rgb="FF000000"/>
        <rFont val="Calibri"/>
      </rPr>
      <t xml:space="preserve">- Verify that </t>
    </r>
    <r>
      <rPr>
        <b/>
        <sz val="11"/>
        <color rgb="FF000000"/>
        <rFont val="Calibri"/>
      </rPr>
      <t>Safe Attachments detection response:</t>
    </r>
    <r>
      <rPr>
        <sz val="11"/>
        <color rgb="FF000000"/>
        <rFont val="Calibri"/>
      </rPr>
      <t xml:space="preserve"> is set to </t>
    </r>
    <r>
      <rPr>
        <b/>
        <sz val="11"/>
        <color rgb="FF000000"/>
        <rFont val="Calibri"/>
      </rPr>
      <t>Block - Block current and future messages and attachments with detected malware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Quarantine Policy</t>
    </r>
    <r>
      <rPr>
        <sz val="11"/>
        <color rgb="FF000000"/>
        <rFont val="Calibri"/>
      </rPr>
      <t xml:space="preserve"> is set to </t>
    </r>
    <r>
      <rPr>
        <b/>
        <sz val="11"/>
        <color rgb="FF000000"/>
        <rFont val="Calibri"/>
      </rPr>
      <t>AdminOnlyAccessPolicy</t>
    </r>
    <r>
      <rPr>
        <sz val="11"/>
        <color rgb="FF000000"/>
        <rFont val="Calibri"/>
      </rPr>
      <t>.</t>
    </r>
    <r>
      <rPr>
        <sz val="11"/>
        <color rgb="FF000000"/>
        <rFont val="Calibri"/>
      </rPr>
      <t xml:space="preserve">
</t>
    </r>
    <r>
      <rPr>
        <sz val="11"/>
        <color rgb="FF000000"/>
        <rFont val="Calibri"/>
      </rPr>
      <t>- Verify that the policy is not disabled.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Get-SafeAttachmentPolicy | ft Identity,Enable,Action,QuarantineTag</t>
    </r>
    <r>
      <rPr>
        <sz val="11"/>
        <color rgb="FF006096"/>
        <rFont val="Roboto Condensed"/>
      </rPr>
      <t xml:space="preserve">
</t>
    </r>
    <r>
      <rPr>
        <sz val="11"/>
        <color rgb="FF000000"/>
        <rFont val="Calibri"/>
      </rPr>
      <t xml:space="preserve">
</t>
    </r>
    <r>
      <rPr>
        <sz val="11"/>
        <color rgb="FF000000"/>
        <rFont val="Calibri"/>
      </rPr>
      <t>- Inspect the highest priority safe attachments policy and ensure the properties and values match the below:</t>
    </r>
    <r>
      <rPr>
        <sz val="11"/>
        <color rgb="FF000000"/>
        <rFont val="Calibri"/>
      </rPr>
      <t xml:space="preserve">
</t>
    </r>
    <r>
      <rPr>
        <sz val="11"/>
        <color rgb="FF006096"/>
        <rFont val="Roboto Condensed"/>
      </rPr>
      <t>Enable        : True</t>
    </r>
    <r>
      <rPr>
        <sz val="11"/>
        <color rgb="FF006096"/>
        <rFont val="Roboto Condensed"/>
      </rPr>
      <t xml:space="preserve">
</t>
    </r>
    <r>
      <rPr>
        <sz val="11"/>
        <color rgb="FF006096"/>
        <rFont val="Roboto Condensed"/>
      </rPr>
      <t>Action        : Block</t>
    </r>
    <r>
      <rPr>
        <sz val="11"/>
        <color rgb="FF006096"/>
        <rFont val="Roboto Condensed"/>
      </rPr>
      <t xml:space="preserve">
</t>
    </r>
    <r>
      <rPr>
        <sz val="11"/>
        <color rgb="FF006096"/>
        <rFont val="Roboto Condensed"/>
      </rPr>
      <t>QuarantineTag : AdminOnlyAccessPolicy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view the priority for a policy the </t>
    </r>
    <r>
      <rPr>
        <b/>
        <sz val="11"/>
        <color rgb="FF000000"/>
        <rFont val="Calibri"/>
      </rPr>
      <t>Get-SafeAttachmentRule</t>
    </r>
    <r>
      <rPr>
        <sz val="11"/>
        <color rgb="FF000000"/>
        <rFont val="Calibri"/>
      </rPr>
      <t xml:space="preserve"> must be used. Built-in policies will always have a priority of </t>
    </r>
    <r>
      <rPr>
        <b/>
        <sz val="11"/>
        <color rgb="FF000000"/>
        <rFont val="Calibri"/>
      </rPr>
      <t>lowest</t>
    </r>
    <r>
      <rPr>
        <sz val="11"/>
        <color rgb="FF000000"/>
        <rFont val="Calibri"/>
      </rPr>
      <t xml:space="preserve"> while presets like strict and standard can be viewed with </t>
    </r>
    <r>
      <rPr>
        <b/>
        <sz val="11"/>
        <color rgb="FF000000"/>
        <rFont val="Calibri"/>
      </rPr>
      <t>Get-ATPProtectionPolicyRule</t>
    </r>
    <r>
      <rPr>
        <sz val="11"/>
        <color rgb="FF000000"/>
        <rFont val="Calibri"/>
      </rPr>
      <t>. Strict and standard presets always operate at a higher priority than custom policies.</t>
    </r>
  </si>
  <si>
    <r>
      <rPr>
        <sz val="11"/>
        <color rgb="FF006096"/>
        <rFont val="Roboto Condensed"/>
      </rPr>
      <t>Identity      : Built-In Protection Policy</t>
    </r>
    <r>
      <rPr>
        <sz val="11"/>
        <color rgb="FF006096"/>
        <rFont val="Roboto Condensed"/>
      </rPr>
      <t xml:space="preserve">
</t>
    </r>
    <r>
      <rPr>
        <sz val="11"/>
        <color rgb="FF006096"/>
        <rFont val="Roboto Condensed"/>
      </rPr>
      <t>Enable        : True</t>
    </r>
    <r>
      <rPr>
        <sz val="11"/>
        <color rgb="FF006096"/>
        <rFont val="Roboto Condensed"/>
      </rPr>
      <t xml:space="preserve">
</t>
    </r>
    <r>
      <rPr>
        <sz val="11"/>
        <color rgb="FF006096"/>
        <rFont val="Roboto Condensed"/>
      </rPr>
      <t>Action        : Block</t>
    </r>
    <r>
      <rPr>
        <sz val="11"/>
        <color rgb="FF006096"/>
        <rFont val="Roboto Condensed"/>
      </rPr>
      <t xml:space="preserve">
</t>
    </r>
    <r>
      <rPr>
        <sz val="11"/>
        <color rgb="FF006096"/>
        <rFont val="Roboto Condensed"/>
      </rPr>
      <t>QuarantineTag : AdminOnlyAccessPolicy</t>
    </r>
    <r>
      <rPr>
        <sz val="11"/>
        <color rgb="FF006096"/>
        <rFont val="Roboto Condensed"/>
      </rPr>
      <t xml:space="preserve">
</t>
    </r>
    <r>
      <rPr>
        <sz val="11"/>
        <color rgb="FF006096"/>
        <rFont val="Roboto Condensed"/>
      </rPr>
      <t>Priority      : (lowest)</t>
    </r>
    <r>
      <rPr>
        <sz val="11"/>
        <color rgb="FF006096"/>
        <rFont val="Roboto Condensed"/>
      </rPr>
      <t xml:space="preserve">
</t>
    </r>
  </si>
  <si>
    <t>2.1.5</t>
  </si>
  <si>
    <r>
      <rPr>
        <sz val="11"/>
        <rFont val="Calibri"/>
      </rPr>
      <t>Ensure Safe Attachments for SharePoint, OneDrive, and Microsoft Teams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</si>
  <si>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Threat policies then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Global settings</t>
    </r>
    <r>
      <rPr>
        <sz val="11"/>
        <color rgb="FF000000"/>
        <rFont val="Calibri"/>
      </rPr>
      <t xml:space="preserve">
</t>
    </r>
    <r>
      <rPr>
        <sz val="11"/>
        <color rgb="FF000000"/>
        <rFont val="Calibri"/>
      </rPr>
      <t xml:space="preserve">- Click to </t>
    </r>
    <r>
      <rPr>
        <b/>
        <sz val="11"/>
        <color rgb="FF000000"/>
        <rFont val="Calibri"/>
      </rPr>
      <t>Enable</t>
    </r>
    <r>
      <rPr>
        <sz val="11"/>
        <color rgb="FF000000"/>
        <rFont val="Calibri"/>
      </rPr>
      <t xml:space="preserve"> </t>
    </r>
    <r>
      <rPr>
        <b/>
        <sz val="11"/>
        <color rgb="FF000000"/>
        <rFont val="Calibri"/>
      </rPr>
      <t>Turn on Defender for Office 365 for SharePoint, OneDrive, and Microsoft Teams</t>
    </r>
    <r>
      <rPr>
        <sz val="11"/>
        <color rgb="FF000000"/>
        <rFont val="Calibri"/>
      </rPr>
      <t xml:space="preserve">
</t>
    </r>
    <r>
      <rPr>
        <sz val="11"/>
        <color rgb="FF000000"/>
        <rFont val="Calibri"/>
      </rPr>
      <t xml:space="preserve">- Click to </t>
    </r>
    <r>
      <rPr>
        <b/>
        <sz val="11"/>
        <color rgb="FF000000"/>
        <rFont val="Calibri"/>
      </rPr>
      <t>Enable</t>
    </r>
    <r>
      <rPr>
        <sz val="11"/>
        <color rgb="FF000000"/>
        <rFont val="Calibri"/>
      </rPr>
      <t xml:space="preserve"> </t>
    </r>
    <r>
      <rPr>
        <b/>
        <sz val="11"/>
        <color rgb="FF000000"/>
        <rFont val="Calibri"/>
      </rPr>
      <t>Turn on Safe Documents for Office clients</t>
    </r>
    <r>
      <rPr>
        <sz val="11"/>
        <color rgb="FF000000"/>
        <rFont val="Calibri"/>
      </rPr>
      <t xml:space="preserve">
</t>
    </r>
    <r>
      <rPr>
        <sz val="11"/>
        <color rgb="FF000000"/>
        <rFont val="Calibri"/>
      </rPr>
      <t xml:space="preserve">- Click to </t>
    </r>
    <r>
      <rPr>
        <b/>
        <sz val="11"/>
        <color rgb="FF000000"/>
        <rFont val="Calibri"/>
      </rPr>
      <t>Disable</t>
    </r>
    <r>
      <rPr>
        <sz val="11"/>
        <color rgb="FF000000"/>
        <rFont val="Calibri"/>
      </rPr>
      <t xml:space="preserve"> </t>
    </r>
    <r>
      <rPr>
        <b/>
        <sz val="11"/>
        <color rgb="FF000000"/>
        <rFont val="Calibri"/>
      </rPr>
      <t>Allow people to click through Protected View even if Safe Documents identified the file as malicious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Set-AtpPolicyForO365 -EnableATPForSPOTeamsODB $true -EnableSafeDocs $true -AllowSafeDocsOpen $false</t>
    </r>
    <r>
      <rPr>
        <sz val="11"/>
        <color rgb="FF006096"/>
        <rFont val="Roboto Condensed"/>
      </rPr>
      <t xml:space="preserve">
</t>
    </r>
  </si>
  <si>
    <r>
      <rPr>
        <sz val="11"/>
        <color rgb="FF000000"/>
        <rFont val="Calibri"/>
      </rPr>
      <t>Safe Attachments for SharePoint, OneDrive, and Microsoft Teams scans these services for malicious files.</t>
    </r>
  </si>
  <si>
    <r>
      <rPr>
        <sz val="11"/>
        <color rgb="FF000000"/>
        <rFont val="Calibri"/>
      </rPr>
      <t>Impact associated with Safe Attachments is minimal, and equivalent to impact associated with anti-virus scanners in an environment.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</si>
  <si>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Global settings</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Turn on Defender for Office 365 for SharePoint, OneDrive, and Microsoft Teams</t>
    </r>
    <r>
      <rPr>
        <sz val="11"/>
        <color rgb="FF000000"/>
        <rFont val="Calibri"/>
      </rPr>
      <t xml:space="preserve"> toggle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Turn on Safe Documents for Office clients</t>
    </r>
    <r>
      <rPr>
        <sz val="11"/>
        <color rgb="FF000000"/>
        <rFont val="Calibri"/>
      </rPr>
      <t xml:space="preserve"> toggle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Allow people to click through Protected View even if Safe Documents identified the file as malicious</t>
    </r>
    <r>
      <rPr>
        <sz val="11"/>
        <color rgb="FF000000"/>
        <rFont val="Calibri"/>
      </rPr>
      <t xml:space="preserve"> toggle is set to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Get-AtpPolicyForO365 | fl Name,EnableATPForSPOTeamsODB,EnableSafeDocs,AllowSafeDocsOpen</t>
    </r>
    <r>
      <rPr>
        <sz val="11"/>
        <color rgb="FF006096"/>
        <rFont val="Roboto Condensed"/>
      </rPr>
      <t xml:space="preserve">
</t>
    </r>
    <r>
      <rPr>
        <sz val="11"/>
        <color rgb="FF000000"/>
        <rFont val="Calibri"/>
      </rPr>
      <t xml:space="preserve">
</t>
    </r>
    <r>
      <rPr>
        <sz val="11"/>
        <color rgb="FF000000"/>
        <rFont val="Calibri"/>
      </rPr>
      <t>Verify the values for each parameter as below:</t>
    </r>
    <r>
      <rPr>
        <sz val="11"/>
        <color rgb="FF000000"/>
        <rFont val="Calibri"/>
      </rPr>
      <t xml:space="preserve">
</t>
    </r>
    <r>
      <rPr>
        <sz val="11"/>
        <color rgb="FF006096"/>
        <rFont val="Roboto Condensed"/>
      </rPr>
      <t>EnableATPForSPOTeamsODB : True</t>
    </r>
    <r>
      <rPr>
        <sz val="11"/>
        <color rgb="FF006096"/>
        <rFont val="Roboto Condensed"/>
      </rPr>
      <t xml:space="preserve">
</t>
    </r>
    <r>
      <rPr>
        <sz val="11"/>
        <color rgb="FF006096"/>
        <rFont val="Roboto Condensed"/>
      </rPr>
      <t>EnableSafeDocs : True</t>
    </r>
    <r>
      <rPr>
        <sz val="11"/>
        <color rgb="FF006096"/>
        <rFont val="Roboto Condensed"/>
      </rPr>
      <t xml:space="preserve">
</t>
    </r>
    <r>
      <rPr>
        <sz val="11"/>
        <color rgb="FF006096"/>
        <rFont val="Roboto Condensed"/>
      </rPr>
      <t>AllowSafeDocsOpen : False</t>
    </r>
    <r>
      <rPr>
        <sz val="11"/>
        <color rgb="FF006096"/>
        <rFont val="Roboto Condensed"/>
      </rPr>
      <t xml:space="preserve">
</t>
    </r>
  </si>
  <si>
    <t>2.1.6</t>
  </si>
  <si>
    <r>
      <rPr>
        <sz val="11"/>
        <rFont val="Calibri"/>
      </rPr>
      <t>Ensure Exchange Online Spam Policies are set to notify administrators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</si>
  <si>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 protection settings</t>
    </r>
    <r>
      <rPr>
        <sz val="11"/>
        <color rgb="FF000000"/>
        <rFont val="Calibri"/>
      </rPr>
      <t xml:space="preserve"> then under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Send a copy of suspicious outbound messages or message that exceed these limits to these users and groups</t>
    </r>
    <r>
      <rPr>
        <sz val="11"/>
        <color rgb="FF000000"/>
        <rFont val="Calibri"/>
      </rPr>
      <t xml:space="preserve"> then enter the desired email addresses.</t>
    </r>
    <r>
      <rPr>
        <sz val="11"/>
        <color rgb="FF000000"/>
        <rFont val="Calibri"/>
      </rPr>
      <t xml:space="preserve">
</t>
    </r>
    <r>
      <rPr>
        <sz val="11"/>
        <color rgb="FF000000"/>
        <rFont val="Calibri"/>
      </rPr>
      <t xml:space="preserve">- Check </t>
    </r>
    <r>
      <rPr>
        <b/>
        <sz val="11"/>
        <color rgb="FF000000"/>
        <rFont val="Calibri"/>
      </rPr>
      <t>Notify these users and groups if a sender is blocked due to sending outbound spam</t>
    </r>
    <r>
      <rPr>
        <sz val="11"/>
        <color rgb="FF000000"/>
        <rFont val="Calibri"/>
      </rPr>
      <t xml:space="preserve"> then enter the desired email addresses.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$BccEmailAddress = @("&lt;INSERT-EMAIL&gt;")</t>
    </r>
    <r>
      <rPr>
        <sz val="11"/>
        <color rgb="FF006096"/>
        <rFont val="Roboto Condensed"/>
      </rPr>
      <t xml:space="preserve">
</t>
    </r>
    <r>
      <rPr>
        <sz val="11"/>
        <color rgb="FF006096"/>
        <rFont val="Roboto Condensed"/>
      </rPr>
      <t>$NotifyEmailAddress = @("&lt;INSERT-EMAIL&gt;")</t>
    </r>
    <r>
      <rPr>
        <sz val="11"/>
        <color rgb="FF006096"/>
        <rFont val="Roboto Condensed"/>
      </rPr>
      <t xml:space="preserve">
</t>
    </r>
    <r>
      <rPr>
        <sz val="11"/>
        <color rgb="FF006096"/>
        <rFont val="Roboto Condensed"/>
      </rPr>
      <t>Set-HostedOutboundSpamFilterPolicy -Identity Default -BccSuspiciousOutboundAdditionalRecipients $BccEmailAddress -BccSuspiciousOutboundMail $true -NotifyOutboundSpam $true -NotifyOutboundSpamRecipients $NotifyEmailAddress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</si>
  <si>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0000"/>
        <rFont val="Calibri"/>
      </rPr>
      <t>In Microsoft 365 organizations with mailboxes in Exchange Online or standalone Exchange Online Protection (EOP) organizations without Exchange Online mailboxes, email messages are automatically protected against spam (junk email) by EOP.</t>
    </r>
    <r>
      <rPr>
        <sz val="11"/>
        <color rgb="FF000000"/>
        <rFont val="Calibri"/>
      </rPr>
      <t xml:space="preserve">
</t>
    </r>
    <r>
      <rPr>
        <sz val="11"/>
        <color rgb="FF000000"/>
        <rFont val="Calibri"/>
      </rPr>
      <t>Configure Exchange Online Spam Policies to copy emails and notify someone when a sender in the organization has been blocked for sending spam emails.</t>
    </r>
  </si>
  <si>
    <r>
      <rPr>
        <sz val="11"/>
        <color rgb="FF000000"/>
        <rFont val="Calibri"/>
      </rPr>
      <t>Notification of users that have been blocked should not cause an impact to the user.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</si>
  <si>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Send a copy of suspicious outbound messages or message that exceed these limits to these users and groups</t>
    </r>
    <r>
      <rPr>
        <sz val="11"/>
        <color rgb="FF000000"/>
        <rFont val="Calibri"/>
      </rPr>
      <t xml:space="preserve"> is set to </t>
    </r>
    <r>
      <rPr>
        <b/>
        <sz val="11"/>
        <color rgb="FF000000"/>
        <rFont val="Calibri"/>
      </rPr>
      <t>On</t>
    </r>
    <r>
      <rPr>
        <sz val="11"/>
        <color rgb="FF000000"/>
        <rFont val="Calibri"/>
      </rPr>
      <t>, ensure the email address is correct.</t>
    </r>
    <r>
      <rPr>
        <sz val="11"/>
        <color rgb="FF000000"/>
        <rFont val="Calibri"/>
      </rPr>
      <t xml:space="preserve">
</t>
    </r>
    <r>
      <rPr>
        <sz val="11"/>
        <color rgb="FF000000"/>
        <rFont val="Calibri"/>
      </rPr>
      <t xml:space="preserve">- Verify that </t>
    </r>
    <r>
      <rPr>
        <b/>
        <sz val="11"/>
        <color rgb="FF000000"/>
        <rFont val="Calibri"/>
      </rPr>
      <t>Notify these users and groups if a sender is blocked due to sending outbound spam</t>
    </r>
    <r>
      <rPr>
        <sz val="11"/>
        <color rgb="FF000000"/>
        <rFont val="Calibri"/>
      </rPr>
      <t xml:space="preserve"> is set to </t>
    </r>
    <r>
      <rPr>
        <b/>
        <sz val="11"/>
        <color rgb="FF000000"/>
        <rFont val="Calibri"/>
      </rPr>
      <t>On</t>
    </r>
    <r>
      <rPr>
        <sz val="11"/>
        <color rgb="FF000000"/>
        <rFont val="Calibri"/>
      </rPr>
      <t>, ensure the email address is correct.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Get-HostedOutboundSpamFilterPolicy | Select-Object Bcc*, Notify*</t>
    </r>
    <r>
      <rPr>
        <sz val="11"/>
        <color rgb="FF006096"/>
        <rFont val="Roboto Condensed"/>
      </rPr>
      <t xml:space="preserve">
</t>
    </r>
    <r>
      <rPr>
        <sz val="11"/>
        <color rgb="FF000000"/>
        <rFont val="Calibri"/>
      </rPr>
      <t xml:space="preserve">
</t>
    </r>
    <r>
      <rPr>
        <sz val="11"/>
        <color rgb="FF000000"/>
        <rFont val="Calibri"/>
      </rPr>
      <t xml:space="preserve">- Verify both </t>
    </r>
    <r>
      <rPr>
        <b/>
        <sz val="11"/>
        <color rgb="FF000000"/>
        <rFont val="Calibri"/>
      </rPr>
      <t>BccSuspiciousOutboundMail</t>
    </r>
    <r>
      <rPr>
        <sz val="11"/>
        <color rgb="FF000000"/>
        <rFont val="Calibri"/>
      </rPr>
      <t xml:space="preserve"> and </t>
    </r>
    <r>
      <rPr>
        <b/>
        <sz val="11"/>
        <color rgb="FF000000"/>
        <rFont val="Calibri"/>
      </rPr>
      <t>NotifyOutboundSpam</t>
    </r>
    <r>
      <rPr>
        <sz val="11"/>
        <color rgb="FF000000"/>
        <rFont val="Calibri"/>
      </rPr>
      <t xml:space="preserve"> are set to </t>
    </r>
    <r>
      <rPr>
        <b/>
        <sz val="11"/>
        <color rgb="FF000000"/>
        <rFont val="Calibri"/>
      </rPr>
      <t>True</t>
    </r>
    <r>
      <rPr>
        <sz val="11"/>
        <color rgb="FF000000"/>
        <rFont val="Calibri"/>
      </rPr>
      <t xml:space="preserve"> and the email addresses to be notified are correct.</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</si>
  <si>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6096"/>
        <rFont val="Roboto Condensed"/>
      </rPr>
      <t>BccSuspiciousOutboundAdditionalRecipients : {}</t>
    </r>
    <r>
      <rPr>
        <sz val="11"/>
        <color rgb="FF006096"/>
        <rFont val="Roboto Condensed"/>
      </rPr>
      <t xml:space="preserve">
</t>
    </r>
    <r>
      <rPr>
        <sz val="11"/>
        <color rgb="FF006096"/>
        <rFont val="Roboto Condensed"/>
      </rPr>
      <t>BccSuspiciousOutboundMail                 : False</t>
    </r>
    <r>
      <rPr>
        <sz val="11"/>
        <color rgb="FF006096"/>
        <rFont val="Roboto Condensed"/>
      </rPr>
      <t xml:space="preserve">
</t>
    </r>
    <r>
      <rPr>
        <sz val="11"/>
        <color rgb="FF006096"/>
        <rFont val="Roboto Condensed"/>
      </rPr>
      <t>NotifyOutboundSpamRecipients              : {}</t>
    </r>
    <r>
      <rPr>
        <sz val="11"/>
        <color rgb="FF006096"/>
        <rFont val="Roboto Condensed"/>
      </rPr>
      <t xml:space="preserve">
</t>
    </r>
    <r>
      <rPr>
        <sz val="11"/>
        <color rgb="FF006096"/>
        <rFont val="Roboto Condensed"/>
      </rPr>
      <t>NotifyOutboundSpam                        : False</t>
    </r>
    <r>
      <rPr>
        <sz val="11"/>
        <color rgb="FF006096"/>
        <rFont val="Roboto Condensed"/>
      </rPr>
      <t xml:space="preserve">
</t>
    </r>
  </si>
  <si>
    <t>2.1.7</t>
  </si>
  <si>
    <r>
      <rPr>
        <sz val="11"/>
        <rFont val="Calibri"/>
      </rPr>
      <t>Ensure that an anti-phishing policy has been created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</si>
  <si>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Anti-phishing</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Name the policy, continuing and clicking </t>
    </r>
    <r>
      <rPr>
        <b/>
        <sz val="11"/>
        <color rgb="FF000000"/>
        <rFont val="Calibri"/>
      </rPr>
      <t>Next</t>
    </r>
    <r>
      <rPr>
        <sz val="11"/>
        <color rgb="FF000000"/>
        <rFont val="Calibri"/>
      </rPr>
      <t xml:space="preserve"> as needed:</t>
    </r>
    <r>
      <rPr>
        <sz val="11"/>
        <color rgb="FF000000"/>
        <rFont val="Calibri"/>
      </rPr>
      <t xml:space="preserve">
</t>
    </r>
    <r>
      <rPr>
        <sz val="11"/>
        <color rgb="FF000000"/>
        <rFont val="Calibri"/>
      </rPr>
      <t xml:space="preserve">- Add </t>
    </r>
    <r>
      <rPr>
        <b/>
        <sz val="11"/>
        <color rgb="FF000000"/>
        <rFont val="Calibri"/>
      </rPr>
      <t>Groups</t>
    </r>
    <r>
      <rPr>
        <sz val="11"/>
        <color rgb="FF000000"/>
        <rFont val="Calibri"/>
      </rPr>
      <t xml:space="preserve"> and/or </t>
    </r>
    <r>
      <rPr>
        <b/>
        <sz val="11"/>
        <color rgb="FF000000"/>
        <rFont val="Calibri"/>
      </rPr>
      <t>Domains</t>
    </r>
    <r>
      <rPr>
        <sz val="11"/>
        <color rgb="FF000000"/>
        <rFont val="Calibri"/>
      </rPr>
      <t xml:space="preserve"> that contain a majority of the organization.</t>
    </r>
    <r>
      <rPr>
        <sz val="11"/>
        <color rgb="FF000000"/>
        <rFont val="Calibri"/>
      </rPr>
      <t xml:space="preserve">
</t>
    </r>
    <r>
      <rPr>
        <sz val="11"/>
        <color rgb="FF000000"/>
        <rFont val="Calibri"/>
      </rPr>
      <t xml:space="preserve">- Set </t>
    </r>
    <r>
      <rPr>
        <b/>
        <sz val="11"/>
        <color rgb="FF000000"/>
        <rFont val="Calibri"/>
      </rPr>
      <t>Phishing email threshold</t>
    </r>
    <r>
      <rPr>
        <sz val="11"/>
        <color rgb="FF000000"/>
        <rFont val="Calibri"/>
      </rPr>
      <t xml:space="preserve"> to </t>
    </r>
    <r>
      <rPr>
        <b/>
        <sz val="11"/>
        <color rgb="FF000000"/>
        <rFont val="Calibri"/>
      </rPr>
      <t>3 - More Aggressive</t>
    </r>
    <r>
      <rPr>
        <sz val="11"/>
        <color rgb="FF000000"/>
        <rFont val="Calibri"/>
      </rPr>
      <t xml:space="preserve">
</t>
    </r>
    <r>
      <rPr>
        <sz val="11"/>
        <color rgb="FF000000"/>
        <rFont val="Calibri"/>
      </rPr>
      <t xml:space="preserve">- Check </t>
    </r>
    <r>
      <rPr>
        <b/>
        <sz val="11"/>
        <color rgb="FF000000"/>
        <rFont val="Calibri"/>
      </rPr>
      <t>Enable users to protect</t>
    </r>
    <r>
      <rPr>
        <sz val="11"/>
        <color rgb="FF000000"/>
        <rFont val="Calibri"/>
      </rPr>
      <t xml:space="preserve"> and add up to 350 users</t>
    </r>
    <r>
      <rPr>
        <sz val="11"/>
        <color rgb="FF000000"/>
        <rFont val="Calibri"/>
      </rPr>
      <t xml:space="preserve">
</t>
    </r>
    <r>
      <rPr>
        <sz val="11"/>
        <color rgb="FF000000"/>
        <rFont val="Calibri"/>
      </rPr>
      <t xml:space="preserve">- Check </t>
    </r>
    <r>
      <rPr>
        <b/>
        <sz val="11"/>
        <color rgb="FF000000"/>
        <rFont val="Calibri"/>
      </rPr>
      <t>Enable domains to protect</t>
    </r>
    <r>
      <rPr>
        <sz val="11"/>
        <color rgb="FF000000"/>
        <rFont val="Calibri"/>
      </rPr>
      <t xml:space="preserve"> and check </t>
    </r>
    <r>
      <rPr>
        <b/>
        <sz val="11"/>
        <color rgb="FF000000"/>
        <rFont val="Calibri"/>
      </rPr>
      <t>Include domains I own</t>
    </r>
    <r>
      <rPr>
        <sz val="11"/>
        <color rgb="FF000000"/>
        <rFont val="Calibri"/>
      </rPr>
      <t xml:space="preserve">
</t>
    </r>
    <r>
      <rPr>
        <sz val="11"/>
        <color rgb="FF000000"/>
        <rFont val="Calibri"/>
      </rPr>
      <t xml:space="preserve">- Check </t>
    </r>
    <r>
      <rPr>
        <b/>
        <sz val="11"/>
        <color rgb="FF000000"/>
        <rFont val="Calibri"/>
      </rPr>
      <t>Enable mailbox intelligence (Recommended)</t>
    </r>
    <r>
      <rPr>
        <sz val="11"/>
        <color rgb="FF000000"/>
        <rFont val="Calibri"/>
      </rPr>
      <t xml:space="preserve">
</t>
    </r>
    <r>
      <rPr>
        <sz val="11"/>
        <color rgb="FF000000"/>
        <rFont val="Calibri"/>
      </rPr>
      <t xml:space="preserve">- Check </t>
    </r>
    <r>
      <rPr>
        <b/>
        <sz val="11"/>
        <color rgb="FF000000"/>
        <rFont val="Calibri"/>
      </rPr>
      <t>Enable Intelligence for impersonation protection (Recommended)</t>
    </r>
    <r>
      <rPr>
        <sz val="11"/>
        <color rgb="FF000000"/>
        <rFont val="Calibri"/>
      </rPr>
      <t xml:space="preserve">
</t>
    </r>
    <r>
      <rPr>
        <sz val="11"/>
        <color rgb="FF000000"/>
        <rFont val="Calibri"/>
      </rPr>
      <t xml:space="preserve">- Check </t>
    </r>
    <r>
      <rPr>
        <b/>
        <sz val="11"/>
        <color rgb="FF000000"/>
        <rFont val="Calibri"/>
      </rPr>
      <t>Enable spoof intelligence (Recommended)</t>
    </r>
    <r>
      <rPr>
        <sz val="11"/>
        <color rgb="FF000000"/>
        <rFont val="Calibri"/>
      </rPr>
      <t xml:space="preserve">
</t>
    </r>
    <r>
      <rPr>
        <sz val="11"/>
        <color rgb="FF000000"/>
        <rFont val="Calibri"/>
      </rPr>
      <t xml:space="preserve">- Under </t>
    </r>
    <r>
      <rPr>
        <b/>
        <sz val="11"/>
        <color rgb="FF000000"/>
        <rFont val="Calibri"/>
      </rPr>
      <t>Actions</t>
    </r>
    <r>
      <rPr>
        <sz val="11"/>
        <color rgb="FF000000"/>
        <rFont val="Calibri"/>
      </rPr>
      <t xml:space="preserve"> configure the following:</t>
    </r>
    <r>
      <rPr>
        <sz val="11"/>
        <color rgb="FF000000"/>
        <rFont val="Calibri"/>
      </rPr>
      <t xml:space="preserve">
</t>
    </r>
    <r>
      <rPr>
        <sz val="11"/>
        <color rgb="FF000000"/>
        <rFont val="Calibri"/>
      </rPr>
      <t xml:space="preserve">- Set </t>
    </r>
    <r>
      <rPr>
        <b/>
        <sz val="11"/>
        <color rgb="FF000000"/>
        <rFont val="Calibri"/>
      </rPr>
      <t>If a message is detected as user impersonation</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Set </t>
    </r>
    <r>
      <rPr>
        <b/>
        <sz val="11"/>
        <color rgb="FF000000"/>
        <rFont val="Calibri"/>
      </rPr>
      <t>If a message is detected as domain impersonation</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Set </t>
    </r>
    <r>
      <rPr>
        <b/>
        <sz val="11"/>
        <color rgb="FF000000"/>
        <rFont val="Calibri"/>
      </rPr>
      <t>If Mailbox Intelligence detects an impersonated user</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Leave </t>
    </r>
    <r>
      <rPr>
        <b/>
        <sz val="11"/>
        <color rgb="FF000000"/>
        <rFont val="Calibri"/>
      </rPr>
      <t>Honor DMARC record policy when the message is detected as spoof</t>
    </r>
    <r>
      <rPr>
        <sz val="11"/>
        <color rgb="FF000000"/>
        <rFont val="Calibri"/>
      </rPr>
      <t xml:space="preserve"> checked.</t>
    </r>
    <r>
      <rPr>
        <sz val="11"/>
        <color rgb="FF000000"/>
        <rFont val="Calibri"/>
      </rPr>
      <t xml:space="preserve">
</t>
    </r>
    <r>
      <rPr>
        <sz val="11"/>
        <color rgb="FF000000"/>
        <rFont val="Calibri"/>
      </rPr>
      <t xml:space="preserve">- Check </t>
    </r>
    <r>
      <rPr>
        <b/>
        <sz val="11"/>
        <color rgb="FF000000"/>
        <rFont val="Calibri"/>
      </rPr>
      <t>Show first contact safety tip (Recommended)</t>
    </r>
    <r>
      <rPr>
        <sz val="11"/>
        <color rgb="FF000000"/>
        <rFont val="Calibri"/>
      </rPr>
      <t xml:space="preserve">
</t>
    </r>
    <r>
      <rPr>
        <sz val="11"/>
        <color rgb="FF000000"/>
        <rFont val="Calibri"/>
      </rPr>
      <t xml:space="preserve">- Check </t>
    </r>
    <r>
      <rPr>
        <b/>
        <sz val="11"/>
        <color rgb="FF000000"/>
        <rFont val="Calibri"/>
      </rPr>
      <t>Show user impersonation safety tip</t>
    </r>
    <r>
      <rPr>
        <sz val="11"/>
        <color rgb="FF000000"/>
        <rFont val="Calibri"/>
      </rPr>
      <t xml:space="preserve">
</t>
    </r>
    <r>
      <rPr>
        <sz val="11"/>
        <color rgb="FF000000"/>
        <rFont val="Calibri"/>
      </rPr>
      <t xml:space="preserve">- Check </t>
    </r>
    <r>
      <rPr>
        <b/>
        <sz val="11"/>
        <color rgb="FF000000"/>
        <rFont val="Calibri"/>
      </rPr>
      <t>Show domain impersonation safety tip</t>
    </r>
    <r>
      <rPr>
        <sz val="11"/>
        <color rgb="FF000000"/>
        <rFont val="Calibri"/>
      </rPr>
      <t xml:space="preserve">
</t>
    </r>
    <r>
      <rPr>
        <sz val="11"/>
        <color rgb="FF000000"/>
        <rFont val="Calibri"/>
      </rPr>
      <t xml:space="preserve">- Check </t>
    </r>
    <r>
      <rPr>
        <b/>
        <sz val="11"/>
        <color rgb="FF000000"/>
        <rFont val="Calibri"/>
      </rPr>
      <t>Show user impersonation unusual characters safety tip</t>
    </r>
    <r>
      <rPr>
        <sz val="11"/>
        <color rgb="FF000000"/>
        <rFont val="Calibri"/>
      </rPr>
      <t xml:space="preserve">
</t>
    </r>
    <r>
      <rPr>
        <sz val="11"/>
        <color rgb="FF000000"/>
        <rFont val="Calibri"/>
      </rPr>
      <t xml:space="preserve">- Finally, click </t>
    </r>
    <r>
      <rPr>
        <b/>
        <sz val="11"/>
        <color rgb="FF000000"/>
        <rFont val="Calibri"/>
      </rPr>
      <t>Next</t>
    </r>
    <r>
      <rPr>
        <sz val="11"/>
        <color rgb="FF000000"/>
        <rFont val="Calibri"/>
      </rPr>
      <t xml:space="preserve"> and </t>
    </r>
    <r>
      <rPr>
        <b/>
        <sz val="11"/>
        <color rgb="FF000000"/>
        <rFont val="Calibri"/>
      </rPr>
      <t>Submit</t>
    </r>
    <r>
      <rPr>
        <sz val="11"/>
        <color rgb="FF000000"/>
        <rFont val="Calibri"/>
      </rPr>
      <t xml:space="preserve"> the policy.</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DefaultFullAccessWithNotificationPolicy</t>
    </r>
    <r>
      <rPr>
        <sz val="11"/>
        <color rgb="FF000000"/>
        <rFont val="Calibri"/>
      </rPr>
      <t xml:space="preserve"> is suggested but not required. Users will be notified that impersonation emails are in the Quarantine.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script to create an AntiPhish policy:</t>
    </r>
    <r>
      <rPr>
        <sz val="11"/>
        <color rgb="FF000000"/>
        <rFont val="Calibri"/>
      </rPr>
      <t xml:space="preserve">
</t>
    </r>
    <r>
      <rPr>
        <sz val="11"/>
        <color rgb="FF006096"/>
        <rFont val="Roboto Condensed"/>
      </rPr>
      <t># Create the Policy</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Name = "CIS AntiPhish Policy"</t>
    </r>
    <r>
      <rPr>
        <sz val="11"/>
        <color rgb="FF006096"/>
        <rFont val="Roboto Condensed"/>
      </rPr>
      <t xml:space="preserve">
</t>
    </r>
    <r>
      <rPr>
        <sz val="11"/>
        <color rgb="FF006096"/>
        <rFont val="Roboto Condensed"/>
      </rPr>
      <t xml:space="preserve">    PhishThresholdLevel = 3</t>
    </r>
    <r>
      <rPr>
        <sz val="11"/>
        <color rgb="FF006096"/>
        <rFont val="Roboto Condensed"/>
      </rPr>
      <t xml:space="preserve">
</t>
    </r>
    <r>
      <rPr>
        <sz val="11"/>
        <color rgb="FF006096"/>
        <rFont val="Roboto Condensed"/>
      </rPr>
      <t xml:space="preserve">    EnableTargetedUserProtection = $true</t>
    </r>
    <r>
      <rPr>
        <sz val="11"/>
        <color rgb="FF006096"/>
        <rFont val="Roboto Condensed"/>
      </rPr>
      <t xml:space="preserve">
</t>
    </r>
    <r>
      <rPr>
        <sz val="11"/>
        <color rgb="FF006096"/>
        <rFont val="Roboto Condensed"/>
      </rPr>
      <t xml:space="preserve">    EnableOrganizationDomainsProtection = $true</t>
    </r>
    <r>
      <rPr>
        <sz val="11"/>
        <color rgb="FF006096"/>
        <rFont val="Roboto Condensed"/>
      </rPr>
      <t xml:space="preserve">
</t>
    </r>
    <r>
      <rPr>
        <sz val="11"/>
        <color rgb="FF006096"/>
        <rFont val="Roboto Condensed"/>
      </rPr>
      <t xml:space="preserve">    EnableMailboxIntelligence = $true</t>
    </r>
    <r>
      <rPr>
        <sz val="11"/>
        <color rgb="FF006096"/>
        <rFont val="Roboto Condensed"/>
      </rPr>
      <t xml:space="preserve">
</t>
    </r>
    <r>
      <rPr>
        <sz val="11"/>
        <color rgb="FF006096"/>
        <rFont val="Roboto Condensed"/>
      </rPr>
      <t xml:space="preserve">    EnableMailboxIntelligenceProtection = $true</t>
    </r>
    <r>
      <rPr>
        <sz val="11"/>
        <color rgb="FF006096"/>
        <rFont val="Roboto Condensed"/>
      </rPr>
      <t xml:space="preserve">
</t>
    </r>
    <r>
      <rPr>
        <sz val="11"/>
        <color rgb="FF006096"/>
        <rFont val="Roboto Condensed"/>
      </rPr>
      <t xml:space="preserve">    EnableSpoofIntelligence = $true</t>
    </r>
    <r>
      <rPr>
        <sz val="11"/>
        <color rgb="FF006096"/>
        <rFont val="Roboto Condensed"/>
      </rPr>
      <t xml:space="preserve">
</t>
    </r>
    <r>
      <rPr>
        <sz val="11"/>
        <color rgb="FF006096"/>
        <rFont val="Roboto Condensed"/>
      </rPr>
      <t xml:space="preserve">    TargetedUserProtectionAction = 'Quarantine'</t>
    </r>
    <r>
      <rPr>
        <sz val="11"/>
        <color rgb="FF006096"/>
        <rFont val="Roboto Condensed"/>
      </rPr>
      <t xml:space="preserve">
</t>
    </r>
    <r>
      <rPr>
        <sz val="11"/>
        <color rgb="FF006096"/>
        <rFont val="Roboto Condensed"/>
      </rPr>
      <t xml:space="preserve">    TargetedDomainProtectionAction = 'Quarantine'</t>
    </r>
    <r>
      <rPr>
        <sz val="11"/>
        <color rgb="FF006096"/>
        <rFont val="Roboto Condensed"/>
      </rPr>
      <t xml:space="preserve">
</t>
    </r>
    <r>
      <rPr>
        <sz val="11"/>
        <color rgb="FF006096"/>
        <rFont val="Roboto Condensed"/>
      </rPr>
      <t xml:space="preserve">    MailboxIntelligenceProtectionAction = 'Quarantine'</t>
    </r>
    <r>
      <rPr>
        <sz val="11"/>
        <color rgb="FF006096"/>
        <rFont val="Roboto Condensed"/>
      </rPr>
      <t xml:space="preserve">
</t>
    </r>
    <r>
      <rPr>
        <sz val="11"/>
        <color rgb="FF006096"/>
        <rFont val="Roboto Condensed"/>
      </rPr>
      <t xml:space="preserve">    TargetedUserQuarantineTag = 'DefaultFullAccessWithNotificationPolicy'</t>
    </r>
    <r>
      <rPr>
        <sz val="11"/>
        <color rgb="FF006096"/>
        <rFont val="Roboto Condensed"/>
      </rPr>
      <t xml:space="preserve">
</t>
    </r>
    <r>
      <rPr>
        <sz val="11"/>
        <color rgb="FF006096"/>
        <rFont val="Roboto Condensed"/>
      </rPr>
      <t xml:space="preserve">    MailboxIntelligenceQuarantineTag = 'DefaultFullAccessWithNotificationPolicy'</t>
    </r>
    <r>
      <rPr>
        <sz val="11"/>
        <color rgb="FF006096"/>
        <rFont val="Roboto Condensed"/>
      </rPr>
      <t xml:space="preserve">
</t>
    </r>
    <r>
      <rPr>
        <sz val="11"/>
        <color rgb="FF006096"/>
        <rFont val="Roboto Condensed"/>
      </rPr>
      <t xml:space="preserve">    TargetedDomainQuarantineTag = 'DefaultFullAccessWithNotificationPolicy'</t>
    </r>
    <r>
      <rPr>
        <sz val="11"/>
        <color rgb="FF006096"/>
        <rFont val="Roboto Condensed"/>
      </rPr>
      <t xml:space="preserve">
</t>
    </r>
    <r>
      <rPr>
        <sz val="11"/>
        <color rgb="FF006096"/>
        <rFont val="Roboto Condensed"/>
      </rPr>
      <t xml:space="preserve">    EnableFirstContactSafetyTips = $true</t>
    </r>
    <r>
      <rPr>
        <sz val="11"/>
        <color rgb="FF006096"/>
        <rFont val="Roboto Condensed"/>
      </rPr>
      <t xml:space="preserve">
</t>
    </r>
    <r>
      <rPr>
        <sz val="11"/>
        <color rgb="FF006096"/>
        <rFont val="Roboto Condensed"/>
      </rPr>
      <t xml:space="preserve">    EnableSimilarUsersSafetyTips = $true</t>
    </r>
    <r>
      <rPr>
        <sz val="11"/>
        <color rgb="FF006096"/>
        <rFont val="Roboto Condensed"/>
      </rPr>
      <t xml:space="preserve">
</t>
    </r>
    <r>
      <rPr>
        <sz val="11"/>
        <color rgb="FF006096"/>
        <rFont val="Roboto Condensed"/>
      </rPr>
      <t xml:space="preserve">    EnableSimilarDomainsSafetyTips = $true</t>
    </r>
    <r>
      <rPr>
        <sz val="11"/>
        <color rgb="FF006096"/>
        <rFont val="Roboto Condensed"/>
      </rPr>
      <t xml:space="preserve">
</t>
    </r>
    <r>
      <rPr>
        <sz val="11"/>
        <color rgb="FF006096"/>
        <rFont val="Roboto Condensed"/>
      </rPr>
      <t xml:space="preserve">    EnableUnusualCharactersSafetyTips = $true</t>
    </r>
    <r>
      <rPr>
        <sz val="11"/>
        <color rgb="FF006096"/>
        <rFont val="Roboto Condensed"/>
      </rPr>
      <t xml:space="preserve">
</t>
    </r>
    <r>
      <rPr>
        <sz val="11"/>
        <color rgb="FF006096"/>
        <rFont val="Roboto Condensed"/>
      </rPr>
      <t xml:space="preserve">    HonorDmarcPolicy =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New-AntiPhishPolicy @params</t>
    </r>
    <r>
      <rPr>
        <sz val="11"/>
        <color rgb="FF006096"/>
        <rFont val="Roboto Condensed"/>
      </rPr>
      <t xml:space="preserve">
</t>
    </r>
    <r>
      <rPr>
        <sz val="11"/>
        <color rgb="FF006096"/>
        <rFont val="Roboto Condensed"/>
      </rPr>
      <t># Create the rule for all users in all valid domains and associate with Policy</t>
    </r>
    <r>
      <rPr>
        <sz val="11"/>
        <color rgb="FF006096"/>
        <rFont val="Roboto Condensed"/>
      </rPr>
      <t xml:space="preserve">
</t>
    </r>
    <r>
      <rPr>
        <sz val="11"/>
        <color rgb="FF006096"/>
        <rFont val="Roboto Condensed"/>
      </rPr>
      <t>New-AntiPhishRule -Name $params.Name -AntiPhishPolicy $params.Name -RecipientDomainIs (Get-AcceptedDomain).Name -Priority 0</t>
    </r>
    <r>
      <rPr>
        <sz val="11"/>
        <color rgb="FF006096"/>
        <rFont val="Roboto Condensed"/>
      </rPr>
      <t xml:space="preserve">
</t>
    </r>
    <r>
      <rPr>
        <sz val="11"/>
        <color rgb="FF000000"/>
        <rFont val="Calibri"/>
      </rPr>
      <t xml:space="preserve">
</t>
    </r>
    <r>
      <rPr>
        <sz val="11"/>
        <color rgb="FF000000"/>
        <rFont val="Calibri"/>
      </rPr>
      <t>- The new policy can be edited in the UI or via PowerShell.</t>
    </r>
    <r>
      <rPr>
        <sz val="11"/>
        <color rgb="FF000000"/>
        <rFont val="Calibri"/>
      </rPr>
      <t xml:space="preserve">
</t>
    </r>
    <r>
      <rPr>
        <b/>
        <sz val="11"/>
        <color rgb="FF000000"/>
        <rFont val="Calibri"/>
      </rPr>
      <t>Note:</t>
    </r>
    <r>
      <rPr>
        <sz val="11"/>
        <color rgb="FF000000"/>
        <rFont val="Calibri"/>
      </rPr>
      <t xml:space="preserve"> Remediation guidance is intended to help create a qualifying AntiPhish policy that meets the recommended criteria while protecting the majority of the organization. It's understood some individual user exceptions may exist or exceptions for the entire policy if another product acts as a similar control.</t>
    </r>
  </si>
  <si>
    <r>
      <rPr>
        <sz val="11"/>
        <color rgb="FF000000"/>
        <rFont val="Calibri"/>
      </rPr>
      <t>By default, Office 365 includes built-in features that help protect users from phishing attacks. Set up anti-phishing polices to increase this protection, for example by refining settings to better detect and prevent impersonation and spoofing attacks. The default policy applies to all users within the organization and is a single view to fine-tune anti-phishing protection. Custom policies can be created and configured for specific users, groups or domains within the organization and will take precedence over the default policy for the scoped users.</t>
    </r>
  </si>
  <si>
    <r>
      <rPr>
        <sz val="11"/>
        <color rgb="FF000000"/>
        <rFont val="Calibri"/>
      </rPr>
      <t>Mailboxes that are used for support systems such as helpdesk and billing systems send mail to internal users and are often not suitable candidates for impersonation protection. Care should be taken to ensure that these systems are excluded from Impersonation Protection.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</si>
  <si>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Anti-phishing</t>
    </r>
    <r>
      <rPr>
        <sz val="11"/>
        <color rgb="FF000000"/>
        <rFont val="Calibri"/>
      </rPr>
      <t>.</t>
    </r>
    <r>
      <rPr>
        <sz val="11"/>
        <color rgb="FF000000"/>
        <rFont val="Calibri"/>
      </rPr>
      <t xml:space="preserve">
</t>
    </r>
    <r>
      <rPr>
        <sz val="11"/>
        <color rgb="FF000000"/>
        <rFont val="Calibri"/>
      </rPr>
      <t xml:space="preserve">- Verify an AntiPhish policy exists that is </t>
    </r>
    <r>
      <rPr>
        <b/>
        <sz val="11"/>
        <color rgb="FF000000"/>
        <rFont val="Calibri"/>
      </rPr>
      <t>On</t>
    </r>
    <r>
      <rPr>
        <sz val="11"/>
        <color rgb="FF000000"/>
        <rFont val="Calibri"/>
      </rPr>
      <t xml:space="preserve"> and meets the following criteria:</t>
    </r>
    <r>
      <rPr>
        <sz val="11"/>
        <color rgb="FF000000"/>
        <rFont val="Calibri"/>
      </rPr>
      <t xml:space="preserve">
</t>
    </r>
    <r>
      <rPr>
        <sz val="11"/>
        <color rgb="FF000000"/>
        <rFont val="Calibri"/>
      </rPr>
      <t xml:space="preserve">- Under </t>
    </r>
    <r>
      <rPr>
        <b/>
        <sz val="11"/>
        <color rgb="FF000000"/>
        <rFont val="Calibri"/>
      </rPr>
      <t>Users, groups, and domains</t>
    </r>
    <r>
      <rPr>
        <sz val="11"/>
        <color rgb="FF000000"/>
        <rFont val="Calibri"/>
      </rPr>
      <t xml:space="preserve">
</t>
    </r>
    <r>
      <rPr>
        <sz val="11"/>
        <color rgb="FF000000"/>
        <rFont val="Calibri"/>
      </rPr>
      <t>- Verify that the included domains and groups includes a majority of the organization.</t>
    </r>
    <r>
      <rPr>
        <sz val="11"/>
        <color rgb="FF000000"/>
        <rFont val="Calibri"/>
      </rPr>
      <t xml:space="preserve">
</t>
    </r>
    <r>
      <rPr>
        <sz val="11"/>
        <color rgb="FF000000"/>
        <rFont val="Calibri"/>
      </rPr>
      <t xml:space="preserve">- Under </t>
    </r>
    <r>
      <rPr>
        <b/>
        <sz val="11"/>
        <color rgb="FF000000"/>
        <rFont val="Calibri"/>
      </rPr>
      <t>Phishing threshold &amp; protection</t>
    </r>
    <r>
      <rPr>
        <sz val="11"/>
        <color rgb="FF000000"/>
        <rFont val="Calibri"/>
      </rPr>
      <t xml:space="preserve"> verify the following:</t>
    </r>
    <r>
      <rPr>
        <sz val="11"/>
        <color rgb="FF000000"/>
        <rFont val="Calibri"/>
      </rPr>
      <t xml:space="preserve">
</t>
    </r>
    <r>
      <rPr>
        <sz val="11"/>
        <color rgb="FF000000"/>
        <rFont val="Calibri"/>
      </rPr>
      <t xml:space="preserve">- </t>
    </r>
    <r>
      <rPr>
        <b/>
        <sz val="11"/>
        <color rgb="FF000000"/>
        <rFont val="Calibri"/>
      </rPr>
      <t>Phishing email threshold</t>
    </r>
    <r>
      <rPr>
        <sz val="11"/>
        <color rgb="FF000000"/>
        <rFont val="Calibri"/>
      </rPr>
      <t xml:space="preserve"> is at least </t>
    </r>
    <r>
      <rPr>
        <b/>
        <sz val="11"/>
        <color rgb="FF000000"/>
        <rFont val="Calibri"/>
      </rPr>
      <t>3 - More Aggressive</t>
    </r>
    <r>
      <rPr>
        <sz val="11"/>
        <color rgb="FF000000"/>
        <rFont val="Calibri"/>
      </rPr>
      <t>.</t>
    </r>
    <r>
      <rPr>
        <sz val="11"/>
        <color rgb="FF000000"/>
        <rFont val="Calibri"/>
      </rPr>
      <t xml:space="preserve">
</t>
    </r>
    <r>
      <rPr>
        <sz val="11"/>
        <color rgb="FF000000"/>
        <rFont val="Calibri"/>
      </rPr>
      <t xml:space="preserve">- </t>
    </r>
    <r>
      <rPr>
        <b/>
        <sz val="11"/>
        <color rgb="FF000000"/>
        <rFont val="Calibri"/>
      </rPr>
      <t>User impersonation protection</t>
    </r>
    <r>
      <rPr>
        <sz val="11"/>
        <color rgb="FF000000"/>
        <rFont val="Calibri"/>
      </rPr>
      <t xml:space="preserve"> is </t>
    </r>
    <r>
      <rPr>
        <b/>
        <sz val="11"/>
        <color rgb="FF000000"/>
        <rFont val="Calibri"/>
      </rPr>
      <t>On</t>
    </r>
    <r>
      <rPr>
        <sz val="11"/>
        <color rgb="FF000000"/>
        <rFont val="Calibri"/>
      </rPr>
      <t xml:space="preserve"> and contains a subset of users.</t>
    </r>
    <r>
      <rPr>
        <sz val="11"/>
        <color rgb="FF000000"/>
        <rFont val="Calibri"/>
      </rPr>
      <t xml:space="preserve">
</t>
    </r>
    <r>
      <rPr>
        <sz val="11"/>
        <color rgb="FF000000"/>
        <rFont val="Calibri"/>
      </rPr>
      <t xml:space="preserve">- </t>
    </r>
    <r>
      <rPr>
        <b/>
        <sz val="11"/>
        <color rgb="FF000000"/>
        <rFont val="Calibri"/>
      </rPr>
      <t>Domain impersonation protection</t>
    </r>
    <r>
      <rPr>
        <sz val="11"/>
        <color rgb="FF000000"/>
        <rFont val="Calibri"/>
      </rPr>
      <t xml:space="preserve"> is </t>
    </r>
    <r>
      <rPr>
        <b/>
        <sz val="11"/>
        <color rgb="FF000000"/>
        <rFont val="Calibri"/>
      </rPr>
      <t>On for owned domains</t>
    </r>
    <r>
      <rPr>
        <sz val="11"/>
        <color rgb="FF000000"/>
        <rFont val="Calibri"/>
      </rPr>
      <t>.</t>
    </r>
    <r>
      <rPr>
        <sz val="11"/>
        <color rgb="FF000000"/>
        <rFont val="Calibri"/>
      </rPr>
      <t xml:space="preserve">
</t>
    </r>
    <r>
      <rPr>
        <sz val="11"/>
        <color rgb="FF000000"/>
        <rFont val="Calibri"/>
      </rPr>
      <t xml:space="preserve">- </t>
    </r>
    <r>
      <rPr>
        <b/>
        <sz val="11"/>
        <color rgb="FF000000"/>
        <rFont val="Calibri"/>
      </rPr>
      <t>Mailbox intelligence</t>
    </r>
    <r>
      <rPr>
        <sz val="11"/>
        <color rgb="FF000000"/>
        <rFont val="Calibri"/>
      </rPr>
      <t xml:space="preserve"> and </t>
    </r>
    <r>
      <rPr>
        <b/>
        <sz val="11"/>
        <color rgb="FF000000"/>
        <rFont val="Calibri"/>
      </rPr>
      <t>Mailbox intelligence for impersonations</t>
    </r>
    <r>
      <rPr>
        <sz val="11"/>
        <color rgb="FF000000"/>
        <rFont val="Calibri"/>
      </rPr>
      <t xml:space="preserve"> and </t>
    </r>
    <r>
      <rPr>
        <b/>
        <sz val="11"/>
        <color rgb="FF000000"/>
        <rFont val="Calibri"/>
      </rPr>
      <t>Spoof intelligence</t>
    </r>
    <r>
      <rPr>
        <sz val="11"/>
        <color rgb="FF000000"/>
        <rFont val="Calibri"/>
      </rPr>
      <t xml:space="preserve"> are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Actions</t>
    </r>
    <r>
      <rPr>
        <sz val="11"/>
        <color rgb="FF000000"/>
        <rFont val="Calibri"/>
      </rPr>
      <t xml:space="preserve"> verify the following:</t>
    </r>
    <r>
      <rPr>
        <sz val="11"/>
        <color rgb="FF000000"/>
        <rFont val="Calibri"/>
      </rPr>
      <t xml:space="preserve">
</t>
    </r>
    <r>
      <rPr>
        <sz val="11"/>
        <color rgb="FF000000"/>
        <rFont val="Calibri"/>
      </rPr>
      <t xml:space="preserve">- </t>
    </r>
    <r>
      <rPr>
        <b/>
        <sz val="11"/>
        <color rgb="FF000000"/>
        <rFont val="Calibri"/>
      </rPr>
      <t>If a message is detected as user impersonation</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If a message is detected as domain impersonation</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If Mailbox Intelligence detects an impersonated user</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First contact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User impersonation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Domain impersonation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Unusual characters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Honor DMARC record policy when the message is detected as spoof</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DefaultFullAccessWithNotificationPolicy</t>
    </r>
    <r>
      <rPr>
        <sz val="11"/>
        <color rgb="FF000000"/>
        <rFont val="Calibri"/>
      </rPr>
      <t xml:space="preserve"> is suggested but not required. Users will be notified that impersonation emails are in the Quarantine.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"name","Enabled","PhishThresholdLevel","EnableTargetedUserProtection"</t>
    </r>
    <r>
      <rPr>
        <sz val="11"/>
        <color rgb="FF006096"/>
        <rFont val="Roboto Condensed"/>
      </rPr>
      <t xml:space="preserve">
</t>
    </r>
    <r>
      <rPr>
        <sz val="11"/>
        <color rgb="FF006096"/>
        <rFont val="Roboto Condensed"/>
      </rPr>
      <t xml:space="preserve">    "EnableOrganizationDomainsProtection","EnableMailboxIntelligence"</t>
    </r>
    <r>
      <rPr>
        <sz val="11"/>
        <color rgb="FF006096"/>
        <rFont val="Roboto Condensed"/>
      </rPr>
      <t xml:space="preserve">
</t>
    </r>
    <r>
      <rPr>
        <sz val="11"/>
        <color rgb="FF006096"/>
        <rFont val="Roboto Condensed"/>
      </rPr>
      <t xml:space="preserve">    "EnableMailboxIntelligenceProtection","EnableSpoofIntelligence"</t>
    </r>
    <r>
      <rPr>
        <sz val="11"/>
        <color rgb="FF006096"/>
        <rFont val="Roboto Condensed"/>
      </rPr>
      <t xml:space="preserve">
</t>
    </r>
    <r>
      <rPr>
        <sz val="11"/>
        <color rgb="FF006096"/>
        <rFont val="Roboto Condensed"/>
      </rPr>
      <t xml:space="preserve">    "TargetedUserProtectionAction","TargetedDomainProtectionAction"</t>
    </r>
    <r>
      <rPr>
        <sz val="11"/>
        <color rgb="FF006096"/>
        <rFont val="Roboto Condensed"/>
      </rPr>
      <t xml:space="preserve">
</t>
    </r>
    <r>
      <rPr>
        <sz val="11"/>
        <color rgb="FF006096"/>
        <rFont val="Roboto Condensed"/>
      </rPr>
      <t xml:space="preserve">    "MailboxIntelligenceProtectionAction","EnableFirstContactSafetyTips"</t>
    </r>
    <r>
      <rPr>
        <sz val="11"/>
        <color rgb="FF006096"/>
        <rFont val="Roboto Condensed"/>
      </rPr>
      <t xml:space="preserve">
</t>
    </r>
    <r>
      <rPr>
        <sz val="11"/>
        <color rgb="FF006096"/>
        <rFont val="Roboto Condensed"/>
      </rPr>
      <t xml:space="preserve">    "EnableSimilarUsersSafetyTips","EnableSimilarDomainsSafetyTips"</t>
    </r>
    <r>
      <rPr>
        <sz val="11"/>
        <color rgb="FF006096"/>
        <rFont val="Roboto Condensed"/>
      </rPr>
      <t xml:space="preserve">
</t>
    </r>
    <r>
      <rPr>
        <sz val="11"/>
        <color rgb="FF006096"/>
        <rFont val="Roboto Condensed"/>
      </rPr>
      <t xml:space="preserve">    "EnableUnusualCharactersSafetyTips","TargetedUsersToProtect"</t>
    </r>
    <r>
      <rPr>
        <sz val="11"/>
        <color rgb="FF006096"/>
        <rFont val="Roboto Condensed"/>
      </rPr>
      <t xml:space="preserve">
</t>
    </r>
    <r>
      <rPr>
        <sz val="11"/>
        <color rgb="FF006096"/>
        <rFont val="Roboto Condensed"/>
      </rPr>
      <t xml:space="preserve">    "HonorDmarcPolicy"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Get-AntiPhishPolicy | fl $params</t>
    </r>
    <r>
      <rPr>
        <sz val="11"/>
        <color rgb="FF006096"/>
        <rFont val="Roboto Condensed"/>
      </rPr>
      <t xml:space="preserve">
</t>
    </r>
    <r>
      <rPr>
        <sz val="11"/>
        <color rgb="FF000000"/>
        <rFont val="Calibri"/>
      </rPr>
      <t xml:space="preserve">
</t>
    </r>
    <r>
      <rPr>
        <sz val="11"/>
        <color rgb="FF000000"/>
        <rFont val="Calibri"/>
      </rPr>
      <t>- Verify there is a policy created that has matching values for the following parameters:</t>
    </r>
    <r>
      <rPr>
        <sz val="11"/>
        <color rgb="FF000000"/>
        <rFont val="Calibri"/>
      </rPr>
      <t xml:space="preserve">
</t>
    </r>
    <r>
      <rPr>
        <sz val="11"/>
        <color rgb="FF006096"/>
        <rFont val="Roboto Condensed"/>
      </rPr>
      <t>Enabled                             : True</t>
    </r>
    <r>
      <rPr>
        <sz val="11"/>
        <color rgb="FF006096"/>
        <rFont val="Roboto Condensed"/>
      </rPr>
      <t xml:space="preserve">
</t>
    </r>
    <r>
      <rPr>
        <sz val="11"/>
        <color rgb="FF006096"/>
        <rFont val="Roboto Condensed"/>
      </rPr>
      <t>PhishThresholdLevel                 : 3</t>
    </r>
    <r>
      <rPr>
        <sz val="11"/>
        <color rgb="FF006096"/>
        <rFont val="Roboto Condensed"/>
      </rPr>
      <t xml:space="preserve">
</t>
    </r>
    <r>
      <rPr>
        <sz val="11"/>
        <color rgb="FF006096"/>
        <rFont val="Roboto Condensed"/>
      </rPr>
      <t>EnableTargetedUserProtection        : True</t>
    </r>
    <r>
      <rPr>
        <sz val="11"/>
        <color rgb="FF006096"/>
        <rFont val="Roboto Condensed"/>
      </rPr>
      <t xml:space="preserve">
</t>
    </r>
    <r>
      <rPr>
        <sz val="11"/>
        <color rgb="FF006096"/>
        <rFont val="Roboto Condensed"/>
      </rPr>
      <t>EnableOrganizationDomainsProtection : True</t>
    </r>
    <r>
      <rPr>
        <sz val="11"/>
        <color rgb="FF006096"/>
        <rFont val="Roboto Condensed"/>
      </rPr>
      <t xml:space="preserve">
</t>
    </r>
    <r>
      <rPr>
        <sz val="11"/>
        <color rgb="FF006096"/>
        <rFont val="Roboto Condensed"/>
      </rPr>
      <t>EnableMailboxIntelligence           : True</t>
    </r>
    <r>
      <rPr>
        <sz val="11"/>
        <color rgb="FF006096"/>
        <rFont val="Roboto Condensed"/>
      </rPr>
      <t xml:space="preserve">
</t>
    </r>
    <r>
      <rPr>
        <sz val="11"/>
        <color rgb="FF006096"/>
        <rFont val="Roboto Condensed"/>
      </rPr>
      <t>EnableMailboxIntelligenceProtection : True</t>
    </r>
    <r>
      <rPr>
        <sz val="11"/>
        <color rgb="FF006096"/>
        <rFont val="Roboto Condensed"/>
      </rPr>
      <t xml:space="preserve">
</t>
    </r>
    <r>
      <rPr>
        <sz val="11"/>
        <color rgb="FF006096"/>
        <rFont val="Roboto Condensed"/>
      </rPr>
      <t>EnableSpoofIntelligence             : True</t>
    </r>
    <r>
      <rPr>
        <sz val="11"/>
        <color rgb="FF006096"/>
        <rFont val="Roboto Condensed"/>
      </rPr>
      <t xml:space="preserve">
</t>
    </r>
    <r>
      <rPr>
        <sz val="11"/>
        <color rgb="FF006096"/>
        <rFont val="Roboto Condensed"/>
      </rPr>
      <t>TargetedUserProtectionAction        : Quarantine</t>
    </r>
    <r>
      <rPr>
        <sz val="11"/>
        <color rgb="FF006096"/>
        <rFont val="Roboto Condensed"/>
      </rPr>
      <t xml:space="preserve">
</t>
    </r>
    <r>
      <rPr>
        <sz val="11"/>
        <color rgb="FF006096"/>
        <rFont val="Roboto Condensed"/>
      </rPr>
      <t>TargetedDomainProtectionAction      : Quarantine</t>
    </r>
    <r>
      <rPr>
        <sz val="11"/>
        <color rgb="FF006096"/>
        <rFont val="Roboto Condensed"/>
      </rPr>
      <t xml:space="preserve">
</t>
    </r>
    <r>
      <rPr>
        <sz val="11"/>
        <color rgb="FF006096"/>
        <rFont val="Roboto Condensed"/>
      </rPr>
      <t>MailboxIntelligenceProtectionAction : Quarantine</t>
    </r>
    <r>
      <rPr>
        <sz val="11"/>
        <color rgb="FF006096"/>
        <rFont val="Roboto Condensed"/>
      </rPr>
      <t xml:space="preserve">
</t>
    </r>
    <r>
      <rPr>
        <sz val="11"/>
        <color rgb="FF006096"/>
        <rFont val="Roboto Condensed"/>
      </rPr>
      <t>EnableFirstContactSafetyTips        : True</t>
    </r>
    <r>
      <rPr>
        <sz val="11"/>
        <color rgb="FF006096"/>
        <rFont val="Roboto Condensed"/>
      </rPr>
      <t xml:space="preserve">
</t>
    </r>
    <r>
      <rPr>
        <sz val="11"/>
        <color rgb="FF006096"/>
        <rFont val="Roboto Condensed"/>
      </rPr>
      <t>EnableSimilarUsersSafetyTips        : True</t>
    </r>
    <r>
      <rPr>
        <sz val="11"/>
        <color rgb="FF006096"/>
        <rFont val="Roboto Condensed"/>
      </rPr>
      <t xml:space="preserve">
</t>
    </r>
    <r>
      <rPr>
        <sz val="11"/>
        <color rgb="FF006096"/>
        <rFont val="Roboto Condensed"/>
      </rPr>
      <t>EnableSimilarDomainsSafetyTips      : True</t>
    </r>
    <r>
      <rPr>
        <sz val="11"/>
        <color rgb="FF006096"/>
        <rFont val="Roboto Condensed"/>
      </rPr>
      <t xml:space="preserve">
</t>
    </r>
    <r>
      <rPr>
        <sz val="11"/>
        <color rgb="FF006096"/>
        <rFont val="Roboto Condensed"/>
      </rPr>
      <t>EnableUnusualCharactersSafetyTips   : True</t>
    </r>
    <r>
      <rPr>
        <sz val="11"/>
        <color rgb="FF006096"/>
        <rFont val="Roboto Condensed"/>
      </rPr>
      <t xml:space="preserve">
</t>
    </r>
    <r>
      <rPr>
        <sz val="11"/>
        <color rgb="FF006096"/>
        <rFont val="Roboto Condensed"/>
      </rPr>
      <t>TargetedUsersToProtect              : {&lt;contains users&gt;}</t>
    </r>
    <r>
      <rPr>
        <sz val="11"/>
        <color rgb="FF006096"/>
        <rFont val="Roboto Condensed"/>
      </rPr>
      <t xml:space="preserve">
</t>
    </r>
    <r>
      <rPr>
        <sz val="11"/>
        <color rgb="FF006096"/>
        <rFont val="Roboto Condensed"/>
      </rPr>
      <t>HonorDmarcPolicy                    : True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TargetedUsersToProtect</t>
    </r>
    <r>
      <rPr>
        <sz val="11"/>
        <color rgb="FF000000"/>
        <rFont val="Calibri"/>
      </rPr>
      <t xml:space="preserve"> contains a subset of the organization, up to 350 users, for targeted Impersonation Protection.</t>
    </r>
    <r>
      <rPr>
        <sz val="11"/>
        <color rgb="FF000000"/>
        <rFont val="Calibri"/>
      </rPr>
      <t xml:space="preserve">
</t>
    </r>
    <r>
      <rPr>
        <sz val="11"/>
        <color rgb="FF000000"/>
        <rFont val="Calibri"/>
      </rPr>
      <t>- Use PowerShell to verify the AntiPhishRule is configured and enabled.</t>
    </r>
    <r>
      <rPr>
        <sz val="11"/>
        <color rgb="FF000000"/>
        <rFont val="Calibri"/>
      </rPr>
      <t xml:space="preserve">
</t>
    </r>
    <r>
      <rPr>
        <sz val="11"/>
        <color rgb="FF006096"/>
        <rFont val="Roboto Condensed"/>
      </rPr>
      <t xml:space="preserve">Get-AntiPhishRule | </t>
    </r>
    <r>
      <rPr>
        <sz val="11"/>
        <color rgb="FF006096"/>
        <rFont val="Roboto Condensed"/>
      </rPr>
      <t xml:space="preserve">
</t>
    </r>
    <r>
      <rPr>
        <sz val="11"/>
        <color rgb="FF006096"/>
        <rFont val="Roboto Condensed"/>
      </rPr>
      <t>ft AntiPhishPolicy,Priority,State,SentToMemberOf,RecipientDomainIs</t>
    </r>
    <r>
      <rPr>
        <sz val="11"/>
        <color rgb="FF006096"/>
        <rFont val="Roboto Condensed"/>
      </rPr>
      <t xml:space="preserve">
</t>
    </r>
    <r>
      <rPr>
        <sz val="11"/>
        <color rgb="FF000000"/>
        <rFont val="Calibri"/>
      </rPr>
      <t xml:space="preserve">
</t>
    </r>
    <r>
      <rPr>
        <sz val="11"/>
        <color rgb="FF000000"/>
        <rFont val="Calibri"/>
      </rPr>
      <t xml:space="preserve">- Identity correct rule from the matching </t>
    </r>
    <r>
      <rPr>
        <b/>
        <sz val="11"/>
        <color rgb="FF000000"/>
        <rFont val="Calibri"/>
      </rPr>
      <t>AntiPhishPolicy</t>
    </r>
    <r>
      <rPr>
        <sz val="11"/>
        <color rgb="FF000000"/>
        <rFont val="Calibri"/>
      </rPr>
      <t xml:space="preserve"> name in step 3. Ensure the rule defines groups or domains that include the majority of the organization by inspecting </t>
    </r>
    <r>
      <rPr>
        <b/>
        <sz val="11"/>
        <color rgb="FF000000"/>
        <rFont val="Calibri"/>
      </rPr>
      <t>SentToMemberOf</t>
    </r>
    <r>
      <rPr>
        <sz val="11"/>
        <color rgb="FF000000"/>
        <rFont val="Calibri"/>
      </rPr>
      <t xml:space="preserve"> or </t>
    </r>
    <r>
      <rPr>
        <b/>
        <sz val="11"/>
        <color rgb="FF000000"/>
        <rFont val="Calibri"/>
      </rPr>
      <t>RecipientDomainIs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Audit guidance is intended to help identify a qualifying AntiPhish policy+rule that meets the recommended criteria while protecting the majority of the organization. It's understood some individual user exceptions may exist or exceptions for the entire policy if another product stands in as an equivalent control.</t>
    </r>
  </si>
  <si>
    <t>2.1.8</t>
  </si>
  <si>
    <r>
      <rPr>
        <sz val="11"/>
        <rFont val="Calibri"/>
      </rPr>
      <t>Ensure that SPF records are published for all Exchange Domains</t>
    </r>
  </si>
  <si>
    <r>
      <rPr>
        <b/>
        <sz val="11"/>
        <color rgb="FF000000"/>
        <rFont val="Calibri"/>
      </rPr>
      <t>To remediate using a DNS provider:</t>
    </r>
    <r>
      <rPr>
        <sz val="11"/>
        <color rgb="FF000000"/>
        <rFont val="Calibri"/>
      </rPr>
      <t xml:space="preserve">
</t>
    </r>
    <r>
      <rPr>
        <sz val="11"/>
        <color rgb="FF000000"/>
        <rFont val="Calibri"/>
      </rPr>
      <t>For each domain identified as non-compliant during the audit, make the necessary updates in your DNS provider or through your third-party SPF management service.</t>
    </r>
    <r>
      <rPr>
        <sz val="11"/>
        <color rgb="FF000000"/>
        <rFont val="Calibri"/>
      </rPr>
      <t xml:space="preserve">
</t>
    </r>
    <r>
      <rPr>
        <b/>
        <sz val="11"/>
        <color rgb="FF000000"/>
        <rFont val="Calibri"/>
      </rPr>
      <t>Missing SPF Record:</t>
    </r>
    <r>
      <rPr>
        <sz val="11"/>
        <color rgb="FF000000"/>
        <rFont val="Calibri"/>
      </rPr>
      <t>If a domain does not currently have an SPF record, create one similar to the example below, assuming all email is routed through Exchange Online (Microsoft 365 or Microsoft 365 GCC):</t>
    </r>
    <r>
      <rPr>
        <sz val="11"/>
        <color rgb="FF000000"/>
        <rFont val="Calibri"/>
      </rPr>
      <t xml:space="preserve">
</t>
    </r>
    <r>
      <rPr>
        <sz val="11"/>
        <color rgb="FF006096"/>
        <rFont val="Roboto Condensed"/>
      </rPr>
      <t># Hard fail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 Soft fail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0000"/>
        <rFont val="Calibri"/>
      </rPr>
      <t xml:space="preserve">
</t>
    </r>
    <r>
      <rPr>
        <b/>
        <sz val="11"/>
        <color rgb="FF000000"/>
        <rFont val="Calibri"/>
      </rPr>
      <t>Additional Senders:</t>
    </r>
    <r>
      <rPr>
        <sz val="11"/>
        <color rgb="FF000000"/>
        <rFont val="Calibri"/>
      </rPr>
      <t>If other authorized email services are used, add their SPF entries using the include: mechanism as needed. For example:</t>
    </r>
    <r>
      <rPr>
        <sz val="11"/>
        <color rgb="FF000000"/>
        <rFont val="Calibri"/>
      </rPr>
      <t xml:space="preserve">
</t>
    </r>
    <r>
      <rPr>
        <sz val="11"/>
        <color rgb="FF006096"/>
        <rFont val="Roboto Condensed"/>
      </rPr>
      <t>v=spf1 include:spf.protection.outlook.com include:exampledomain.net -all</t>
    </r>
    <r>
      <rPr>
        <sz val="11"/>
        <color rgb="FF006096"/>
        <rFont val="Roboto Condensed"/>
      </rPr>
      <t xml:space="preserve">
</t>
    </r>
  </si>
  <si>
    <r>
      <rPr>
        <sz val="11"/>
        <color rgb="FF000000"/>
        <rFont val="Calibri"/>
      </rPr>
      <t>For each domain that is configured in Exchange, a corresponding Sender Policy Framework (SPF) record should be created.</t>
    </r>
  </si>
  <si>
    <r>
      <rPr>
        <sz val="11"/>
        <color rgb="FF000000"/>
        <rFont val="Calibri"/>
      </rPr>
      <t>Setting up SPF records typically has minimal operational impact. However, organizations must ensure proper configuration, as misconfigured SPF records can cause legitimate email to be flagged as spam or fail authentication checks. Additionally, identifying all legitimate senders outside of the default Microsoft 365 IP ranges may require extra time and coordination during the discovery phase.</t>
    </r>
  </si>
  <si>
    <r>
      <rPr>
        <b/>
        <sz val="11"/>
        <color rgb="FF000000"/>
        <rFont val="Calibri"/>
      </rPr>
      <t>STEP 1: Determine the list of domains to audit</t>
    </r>
    <r>
      <rPr>
        <sz val="11"/>
        <color rgb="FF000000"/>
        <rFont val="Calibri"/>
      </rPr>
      <t xml:space="preserve">
</t>
    </r>
    <r>
      <rPr>
        <b/>
        <sz val="11"/>
        <color rgb="FF000000"/>
        <rFont val="Calibri"/>
      </rPr>
      <t>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Domains</t>
    </r>
    <r>
      <rPr>
        <sz val="11"/>
        <color rgb="FF000000"/>
        <rFont val="Calibri"/>
      </rPr>
      <t>.</t>
    </r>
    <r>
      <rPr>
        <sz val="11"/>
        <color rgb="FF000000"/>
        <rFont val="Calibri"/>
      </rPr>
      <t xml:space="preserve">
</t>
    </r>
    <r>
      <rPr>
        <sz val="11"/>
        <color rgb="FF000000"/>
        <rFont val="Calibri"/>
      </rPr>
      <t>- Take note of all custom domains and subdomains defined.</t>
    </r>
    <r>
      <rPr>
        <sz val="11"/>
        <color rgb="FF000000"/>
        <rFont val="Calibri"/>
      </rPr>
      <t xml:space="preserve">
</t>
    </r>
    <r>
      <rPr>
        <sz val="11"/>
        <color rgb="FF000000"/>
        <rFont val="Calibri"/>
      </rPr>
      <t xml:space="preserve">- Exclude the (MOERA) domain </t>
    </r>
    <r>
      <rPr>
        <b/>
        <sz val="11"/>
        <color rgb="FF000000"/>
        <rFont val="Calibri"/>
      </rPr>
      <t>*.onmicrosoft.com</t>
    </r>
    <r>
      <rPr>
        <sz val="11"/>
        <color rgb="FF000000"/>
        <rFont val="Calibri"/>
      </rPr>
      <t xml:space="preserve">
</t>
    </r>
    <r>
      <rPr>
        <sz val="11"/>
        <color rgb="FF000000"/>
        <rFont val="Calibri"/>
      </rPr>
      <t xml:space="preserve">- Exclude the coexistence domain </t>
    </r>
    <r>
      <rPr>
        <b/>
        <sz val="11"/>
        <color rgb="FF000000"/>
        <rFont val="Calibri"/>
      </rPr>
      <t>*.mail.onmicrosoft.com</t>
    </r>
    <r>
      <rPr>
        <sz val="11"/>
        <color rgb="FF000000"/>
        <rFont val="Calibri"/>
      </rPr>
      <t xml:space="preserve"> (if shown).</t>
    </r>
    <r>
      <rPr>
        <sz val="11"/>
        <color rgb="FF000000"/>
        <rFont val="Calibri"/>
      </rPr>
      <t xml:space="preserve">
</t>
    </r>
    <r>
      <rPr>
        <sz val="11"/>
        <color rgb="FF000000"/>
        <rFont val="Calibri"/>
      </rPr>
      <t>- Use this list of domains in the audit procedure.</t>
    </r>
    <r>
      <rPr>
        <sz val="11"/>
        <color rgb="FF000000"/>
        <rFont val="Calibri"/>
      </rPr>
      <t xml:space="preserve">
</t>
    </r>
    <r>
      <rPr>
        <b/>
        <sz val="11"/>
        <color rgb="FF000000"/>
        <rFont val="Calibri"/>
      </rPr>
      <t>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Get-AcceptedDomain |</t>
    </r>
    <r>
      <rPr>
        <sz val="11"/>
        <color rgb="FF006096"/>
        <rFont val="Roboto Condensed"/>
      </rPr>
      <t xml:space="preserve">
</t>
    </r>
    <r>
      <rPr>
        <sz val="11"/>
        <color rgb="FF006096"/>
        <rFont val="Roboto Condensed"/>
      </rPr>
      <t>Where-Object {$_.IsCoExistenceDomain -eq $false -and $_.InitialDomain -eq $false}</t>
    </r>
    <r>
      <rPr>
        <sz val="11"/>
        <color rgb="FF006096"/>
        <rFont val="Roboto Condensed"/>
      </rPr>
      <t xml:space="preserve">
</t>
    </r>
    <r>
      <rPr>
        <sz val="11"/>
        <color rgb="FF000000"/>
        <rFont val="Calibri"/>
      </rPr>
      <t xml:space="preserve">
</t>
    </r>
    <r>
      <rPr>
        <sz val="11"/>
        <color rgb="FF000000"/>
        <rFont val="Calibri"/>
      </rPr>
      <t>- Use this list in the audit procedure.</t>
    </r>
    <r>
      <rPr>
        <sz val="11"/>
        <color rgb="FF000000"/>
        <rFont val="Calibri"/>
      </rPr>
      <t xml:space="preserve">
</t>
    </r>
    <r>
      <rPr>
        <b/>
        <sz val="11"/>
        <color rgb="FF000000"/>
        <rFont val="Calibri"/>
      </rPr>
      <t>Note:</t>
    </r>
    <r>
      <rPr>
        <sz val="11"/>
        <color rgb="FF000000"/>
        <rFont val="Calibri"/>
      </rPr>
      <t xml:space="preserve"> Microsoft owns the tenant's organizational level *.onmicrosoft.com domains, so it is not necessary to create SPF records for the initial (MOERA) or the coexistence (hybrid) domain.</t>
    </r>
    <r>
      <rPr>
        <sz val="11"/>
        <color rgb="FF000000"/>
        <rFont val="Calibri"/>
      </rPr>
      <t xml:space="preserve">
</t>
    </r>
    <r>
      <rPr>
        <b/>
        <sz val="11"/>
        <color rgb="FF000000"/>
        <rFont val="Calibri"/>
      </rPr>
      <t>STEP 2: Perform the Audit using PowerShell:</t>
    </r>
    <r>
      <rPr>
        <sz val="11"/>
        <color rgb="FF000000"/>
        <rFont val="Calibri"/>
      </rPr>
      <t xml:space="preserve">
</t>
    </r>
    <r>
      <rPr>
        <sz val="11"/>
        <color rgb="FF000000"/>
        <rFont val="Calibri"/>
      </rPr>
      <t>- Open a PowerShell prompt.</t>
    </r>
    <r>
      <rPr>
        <sz val="11"/>
        <color rgb="FF000000"/>
        <rFont val="Calibri"/>
      </rPr>
      <t xml:space="preserve">
</t>
    </r>
    <r>
      <rPr>
        <sz val="11"/>
        <color rgb="FF000000"/>
        <rFont val="Calibri"/>
      </rPr>
      <t>- Run the following for each custom domain identified in Step 1 that sends email from Exchange Online:</t>
    </r>
    <r>
      <rPr>
        <sz val="11"/>
        <color rgb="FF000000"/>
        <rFont val="Calibri"/>
      </rPr>
      <t xml:space="preserve">
</t>
    </r>
    <r>
      <rPr>
        <sz val="11"/>
        <color rgb="FF006096"/>
        <rFont val="Roboto Condensed"/>
      </rPr>
      <t>Resolve-DnsName domain1.com -Type TXT | fl</t>
    </r>
    <r>
      <rPr>
        <sz val="11"/>
        <color rgb="FF006096"/>
        <rFont val="Roboto Condensed"/>
      </rPr>
      <t xml:space="preserve">
</t>
    </r>
    <r>
      <rPr>
        <sz val="11"/>
        <color rgb="FF000000"/>
        <rFont val="Calibri"/>
      </rPr>
      <t xml:space="preserve">
</t>
    </r>
    <r>
      <rPr>
        <sz val="11"/>
        <color rgb="FF000000"/>
        <rFont val="Calibri"/>
      </rPr>
      <t>Ensure the following criteria are met:</t>
    </r>
    <r>
      <rPr>
        <sz val="11"/>
        <color rgb="FF000000"/>
        <rFont val="Calibri"/>
      </rPr>
      <t xml:space="preserve">
</t>
    </r>
    <r>
      <rPr>
        <sz val="11"/>
        <color rgb="FF000000"/>
        <rFont val="Calibri"/>
      </rPr>
      <t xml:space="preserve">- A valid TXT record must begin with </t>
    </r>
    <r>
      <rPr>
        <b/>
        <sz val="11"/>
        <color rgb="FF000000"/>
        <rFont val="Calibri"/>
      </rPr>
      <t>v=spf1</t>
    </r>
    <r>
      <rPr>
        <sz val="11"/>
        <color rgb="FF000000"/>
        <rFont val="Calibri"/>
      </rPr>
      <t>, which indicates it is SPF v1 (the current standard).</t>
    </r>
    <r>
      <rPr>
        <sz val="11"/>
        <color rgb="FF000000"/>
        <rFont val="Calibri"/>
      </rPr>
      <t xml:space="preserve">
</t>
    </r>
    <r>
      <rPr>
        <sz val="11"/>
        <color rgb="FF000000"/>
        <rFont val="Calibri"/>
      </rPr>
      <t xml:space="preserve">- The record must be either </t>
    </r>
    <r>
      <rPr>
        <b/>
        <sz val="11"/>
        <color rgb="FF000000"/>
        <rFont val="Calibri"/>
      </rPr>
      <t>directly</t>
    </r>
    <r>
      <rPr>
        <sz val="11"/>
        <color rgb="FF000000"/>
        <rFont val="Calibri"/>
      </rPr>
      <t xml:space="preserve"> or </t>
    </r>
    <r>
      <rPr>
        <b/>
        <sz val="11"/>
        <color rgb="FF000000"/>
        <rFont val="Calibri"/>
      </rPr>
      <t>indirectly</t>
    </r>
    <r>
      <rPr>
        <sz val="11"/>
        <color rgb="FF000000"/>
        <rFont val="Calibri"/>
      </rPr>
      <t xml:space="preserve"> managed:</t>
    </r>
    <r>
      <rPr>
        <sz val="11"/>
        <color rgb="FF000000"/>
        <rFont val="Calibri"/>
      </rPr>
      <t xml:space="preserve">
</t>
    </r>
    <r>
      <rPr>
        <sz val="11"/>
        <color rgb="FF000000"/>
        <rFont val="Calibri"/>
      </rPr>
      <t>- An indirectly managed record uses a modifier like redirect=[domain], which allows centralized SPF management by a trusted vendor.</t>
    </r>
    <r>
      <rPr>
        <sz val="11"/>
        <color rgb="FF000000"/>
        <rFont val="Calibri"/>
      </rPr>
      <t xml:space="preserve">
</t>
    </r>
    <r>
      <rPr>
        <sz val="11"/>
        <color rgb="FF000000"/>
        <rFont val="Calibri"/>
      </rPr>
      <t xml:space="preserve">- The record must end with a </t>
    </r>
    <r>
      <rPr>
        <b/>
        <sz val="11"/>
        <color rgb="FF000000"/>
        <rFont val="Calibri"/>
      </rPr>
      <t>hard or soft fail policy:</t>
    </r>
    <r>
      <rPr>
        <sz val="11"/>
        <color rgb="FF000000"/>
        <rFont val="Calibri"/>
      </rPr>
      <t xml:space="preserve">
</t>
    </r>
    <r>
      <rPr>
        <sz val="11"/>
        <color rgb="FF000000"/>
        <rFont val="Calibri"/>
      </rPr>
      <t xml:space="preserve">- The record </t>
    </r>
    <r>
      <rPr>
        <b/>
        <sz val="11"/>
        <color rgb="FF000000"/>
        <rFont val="Calibri"/>
      </rPr>
      <t>must end with:</t>
    </r>
    <r>
      <rPr>
        <sz val="11"/>
        <color rgb="FF000000"/>
        <rFont val="Calibri"/>
      </rPr>
      <t xml:space="preserve"> </t>
    </r>
    <r>
      <rPr>
        <b/>
        <sz val="11"/>
        <color rgb="FF000000"/>
        <rFont val="Calibri"/>
      </rPr>
      <t>-all</t>
    </r>
    <r>
      <rPr>
        <sz val="11"/>
        <color rgb="FF000000"/>
        <rFont val="Calibri"/>
      </rPr>
      <t xml:space="preserve"> or </t>
    </r>
    <r>
      <rPr>
        <b/>
        <sz val="11"/>
        <color rgb="FF000000"/>
        <rFont val="Calibri"/>
      </rPr>
      <t>~all</t>
    </r>
    <r>
      <rPr>
        <sz val="11"/>
        <color rgb="FF000000"/>
        <rFont val="Calibri"/>
      </rPr>
      <t>, allowing for a hard fail or soft fail.</t>
    </r>
    <r>
      <rPr>
        <sz val="11"/>
        <color rgb="FF000000"/>
        <rFont val="Calibri"/>
      </rPr>
      <t xml:space="preserve">
</t>
    </r>
    <r>
      <rPr>
        <sz val="11"/>
        <color rgb="FF000000"/>
        <rFont val="Calibri"/>
      </rPr>
      <t xml:space="preserve">- If the SPF record uses the </t>
    </r>
    <r>
      <rPr>
        <b/>
        <sz val="11"/>
        <color rgb="FF000000"/>
        <rFont val="Calibri"/>
      </rPr>
      <t>redirect=</t>
    </r>
    <r>
      <rPr>
        <sz val="11"/>
        <color rgb="FF000000"/>
        <rFont val="Calibri"/>
      </rPr>
      <t xml:space="preserve"> modifier, the redirected SPF record must terminate with a compliant qualifier (not the parent). This will require repeating the DNS lookup against the redirected domain.</t>
    </r>
    <r>
      <rPr>
        <sz val="11"/>
        <color rgb="FF000000"/>
        <rFont val="Calibri"/>
      </rPr>
      <t xml:space="preserve">
</t>
    </r>
    <r>
      <rPr>
        <sz val="11"/>
        <color rgb="FF000000"/>
        <rFont val="Calibri"/>
      </rPr>
      <t>- Other qualifiers not listed are not compliant as an end state.</t>
    </r>
    <r>
      <rPr>
        <sz val="11"/>
        <color rgb="FF000000"/>
        <rFont val="Calibri"/>
      </rPr>
      <t xml:space="preserve">
</t>
    </r>
    <r>
      <rPr>
        <b/>
        <sz val="11"/>
        <color rgb="FF000000"/>
        <rFont val="Calibri"/>
      </rPr>
      <t>Parked domains:</t>
    </r>
    <r>
      <rPr>
        <sz val="11"/>
        <color rgb="FF000000"/>
        <rFont val="Calibri"/>
      </rPr>
      <t xml:space="preserve">Ensure that any domain not used for sending email has an SPF record explicitly indicating that no mail is authorized from that domain, using </t>
    </r>
    <r>
      <rPr>
        <b/>
        <sz val="11"/>
        <color rgb="FF000000"/>
        <rFont val="Calibri"/>
      </rPr>
      <t>v=spf1 -all</t>
    </r>
    <r>
      <rPr>
        <sz val="11"/>
        <color rgb="FF000000"/>
        <rFont val="Calibri"/>
      </rPr>
      <t>.</t>
    </r>
    <r>
      <rPr>
        <sz val="11"/>
        <color rgb="FF000000"/>
        <rFont val="Calibri"/>
      </rPr>
      <t xml:space="preserve">
</t>
    </r>
    <r>
      <rPr>
        <sz val="11"/>
        <color rgb="FF000000"/>
        <rFont val="Calibri"/>
      </rPr>
      <t xml:space="preserve">Below are examples of SPF records that are compliant. The audit does not evaluate specific </t>
    </r>
    <r>
      <rPr>
        <b/>
        <sz val="11"/>
        <color rgb="FF000000"/>
        <rFont val="Calibri"/>
      </rPr>
      <t>include</t>
    </r>
    <r>
      <rPr>
        <sz val="11"/>
        <color rgb="FF000000"/>
        <rFont val="Calibri"/>
      </rPr>
      <t xml:space="preserve"> domains for compliant states.</t>
    </r>
    <r>
      <rPr>
        <sz val="11"/>
        <color rgb="FF000000"/>
        <rFont val="Calibri"/>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 GCC High or DoD example</t>
    </r>
    <r>
      <rPr>
        <sz val="11"/>
        <color rgb="FF006096"/>
        <rFont val="Roboto Condensed"/>
      </rPr>
      <t xml:space="preserve">
</t>
    </r>
    <r>
      <rPr>
        <sz val="11"/>
        <color rgb="FF006096"/>
        <rFont val="Roboto Condensed"/>
      </rPr>
      <t>v=spf1 include:exampledomain.net include:spf.protection.office365.us ~all</t>
    </r>
    <r>
      <rPr>
        <sz val="11"/>
        <color rgb="FF006096"/>
        <rFont val="Roboto Condensed"/>
      </rPr>
      <t xml:space="preserve">
</t>
    </r>
    <r>
      <rPr>
        <sz val="11"/>
        <color rgb="FF006096"/>
        <rFont val="Roboto Condensed"/>
      </rPr>
      <t># 21Vianet</t>
    </r>
    <r>
      <rPr>
        <sz val="11"/>
        <color rgb="FF006096"/>
        <rFont val="Roboto Condensed"/>
      </rPr>
      <t xml:space="preserve">
</t>
    </r>
    <r>
      <rPr>
        <sz val="11"/>
        <color rgb="FF006096"/>
        <rFont val="Roboto Condensed"/>
      </rPr>
      <t>v=spf1 include:spf.protection.partner.outlook.cn ~all</t>
    </r>
    <r>
      <rPr>
        <sz val="11"/>
        <color rgb="FF006096"/>
        <rFont val="Roboto Condensed"/>
      </rPr>
      <t xml:space="preserve">
</t>
    </r>
    <r>
      <rPr>
        <sz val="11"/>
        <color rgb="FF006096"/>
        <rFont val="Roboto Condensed"/>
      </rPr>
      <t># Parked domains</t>
    </r>
    <r>
      <rPr>
        <sz val="11"/>
        <color rgb="FF006096"/>
        <rFont val="Roboto Condensed"/>
      </rPr>
      <t xml:space="preserve">
</t>
    </r>
    <r>
      <rPr>
        <sz val="11"/>
        <color rgb="FF006096"/>
        <rFont val="Roboto Condensed"/>
      </rPr>
      <t>v=spf1 -all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Resolve-DnsName is not available on versions of Windows earlier than Windows 8 and Windows Server 2012. Use alternatives such as nslookup when needed.</t>
    </r>
  </si>
  <si>
    <t>2.1.9</t>
  </si>
  <si>
    <r>
      <rPr>
        <sz val="11"/>
        <rFont val="Calibri"/>
      </rPr>
      <t>Ensure that DKIM is enabled for all Exchange Online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</si>
  <si>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Rules</t>
    </r>
    <r>
      <rPr>
        <sz val="11"/>
        <color rgb="FF000000"/>
        <rFont val="Calibri"/>
      </rPr>
      <t xml:space="preserve"> section click </t>
    </r>
    <r>
      <rPr>
        <b/>
        <sz val="11"/>
        <color rgb="FF000000"/>
        <rFont val="Calibri"/>
      </rPr>
      <t>Email authentication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DKIM</t>
    </r>
    <r>
      <rPr>
        <sz val="11"/>
        <color rgb="FF000000"/>
        <rFont val="Calibri"/>
      </rPr>
      <t xml:space="preserve">
</t>
    </r>
    <r>
      <rPr>
        <sz val="11"/>
        <color rgb="FF000000"/>
        <rFont val="Calibri"/>
      </rPr>
      <t>- Select the domain to remediate.</t>
    </r>
    <r>
      <rPr>
        <sz val="11"/>
        <color rgb="FF000000"/>
        <rFont val="Calibri"/>
      </rPr>
      <t xml:space="preserve">
</t>
    </r>
    <r>
      <rPr>
        <sz val="11"/>
        <color rgb="FF000000"/>
        <rFont val="Calibri"/>
      </rPr>
      <t xml:space="preserve">- Click </t>
    </r>
    <r>
      <rPr>
        <b/>
        <sz val="11"/>
        <color rgb="FF000000"/>
        <rFont val="Calibri"/>
      </rPr>
      <t>Create DKIM keys</t>
    </r>
    <r>
      <rPr>
        <sz val="11"/>
        <color rgb="FF000000"/>
        <rFont val="Calibri"/>
      </rPr>
      <t>.</t>
    </r>
    <r>
      <rPr>
        <sz val="11"/>
        <color rgb="FF000000"/>
        <rFont val="Calibri"/>
      </rPr>
      <t xml:space="preserve">
</t>
    </r>
    <r>
      <rPr>
        <sz val="11"/>
        <color rgb="FF000000"/>
        <rFont val="Calibri"/>
      </rPr>
      <t>- Microsoft provides the properly formatted CNAME records, copy these for later use.</t>
    </r>
    <r>
      <rPr>
        <sz val="11"/>
        <color rgb="FF000000"/>
        <rFont val="Calibri"/>
      </rPr>
      <t xml:space="preserve">
</t>
    </r>
    <r>
      <rPr>
        <sz val="11"/>
        <color rgb="FF000000"/>
        <rFont val="Calibri"/>
      </rPr>
      <t>- In another browser tab or window, go to the domain registrar for the domain, and then create the two CNAME records using the information from the previous step.</t>
    </r>
    <r>
      <rPr>
        <sz val="11"/>
        <color rgb="FF000000"/>
        <rFont val="Calibri"/>
      </rPr>
      <t xml:space="preserve">
</t>
    </r>
    <r>
      <rPr>
        <sz val="11"/>
        <color rgb="FF000000"/>
        <rFont val="Calibri"/>
      </rPr>
      <t xml:space="preserve">- Return the domain properties flyout and toggle </t>
    </r>
    <r>
      <rPr>
        <b/>
        <sz val="11"/>
        <color rgb="FF000000"/>
        <rFont val="Calibri"/>
      </rPr>
      <t>Sign messages for this domain with DKIM signatures</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If successful the status will show </t>
    </r>
    <r>
      <rPr>
        <b/>
        <sz val="11"/>
        <color rgb="FF000000"/>
        <rFont val="Calibri"/>
      </rPr>
      <t>Signing DKIM signatures for this domain</t>
    </r>
    <r>
      <rPr>
        <sz val="11"/>
        <color rgb="FF000000"/>
        <rFont val="Calibri"/>
      </rPr>
      <t>.</t>
    </r>
  </si>
  <si>
    <r>
      <rPr>
        <sz val="11"/>
        <color rgb="FF000000"/>
        <rFont val="Calibri"/>
      </rPr>
      <t>DKIM is one of the trio of Authentication methods (SPF, DKIM and DMARC) that help prevent attackers from sending messages that look like they come from your domain.</t>
    </r>
    <r>
      <rPr>
        <sz val="11"/>
        <color rgb="FF000000"/>
        <rFont val="Calibri"/>
      </rPr>
      <t xml:space="preserve">
</t>
    </r>
    <r>
      <rPr>
        <sz val="11"/>
        <color rgb="FF000000"/>
        <rFont val="Calibri"/>
      </rPr>
      <t>DKIM lets an organization add a digital signature to outbound email messages in the message header. When DKIM is configured, the organization authorizes it's domain to associate, or sign, it's name to an email message using cryptographic authentication. Email systems that get email from this domain can use a digital signature to help verify whether incoming email is legitimate.</t>
    </r>
    <r>
      <rPr>
        <sz val="11"/>
        <color rgb="FF000000"/>
        <rFont val="Calibri"/>
      </rPr>
      <t xml:space="preserve">
</t>
    </r>
    <r>
      <rPr>
        <sz val="11"/>
        <color rgb="FF000000"/>
        <rFont val="Calibri"/>
      </rPr>
      <t>Use of DKIM in addition to SPF and DMARC to help prevent malicious actors using spoofing techniques from sending messages that look like they are coming from your domain.</t>
    </r>
  </si>
  <si>
    <r>
      <rPr>
        <sz val="11"/>
        <color rgb="FF000000"/>
        <rFont val="Calibri"/>
      </rPr>
      <t>There should be no impact of setting up DKIM however, organizations should ensure appropriate setup to ensure continuous mail-flow.</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</si>
  <si>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Rules</t>
    </r>
    <r>
      <rPr>
        <sz val="11"/>
        <color rgb="FF000000"/>
        <rFont val="Calibri"/>
      </rPr>
      <t xml:space="preserve"> section click </t>
    </r>
    <r>
      <rPr>
        <b/>
        <sz val="11"/>
        <color rgb="FF000000"/>
        <rFont val="Calibri"/>
      </rPr>
      <t>Email authentication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DKIM</t>
    </r>
    <r>
      <rPr>
        <sz val="11"/>
        <color rgb="FF000000"/>
        <rFont val="Calibri"/>
      </rPr>
      <t>.</t>
    </r>
    <r>
      <rPr>
        <sz val="11"/>
        <color rgb="FF000000"/>
        <rFont val="Calibri"/>
      </rPr>
      <t xml:space="preserve">
</t>
    </r>
    <r>
      <rPr>
        <sz val="11"/>
        <color rgb="FF000000"/>
        <rFont val="Calibri"/>
      </rPr>
      <t xml:space="preserve">- For each </t>
    </r>
    <r>
      <rPr>
        <b/>
        <sz val="11"/>
        <color rgb="FF000000"/>
        <rFont val="Calibri"/>
      </rPr>
      <t>Accepted domain</t>
    </r>
    <r>
      <rPr>
        <sz val="11"/>
        <color rgb="FF000000"/>
        <rFont val="Calibri"/>
      </rPr>
      <t xml:space="preserve"> that </t>
    </r>
    <r>
      <rPr>
        <b/>
        <sz val="11"/>
        <color rgb="FF000000"/>
        <rFont val="Calibri"/>
      </rPr>
      <t>is configured to send email</t>
    </r>
    <r>
      <rPr>
        <sz val="11"/>
        <color rgb="FF000000"/>
        <rFont val="Calibri"/>
      </rPr>
      <t>:</t>
    </r>
    <r>
      <rPr>
        <sz val="11"/>
        <color rgb="FF000000"/>
        <rFont val="Calibri"/>
      </rPr>
      <t xml:space="preserve">
</t>
    </r>
    <r>
      <rPr>
        <sz val="11"/>
        <color rgb="FF000000"/>
        <rFont val="Calibri"/>
      </rPr>
      <t>- Skip any *.onmicrosoft.com domain (MOERA or Coexistence), these outbound messages are automatically signed by Microsoft.</t>
    </r>
    <r>
      <rPr>
        <sz val="11"/>
        <color rgb="FF000000"/>
        <rFont val="Calibri"/>
      </rPr>
      <t xml:space="preserve">
</t>
    </r>
    <r>
      <rPr>
        <sz val="11"/>
        <color rgb="FF000000"/>
        <rFont val="Calibri"/>
      </rPr>
      <t>- Click on the domain name.</t>
    </r>
    <r>
      <rPr>
        <sz val="11"/>
        <color rgb="FF000000"/>
        <rFont val="Calibri"/>
      </rPr>
      <t xml:space="preserve">
</t>
    </r>
    <r>
      <rPr>
        <sz val="11"/>
        <color rgb="FF000000"/>
        <rFont val="Calibri"/>
      </rPr>
      <t xml:space="preserve">- Confirm </t>
    </r>
    <r>
      <rPr>
        <b/>
        <sz val="11"/>
        <color rgb="FF000000"/>
        <rFont val="Calibri"/>
      </rPr>
      <t>Sign messages for this domain with DKIM signatures</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reads </t>
    </r>
    <r>
      <rPr>
        <b/>
        <sz val="11"/>
        <color rgb="FF000000"/>
        <rFont val="Calibri"/>
      </rPr>
      <t>Signing DKIM signatures for this domain.</t>
    </r>
    <r>
      <rPr>
        <sz val="11"/>
        <color rgb="FF000000"/>
        <rFont val="Calibri"/>
      </rPr>
      <t xml:space="preserve">
</t>
    </r>
    <r>
      <rPr>
        <sz val="11"/>
        <color rgb="FF000000"/>
        <rFont val="Calibri"/>
      </rPr>
      <t xml:space="preserve">- A status of </t>
    </r>
    <r>
      <rPr>
        <b/>
        <sz val="11"/>
        <color rgb="FF000000"/>
        <rFont val="Calibri"/>
      </rPr>
      <t>Not signing DKIM signatures for this domain</t>
    </r>
    <r>
      <rPr>
        <sz val="11"/>
        <color rgb="FF000000"/>
        <rFont val="Calibri"/>
      </rPr>
      <t xml:space="preserve"> or </t>
    </r>
    <r>
      <rPr>
        <b/>
        <sz val="11"/>
        <color rgb="FF000000"/>
        <rFont val="Calibri"/>
      </rPr>
      <t>No DKIM keys saved for this domain</t>
    </r>
    <r>
      <rPr>
        <sz val="11"/>
        <color rgb="FF000000"/>
        <rFont val="Calibri"/>
      </rPr>
      <t xml:space="preserve"> is out of compliance.</t>
    </r>
    <r>
      <rPr>
        <sz val="11"/>
        <color rgb="FF000000"/>
        <rFont val="Calibri"/>
      </rPr>
      <t xml:space="preserve">
</t>
    </r>
    <r>
      <rPr>
        <b/>
        <sz val="11"/>
        <color rgb="FF000000"/>
        <rFont val="Calibri"/>
      </rPr>
      <t>Note:</t>
    </r>
    <r>
      <rPr>
        <sz val="11"/>
        <color rgb="FF000000"/>
        <rFont val="Calibri"/>
      </rPr>
      <t xml:space="preserve"> For step 5 these can also be audited the overview showing all domains. In this case a passing audit procedure will display the </t>
    </r>
    <r>
      <rPr>
        <b/>
        <sz val="11"/>
        <color rgb="FF000000"/>
        <rFont val="Calibri"/>
      </rPr>
      <t>Toggle</t>
    </r>
    <r>
      <rPr>
        <sz val="11"/>
        <color rgb="FF000000"/>
        <rFont val="Calibri"/>
      </rPr>
      <t xml:space="preserve"> set as </t>
    </r>
    <r>
      <rPr>
        <b/>
        <sz val="11"/>
        <color rgb="FF000000"/>
        <rFont val="Calibri"/>
      </rPr>
      <t>Enabled</t>
    </r>
    <r>
      <rPr>
        <sz val="11"/>
        <color rgb="FF000000"/>
        <rFont val="Calibri"/>
      </rPr>
      <t xml:space="preserve"> and </t>
    </r>
    <r>
      <rPr>
        <b/>
        <sz val="11"/>
        <color rgb="FF000000"/>
        <rFont val="Calibri"/>
      </rPr>
      <t>Status</t>
    </r>
    <r>
      <rPr>
        <sz val="11"/>
        <color rgb="FF000000"/>
        <rFont val="Calibri"/>
      </rPr>
      <t xml:space="preserve"> as </t>
    </r>
    <r>
      <rPr>
        <b/>
        <sz val="11"/>
        <color rgb="FF000000"/>
        <rFont val="Calibri"/>
      </rPr>
      <t>Valid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 xml:space="preserve"># Get-DkimSigningConfig does not display unconfigured domains, </t>
    </r>
    <r>
      <rPr>
        <sz val="11"/>
        <color rgb="FF006096"/>
        <rFont val="Roboto Condensed"/>
      </rPr>
      <t xml:space="preserve">
</t>
    </r>
    <r>
      <rPr>
        <sz val="11"/>
        <color rgb="FF006096"/>
        <rFont val="Roboto Condensed"/>
      </rPr>
      <t xml:space="preserve"># so we first get all accepted domains and then match them against </t>
    </r>
    <r>
      <rPr>
        <sz val="11"/>
        <color rgb="FF006096"/>
        <rFont val="Roboto Condensed"/>
      </rPr>
      <t xml:space="preserve">
</t>
    </r>
    <r>
      <rPr>
        <sz val="11"/>
        <color rgb="FF006096"/>
        <rFont val="Roboto Condensed"/>
      </rPr>
      <t># the DKIM signing configurations.</t>
    </r>
    <r>
      <rPr>
        <sz val="11"/>
        <color rgb="FF006096"/>
        <rFont val="Roboto Condensed"/>
      </rPr>
      <t xml:space="preserve">
</t>
    </r>
    <r>
      <rPr>
        <sz val="11"/>
        <color rgb="FF006096"/>
        <rFont val="Roboto Condensed"/>
      </rPr>
      <t>$Domains = Get-AcceptedDomain |</t>
    </r>
    <r>
      <rPr>
        <sz val="11"/>
        <color rgb="FF006096"/>
        <rFont val="Roboto Condensed"/>
      </rPr>
      <t xml:space="preserve">
</t>
    </r>
    <r>
      <rPr>
        <sz val="11"/>
        <color rgb="FF006096"/>
        <rFont val="Roboto Condensed"/>
      </rPr>
      <t xml:space="preserve">    Where-Object {$_.IsCoExistenceDomain -eq $false -and $_.InitialDomain -eq $false}</t>
    </r>
    <r>
      <rPr>
        <sz val="11"/>
        <color rgb="FF006096"/>
        <rFont val="Roboto Condensed"/>
      </rPr>
      <t xml:space="preserve">
</t>
    </r>
    <r>
      <rPr>
        <sz val="11"/>
        <color rgb="FF006096"/>
        <rFont val="Roboto Condensed"/>
      </rPr>
      <t>$DKIMCfg = Get-DkimSigningConfig</t>
    </r>
    <r>
      <rPr>
        <sz val="11"/>
        <color rgb="FF006096"/>
        <rFont val="Roboto Condensed"/>
      </rPr>
      <t xml:space="preserve">
</t>
    </r>
    <r>
      <rPr>
        <sz val="11"/>
        <color rgb="FF006096"/>
        <rFont val="Roboto Condensed"/>
      </rPr>
      <t># Generate the report</t>
    </r>
    <r>
      <rPr>
        <sz val="11"/>
        <color rgb="FF006096"/>
        <rFont val="Roboto Condensed"/>
      </rPr>
      <t xml:space="preserve">
</t>
    </r>
    <r>
      <rPr>
        <sz val="11"/>
        <color rgb="FF006096"/>
        <rFont val="Roboto Condensed"/>
      </rPr>
      <t>$Report = foreach ($Domain in $Domains) {</t>
    </r>
    <r>
      <rPr>
        <sz val="11"/>
        <color rgb="FF006096"/>
        <rFont val="Roboto Condensed"/>
      </rPr>
      <t xml:space="preserve">
</t>
    </r>
    <r>
      <rPr>
        <sz val="11"/>
        <color rgb="FF006096"/>
        <rFont val="Roboto Condensed"/>
      </rPr>
      <t xml:space="preserve">    $DKIM = $DKIMCfg | Where-Object { $_.Name -eq $Domain.Name }</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DomainName     = $Domain.Name</t>
    </r>
    <r>
      <rPr>
        <sz val="11"/>
        <color rgb="FF006096"/>
        <rFont val="Roboto Condensed"/>
      </rPr>
      <t xml:space="preserve">
</t>
    </r>
    <r>
      <rPr>
        <sz val="11"/>
        <color rgb="FF006096"/>
        <rFont val="Roboto Condensed"/>
      </rPr>
      <t xml:space="preserve">        Enabled        = [bool]$DKIM.Enabled</t>
    </r>
    <r>
      <rPr>
        <sz val="11"/>
        <color rgb="FF006096"/>
        <rFont val="Roboto Condensed"/>
      </rPr>
      <t xml:space="preserve">
</t>
    </r>
    <r>
      <rPr>
        <sz val="11"/>
        <color rgb="FF006096"/>
        <rFont val="Roboto Condensed"/>
      </rPr>
      <t xml:space="preserve">        Status         = if ($DKIM) { $DKIM.Status } else { "Not Configured" }</t>
    </r>
    <r>
      <rPr>
        <sz val="11"/>
        <color rgb="FF006096"/>
        <rFont val="Roboto Condensed"/>
      </rPr>
      <t xml:space="preserve">
</t>
    </r>
    <r>
      <rPr>
        <sz val="11"/>
        <color rgb="FF006096"/>
        <rFont val="Roboto Condensed"/>
      </rPr>
      <t xml:space="preserve">        IsCISCompliant = ($DKIM.Enabled -and $DKIM.Status -eq "Valid")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Output the report</t>
    </r>
    <r>
      <rPr>
        <sz val="11"/>
        <color rgb="FF006096"/>
        <rFont val="Roboto Condensed"/>
      </rPr>
      <t xml:space="preserve">
</t>
    </r>
    <r>
      <rPr>
        <sz val="11"/>
        <color rgb="FF006096"/>
        <rFont val="Roboto Condensed"/>
      </rPr>
      <t>$Report | Format-Table -AutoSize</t>
    </r>
    <r>
      <rPr>
        <sz val="11"/>
        <color rgb="FF006096"/>
        <rFont val="Roboto Condensed"/>
      </rPr>
      <t xml:space="preserve">
</t>
    </r>
    <r>
      <rPr>
        <sz val="11"/>
        <color rgb="FF006096"/>
        <rFont val="Roboto Condensed"/>
      </rPr>
      <t># Optionally, export the report to a CSV file</t>
    </r>
    <r>
      <rPr>
        <sz val="11"/>
        <color rgb="FF006096"/>
        <rFont val="Roboto Condensed"/>
      </rPr>
      <t xml:space="preserve">
</t>
    </r>
    <r>
      <rPr>
        <sz val="11"/>
        <color rgb="FF006096"/>
        <rFont val="Roboto Condensed"/>
      </rPr>
      <t># $Report | Export-Csv -Path "2_1_9.csv" -NoTypeInformation</t>
    </r>
    <r>
      <rPr>
        <sz val="11"/>
        <color rgb="FF006096"/>
        <rFont val="Roboto Condensed"/>
      </rPr>
      <t xml:space="preserve">
</t>
    </r>
    <r>
      <rPr>
        <sz val="11"/>
        <color rgb="FF000000"/>
        <rFont val="Calibri"/>
      </rPr>
      <t xml:space="preserve">
</t>
    </r>
    <r>
      <rPr>
        <sz val="11"/>
        <color rgb="FF000000"/>
        <rFont val="Calibri"/>
      </rPr>
      <t xml:space="preserve">- For each domain that is </t>
    </r>
    <r>
      <rPr>
        <b/>
        <sz val="11"/>
        <color rgb="FF000000"/>
        <rFont val="Calibri"/>
      </rPr>
      <t>configured to send email</t>
    </r>
    <r>
      <rPr>
        <sz val="11"/>
        <color rgb="FF000000"/>
        <rFont val="Calibri"/>
      </rPr>
      <t xml:space="preserve"> verify:</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Status</t>
    </r>
    <r>
      <rPr>
        <sz val="11"/>
        <color rgb="FF000000"/>
        <rFont val="Calibri"/>
      </rPr>
      <t xml:space="preserve"> is </t>
    </r>
    <r>
      <rPr>
        <b/>
        <sz val="11"/>
        <color rgb="FF000000"/>
        <rFont val="Calibri"/>
      </rPr>
      <t>Valid</t>
    </r>
    <r>
      <rPr>
        <sz val="11"/>
        <color rgb="FF000000"/>
        <rFont val="Calibri"/>
      </rPr>
      <t>.</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property </t>
    </r>
    <r>
      <rPr>
        <b/>
        <sz val="11"/>
        <color rgb="FF000000"/>
        <rFont val="Calibri"/>
      </rPr>
      <t>IsCISCompliant</t>
    </r>
    <r>
      <rPr>
        <sz val="11"/>
        <color rgb="FF000000"/>
        <rFont val="Calibri"/>
      </rPr>
      <t xml:space="preserve"> will also validate whether the state is compliant.</t>
    </r>
    <r>
      <rPr>
        <sz val="11"/>
        <color rgb="FF000000"/>
        <rFont val="Calibri"/>
      </rPr>
      <t xml:space="preserve">
</t>
    </r>
    <r>
      <rPr>
        <b/>
        <sz val="11"/>
        <color rgb="FF000000"/>
        <rFont val="Calibri"/>
      </rPr>
      <t>Note:</t>
    </r>
    <r>
      <rPr>
        <sz val="11"/>
        <color rgb="FF000000"/>
        <rFont val="Calibri"/>
      </rPr>
      <t xml:space="preserve"> If you own registered domains that aren't used for email or anything at all (also known as parked domains), don't publish DKIM records for those domains. The lack of a DKIM record (hence, the lack of a public key in DNS to validate the message signature) prevents DKIM validation of forged domains.</t>
    </r>
  </si>
  <si>
    <r>
      <rPr>
        <sz val="11"/>
        <color rgb="FF000000"/>
        <rFont val="Calibri"/>
      </rPr>
      <t>Custom domains: Not configured by default</t>
    </r>
    <r>
      <rPr>
        <sz val="11"/>
        <color rgb="FF000000"/>
        <rFont val="Calibri"/>
      </rPr>
      <t xml:space="preserve">
</t>
    </r>
    <r>
      <rPr>
        <sz val="11"/>
        <color rgb="FF000000"/>
        <rFont val="Calibri"/>
      </rPr>
      <t>MOERA onmicrosoft.com domain: Outbound email is automatically signed</t>
    </r>
  </si>
  <si>
    <t>2.1.10</t>
  </si>
  <si>
    <r>
      <rPr>
        <sz val="11"/>
        <rFont val="Calibri"/>
      </rPr>
      <t>Ensure DMARC records for all Exchange Online domains are published</t>
    </r>
  </si>
  <si>
    <r>
      <rPr>
        <b/>
        <sz val="11"/>
        <color rgb="FF000000"/>
        <rFont val="Calibri"/>
      </rPr>
      <t>To remediate using a DNS provider:</t>
    </r>
    <r>
      <rPr>
        <sz val="11"/>
        <color rgb="FF000000"/>
        <rFont val="Calibri"/>
      </rPr>
      <t xml:space="preserve">
</t>
    </r>
    <r>
      <rPr>
        <sz val="11"/>
        <color rgb="FF000000"/>
        <rFont val="Calibri"/>
      </rPr>
      <t>- For any out of compliance domain sending email, add the following record to DNS:</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p=none; rua=mailto:&lt;rua-report@example.com&gt;; ruf=mailto:&lt;ruf-report@example.com&gt;</t>
    </r>
    <r>
      <rPr>
        <sz val="11"/>
        <color rgb="FF006096"/>
        <rFont val="Roboto Condensed"/>
      </rPr>
      <t xml:space="preserve">
</t>
    </r>
    <r>
      <rPr>
        <sz val="11"/>
        <color rgb="FF000000"/>
        <rFont val="Calibri"/>
      </rPr>
      <t xml:space="preserve">
</t>
    </r>
    <r>
      <rPr>
        <sz val="11"/>
        <color rgb="FF000000"/>
        <rFont val="Calibri"/>
      </rPr>
      <t>- This will create a basic DMARC policy that will allow the organization to start monitoring message statistics.</t>
    </r>
    <r>
      <rPr>
        <sz val="11"/>
        <color rgb="FF000000"/>
        <rFont val="Calibri"/>
      </rPr>
      <t xml:space="preserve">
</t>
    </r>
    <r>
      <rPr>
        <sz val="11"/>
        <color rgb="FF000000"/>
        <rFont val="Calibri"/>
      </rPr>
      <t xml:space="preserve">- One week is enough time for data generated by the reports to be useful in understanding email trends and traffic. The final step requires implementing a policy of </t>
    </r>
    <r>
      <rPr>
        <b/>
        <sz val="11"/>
        <color rgb="FF000000"/>
        <rFont val="Calibri"/>
      </rPr>
      <t>p=reject</t>
    </r>
    <r>
      <rPr>
        <sz val="11"/>
        <color rgb="FF000000"/>
        <rFont val="Calibri"/>
      </rPr>
      <t xml:space="preserve"> OR </t>
    </r>
    <r>
      <rPr>
        <b/>
        <sz val="11"/>
        <color rgb="FF000000"/>
        <rFont val="Calibri"/>
      </rPr>
      <t>p=quarantine</t>
    </r>
    <r>
      <rPr>
        <sz val="11"/>
        <color rgb="FF000000"/>
        <rFont val="Calibri"/>
      </rPr>
      <t xml:space="preserve"> and </t>
    </r>
    <r>
      <rPr>
        <b/>
        <sz val="11"/>
        <color rgb="FF000000"/>
        <rFont val="Calibri"/>
      </rPr>
      <t>pct=100</t>
    </r>
    <r>
      <rPr>
        <sz val="11"/>
        <color rgb="FF000000"/>
        <rFont val="Calibri"/>
      </rPr>
      <t xml:space="preserve"> with the necessary </t>
    </r>
    <r>
      <rPr>
        <b/>
        <sz val="11"/>
        <color rgb="FF000000"/>
        <rFont val="Calibri"/>
      </rPr>
      <t>rua</t>
    </r>
    <r>
      <rPr>
        <sz val="11"/>
        <color rgb="FF000000"/>
        <rFont val="Calibri"/>
      </rPr>
      <t xml:space="preserve"> and </t>
    </r>
    <r>
      <rPr>
        <b/>
        <sz val="11"/>
        <color rgb="FF000000"/>
        <rFont val="Calibri"/>
      </rPr>
      <t>ruf</t>
    </r>
    <r>
      <rPr>
        <sz val="11"/>
        <color rgb="FF000000"/>
        <rFont val="Calibri"/>
      </rPr>
      <t xml:space="preserve"> email addresses defined:</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p=reject; pct=100; rua=mailto:&lt;rua-report@example.com&gt;; ruf=mailto:&lt;ruf-report@example.com&gt;</t>
    </r>
    <r>
      <rPr>
        <sz val="11"/>
        <color rgb="FF006096"/>
        <rFont val="Roboto Condensed"/>
      </rPr>
      <t xml:space="preserve">
</t>
    </r>
    <r>
      <rPr>
        <sz val="11"/>
        <color rgb="FF000000"/>
        <rFont val="Calibri"/>
      </rPr>
      <t xml:space="preserve">
</t>
    </r>
    <r>
      <rPr>
        <b/>
        <sz val="11"/>
        <color rgb="FF000000"/>
        <rFont val="Calibri"/>
      </rPr>
      <t>Parked Domains:</t>
    </r>
    <r>
      <rPr>
        <sz val="11"/>
        <color rgb="FF000000"/>
        <rFont val="Calibri"/>
      </rPr>
      <t>For any domain not used for sending email, add the following record to DNS:</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p=reject;</t>
    </r>
    <r>
      <rPr>
        <sz val="11"/>
        <color rgb="FF006096"/>
        <rFont val="Roboto Condensed"/>
      </rPr>
      <t xml:space="preserve">
</t>
    </r>
    <r>
      <rPr>
        <sz val="11"/>
        <color rgb="FF000000"/>
        <rFont val="Calibri"/>
      </rPr>
      <t xml:space="preserve">
</t>
    </r>
    <r>
      <rPr>
        <b/>
        <sz val="11"/>
        <color rgb="FF000000"/>
        <rFont val="Calibri"/>
      </rPr>
      <t>To remediate the MOERA domain using the UI:</t>
    </r>
    <r>
      <rPr>
        <sz val="11"/>
        <color rgb="FF000000"/>
        <rFont val="Calibri"/>
      </rPr>
      <t xml:space="preserve">
</t>
    </r>
    <r>
      <rPr>
        <sz val="11"/>
        <color rgb="FF000000"/>
        <rFont val="Calibri"/>
      </rPr>
      <t>- Navigate to the Microsoft 365 admin center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Domains</t>
    </r>
    <r>
      <rPr>
        <sz val="11"/>
        <color rgb="FF000000"/>
        <rFont val="Calibri"/>
      </rPr>
      <t>.</t>
    </r>
    <r>
      <rPr>
        <sz val="11"/>
        <color rgb="FF000000"/>
        <rFont val="Calibri"/>
      </rPr>
      <t xml:space="preserve">
</t>
    </r>
    <r>
      <rPr>
        <sz val="11"/>
        <color rgb="FF000000"/>
        <rFont val="Calibri"/>
      </rPr>
      <t>- Select your tenant domain (for example, contoso.onmicrosoft.com).</t>
    </r>
    <r>
      <rPr>
        <sz val="11"/>
        <color rgb="FF000000"/>
        <rFont val="Calibri"/>
      </rPr>
      <t xml:space="preserve">
</t>
    </r>
    <r>
      <rPr>
        <sz val="11"/>
        <color rgb="FF000000"/>
        <rFont val="Calibri"/>
      </rPr>
      <t xml:space="preserve">- Select </t>
    </r>
    <r>
      <rPr>
        <b/>
        <sz val="11"/>
        <color rgb="FF000000"/>
        <rFont val="Calibri"/>
      </rPr>
      <t>DNS records</t>
    </r>
    <r>
      <rPr>
        <sz val="11"/>
        <color rgb="FF000000"/>
        <rFont val="Calibri"/>
      </rPr>
      <t xml:space="preserve"> and click </t>
    </r>
    <r>
      <rPr>
        <b/>
        <sz val="11"/>
        <color rgb="FF000000"/>
        <rFont val="Calibri"/>
      </rPr>
      <t>+ Add record</t>
    </r>
    <r>
      <rPr>
        <sz val="11"/>
        <color rgb="FF000000"/>
        <rFont val="Calibri"/>
      </rPr>
      <t>.</t>
    </r>
    <r>
      <rPr>
        <sz val="11"/>
        <color rgb="FF000000"/>
        <rFont val="Calibri"/>
      </rPr>
      <t xml:space="preserve">
</t>
    </r>
    <r>
      <rPr>
        <sz val="11"/>
        <color rgb="FF000000"/>
        <rFont val="Calibri"/>
      </rPr>
      <t xml:space="preserve">- Add a new record with the TXT name of </t>
    </r>
    <r>
      <rPr>
        <b/>
        <sz val="11"/>
        <color rgb="FF000000"/>
        <rFont val="Calibri"/>
      </rPr>
      <t>_dmarc</t>
    </r>
    <r>
      <rPr>
        <sz val="11"/>
        <color rgb="FF000000"/>
        <rFont val="Calibri"/>
      </rPr>
      <t xml:space="preserve"> with the appropriate values outlined above.</t>
    </r>
  </si>
  <si>
    <r>
      <rPr>
        <sz val="11"/>
        <color rgb="FF000000"/>
        <rFont val="Calibri"/>
      </rPr>
      <t>DMARC, or Domain-based Message Authentication, Reporting, and Conformance, assists recipient mail systems in determining the appropriate action to take when messages from a domain fail to meet SPF or DKIM authentication criteria.</t>
    </r>
  </si>
  <si>
    <r>
      <rPr>
        <sz val="11"/>
        <color rgb="FF000000"/>
        <rFont val="Calibri"/>
      </rPr>
      <t xml:space="preserve">The remediation portion can take time to implement and involves a multi-staged approach over time. First, a baseline of the current state of email will be established with </t>
    </r>
    <r>
      <rPr>
        <b/>
        <sz val="11"/>
        <color rgb="FF000000"/>
        <rFont val="Calibri"/>
      </rPr>
      <t>p=none</t>
    </r>
    <r>
      <rPr>
        <sz val="11"/>
        <color rgb="FF000000"/>
        <rFont val="Calibri"/>
      </rPr>
      <t xml:space="preserve"> and </t>
    </r>
    <r>
      <rPr>
        <b/>
        <sz val="11"/>
        <color rgb="FF000000"/>
        <rFont val="Calibri"/>
      </rPr>
      <t>rua</t>
    </r>
    <r>
      <rPr>
        <sz val="11"/>
        <color rgb="FF000000"/>
        <rFont val="Calibri"/>
      </rPr>
      <t xml:space="preserve"> and </t>
    </r>
    <r>
      <rPr>
        <b/>
        <sz val="11"/>
        <color rgb="FF000000"/>
        <rFont val="Calibri"/>
      </rPr>
      <t>ruf</t>
    </r>
    <r>
      <rPr>
        <sz val="11"/>
        <color rgb="FF000000"/>
        <rFont val="Calibri"/>
      </rPr>
      <t>. Once the environment is better understood and reports have been analyzed, an organization will move to the final state with DMARC record values as outlined in the audit section.</t>
    </r>
  </si>
  <si>
    <r>
      <rPr>
        <b/>
        <sz val="11"/>
        <color rgb="FF000000"/>
        <rFont val="Calibri"/>
      </rPr>
      <t>STEP 1: Determine the list of domains to audit</t>
    </r>
    <r>
      <rPr>
        <sz val="11"/>
        <color rgb="FF000000"/>
        <rFont val="Calibri"/>
      </rPr>
      <t xml:space="preserve">
</t>
    </r>
    <r>
      <rPr>
        <b/>
        <sz val="11"/>
        <color rgb="FF000000"/>
        <rFont val="Calibri"/>
      </rPr>
      <t>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Domains</t>
    </r>
    <r>
      <rPr>
        <sz val="11"/>
        <color rgb="FF000000"/>
        <rFont val="Calibri"/>
      </rPr>
      <t>.</t>
    </r>
    <r>
      <rPr>
        <sz val="11"/>
        <color rgb="FF000000"/>
        <rFont val="Calibri"/>
      </rPr>
      <t xml:space="preserve">
</t>
    </r>
    <r>
      <rPr>
        <sz val="11"/>
        <color rgb="FF000000"/>
        <rFont val="Calibri"/>
      </rPr>
      <t>- Take note of all custom domains and subdomains defined.</t>
    </r>
    <r>
      <rPr>
        <sz val="11"/>
        <color rgb="FF000000"/>
        <rFont val="Calibri"/>
      </rPr>
      <t xml:space="preserve">
</t>
    </r>
    <r>
      <rPr>
        <sz val="11"/>
        <color rgb="FF000000"/>
        <rFont val="Calibri"/>
      </rPr>
      <t xml:space="preserve">- Exclude the coexistence domain </t>
    </r>
    <r>
      <rPr>
        <b/>
        <sz val="11"/>
        <color rgb="FF000000"/>
        <rFont val="Calibri"/>
      </rPr>
      <t>*.mail.onmicrosoft.com</t>
    </r>
    <r>
      <rPr>
        <sz val="11"/>
        <color rgb="FF000000"/>
        <rFont val="Calibri"/>
      </rPr>
      <t xml:space="preserve"> (if shown).</t>
    </r>
    <r>
      <rPr>
        <sz val="11"/>
        <color rgb="FF000000"/>
        <rFont val="Calibri"/>
      </rPr>
      <t xml:space="preserve">
</t>
    </r>
    <r>
      <rPr>
        <sz val="11"/>
        <color rgb="FF000000"/>
        <rFont val="Calibri"/>
      </rPr>
      <t>- Include the MOERA domain: [tenant].onmicrosoft.com</t>
    </r>
    <r>
      <rPr>
        <sz val="11"/>
        <color rgb="FF000000"/>
        <rFont val="Calibri"/>
      </rPr>
      <t xml:space="preserve">
</t>
    </r>
    <r>
      <rPr>
        <sz val="11"/>
        <color rgb="FF000000"/>
        <rFont val="Calibri"/>
      </rPr>
      <t>- Use this list of domains in the audit procedure.</t>
    </r>
    <r>
      <rPr>
        <sz val="11"/>
        <color rgb="FF000000"/>
        <rFont val="Calibri"/>
      </rPr>
      <t xml:space="preserve">
</t>
    </r>
    <r>
      <rPr>
        <b/>
        <sz val="11"/>
        <color rgb="FF000000"/>
        <rFont val="Calibri"/>
      </rPr>
      <t>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Get-AcceptedDomain |</t>
    </r>
    <r>
      <rPr>
        <sz val="11"/>
        <color rgb="FF006096"/>
        <rFont val="Roboto Condensed"/>
      </rPr>
      <t xml:space="preserve">
</t>
    </r>
    <r>
      <rPr>
        <sz val="11"/>
        <color rgb="FF006096"/>
        <rFont val="Roboto Condensed"/>
      </rPr>
      <t>Where-Object {$_.IsCoExistenceDomain -eq $false}</t>
    </r>
    <r>
      <rPr>
        <sz val="11"/>
        <color rgb="FF006096"/>
        <rFont val="Roboto Condensed"/>
      </rPr>
      <t xml:space="preserve">
</t>
    </r>
    <r>
      <rPr>
        <sz val="11"/>
        <color rgb="FF000000"/>
        <rFont val="Calibri"/>
      </rPr>
      <t xml:space="preserve">
</t>
    </r>
    <r>
      <rPr>
        <sz val="11"/>
        <color rgb="FF000000"/>
        <rFont val="Calibri"/>
      </rPr>
      <t>- Use this list in the audit procedure.</t>
    </r>
    <r>
      <rPr>
        <sz val="11"/>
        <color rgb="FF000000"/>
        <rFont val="Calibri"/>
      </rPr>
      <t xml:space="preserve">
</t>
    </r>
    <r>
      <rPr>
        <b/>
        <sz val="11"/>
        <color rgb="FF000000"/>
        <rFont val="Calibri"/>
      </rPr>
      <t>STEP 2: Perform the Audit using PowerShell:</t>
    </r>
    <r>
      <rPr>
        <sz val="11"/>
        <color rgb="FF000000"/>
        <rFont val="Calibri"/>
      </rPr>
      <t xml:space="preserve">
</t>
    </r>
    <r>
      <rPr>
        <b/>
        <sz val="11"/>
        <color rgb="FF000000"/>
        <rFont val="Calibri"/>
      </rPr>
      <t>Note:</t>
    </r>
    <r>
      <rPr>
        <sz val="11"/>
        <color rgb="FF000000"/>
        <rFont val="Calibri"/>
      </rPr>
      <t xml:space="preserve"> Resolve-DnsName is not available on versions of Windows earlier than Windows 8 and Windows Server 2012. Use alternatives such as nslookup when needed.</t>
    </r>
    <r>
      <rPr>
        <sz val="11"/>
        <color rgb="FF000000"/>
        <rFont val="Calibri"/>
      </rPr>
      <t xml:space="preserve">
</t>
    </r>
    <r>
      <rPr>
        <sz val="11"/>
        <color rgb="FF000000"/>
        <rFont val="Calibri"/>
      </rPr>
      <t>- Open a PowerShell prompt.</t>
    </r>
    <r>
      <rPr>
        <sz val="11"/>
        <color rgb="FF000000"/>
        <rFont val="Calibri"/>
      </rPr>
      <t xml:space="preserve">
</t>
    </r>
    <r>
      <rPr>
        <sz val="11"/>
        <color rgb="FF000000"/>
        <rFont val="Calibri"/>
      </rPr>
      <t>- Run the following for each domain identified in Step 1:</t>
    </r>
    <r>
      <rPr>
        <sz val="11"/>
        <color rgb="FF000000"/>
        <rFont val="Calibri"/>
      </rPr>
      <t xml:space="preserve">
</t>
    </r>
    <r>
      <rPr>
        <sz val="11"/>
        <color rgb="FF006096"/>
        <rFont val="Roboto Condensed"/>
      </rPr>
      <t>Resolve-DnsName _dmarc.domain1.com -Type TXT</t>
    </r>
    <r>
      <rPr>
        <sz val="11"/>
        <color rgb="FF006096"/>
        <rFont val="Roboto Condensed"/>
      </rPr>
      <t xml:space="preserve">
</t>
    </r>
    <r>
      <rPr>
        <sz val="11"/>
        <color rgb="FF000000"/>
        <rFont val="Calibri"/>
      </rPr>
      <t xml:space="preserve">
</t>
    </r>
    <r>
      <rPr>
        <sz val="11"/>
        <color rgb="FF000000"/>
        <rFont val="Calibri"/>
      </rPr>
      <t>- Ensure the following criteria are met:</t>
    </r>
    <r>
      <rPr>
        <sz val="11"/>
        <color rgb="FF000000"/>
        <rFont val="Calibri"/>
      </rPr>
      <t xml:space="preserve">
</t>
    </r>
    <r>
      <rPr>
        <sz val="11"/>
        <color rgb="FF000000"/>
        <rFont val="Calibri"/>
      </rPr>
      <t xml:space="preserve">- The record must be either </t>
    </r>
    <r>
      <rPr>
        <b/>
        <sz val="11"/>
        <color rgb="FF000000"/>
        <rFont val="Calibri"/>
      </rPr>
      <t>directly</t>
    </r>
    <r>
      <rPr>
        <sz val="11"/>
        <color rgb="FF000000"/>
        <rFont val="Calibri"/>
      </rPr>
      <t xml:space="preserve"> or </t>
    </r>
    <r>
      <rPr>
        <b/>
        <sz val="11"/>
        <color rgb="FF000000"/>
        <rFont val="Calibri"/>
      </rPr>
      <t>indirectly</t>
    </r>
    <r>
      <rPr>
        <sz val="11"/>
        <color rgb="FF000000"/>
        <rFont val="Calibri"/>
      </rPr>
      <t xml:space="preserve"> managed:</t>
    </r>
    <r>
      <rPr>
        <sz val="11"/>
        <color rgb="FF000000"/>
        <rFont val="Calibri"/>
      </rPr>
      <t xml:space="preserve">
</t>
    </r>
    <r>
      <rPr>
        <sz val="11"/>
        <color rgb="FF000000"/>
        <rFont val="Calibri"/>
      </rPr>
      <t>- An indirectly managed record would use a CNAME to point to another record.</t>
    </r>
    <r>
      <rPr>
        <sz val="11"/>
        <color rgb="FF000000"/>
        <rFont val="Calibri"/>
      </rPr>
      <t xml:space="preserve">
</t>
    </r>
    <r>
      <rPr>
        <sz val="11"/>
        <color rgb="FF000000"/>
        <rFont val="Calibri"/>
      </rPr>
      <t>- If the record is managed indirectly then that record must meet all criteria. This would require an additional DNS lookup.</t>
    </r>
    <r>
      <rPr>
        <sz val="11"/>
        <color rgb="FF000000"/>
        <rFont val="Calibri"/>
      </rPr>
      <t xml:space="preserve">
</t>
    </r>
    <r>
      <rPr>
        <sz val="11"/>
        <color rgb="FF000000"/>
        <rFont val="Calibri"/>
      </rPr>
      <t xml:space="preserve">- The </t>
    </r>
    <r>
      <rPr>
        <b/>
        <sz val="11"/>
        <color rgb="FF000000"/>
        <rFont val="Calibri"/>
      </rPr>
      <t>version</t>
    </r>
    <r>
      <rPr>
        <sz val="11"/>
        <color rgb="FF000000"/>
        <rFont val="Calibri"/>
      </rPr>
      <t xml:space="preserve"> </t>
    </r>
    <r>
      <rPr>
        <b/>
        <sz val="11"/>
        <color rgb="FF000000"/>
        <rFont val="Calibri"/>
      </rPr>
      <t>v</t>
    </r>
    <r>
      <rPr>
        <sz val="11"/>
        <color rgb="FF000000"/>
        <rFont val="Calibri"/>
      </rPr>
      <t xml:space="preserve"> tag value must be </t>
    </r>
    <r>
      <rPr>
        <b/>
        <sz val="11"/>
        <color rgb="FF000000"/>
        <rFont val="Calibri"/>
      </rPr>
      <t>v=DMARC1</t>
    </r>
    <r>
      <rPr>
        <sz val="11"/>
        <color rgb="FF000000"/>
        <rFont val="Calibri"/>
      </rPr>
      <t>, which identifies it as a DMARC record.</t>
    </r>
    <r>
      <rPr>
        <sz val="11"/>
        <color rgb="FF000000"/>
        <rFont val="Calibri"/>
      </rPr>
      <t xml:space="preserve">
</t>
    </r>
    <r>
      <rPr>
        <sz val="11"/>
        <color rgb="FF000000"/>
        <rFont val="Calibri"/>
      </rPr>
      <t xml:space="preserve">- The </t>
    </r>
    <r>
      <rPr>
        <b/>
        <sz val="11"/>
        <color rgb="FF000000"/>
        <rFont val="Calibri"/>
      </rPr>
      <t>policy</t>
    </r>
    <r>
      <rPr>
        <sz val="11"/>
        <color rgb="FF000000"/>
        <rFont val="Calibri"/>
      </rPr>
      <t xml:space="preserve"> </t>
    </r>
    <r>
      <rPr>
        <b/>
        <sz val="11"/>
        <color rgb="FF000000"/>
        <rFont val="Calibri"/>
      </rPr>
      <t>p</t>
    </r>
    <r>
      <rPr>
        <sz val="11"/>
        <color rgb="FF000000"/>
        <rFont val="Calibri"/>
      </rPr>
      <t xml:space="preserve"> tag value is </t>
    </r>
    <r>
      <rPr>
        <b/>
        <sz val="11"/>
        <color rgb="FF000000"/>
        <rFont val="Calibri"/>
      </rPr>
      <t>p=quarantine</t>
    </r>
    <r>
      <rPr>
        <sz val="11"/>
        <color rgb="FF000000"/>
        <rFont val="Calibri"/>
      </rPr>
      <t xml:space="preserve"> OR </t>
    </r>
    <r>
      <rPr>
        <b/>
        <sz val="11"/>
        <color rgb="FF000000"/>
        <rFont val="Calibri"/>
      </rPr>
      <t>p=reject</t>
    </r>
    <r>
      <rPr>
        <sz val="11"/>
        <color rgb="FF000000"/>
        <rFont val="Calibri"/>
      </rPr>
      <t>.</t>
    </r>
    <r>
      <rPr>
        <sz val="11"/>
        <color rgb="FF000000"/>
        <rFont val="Calibri"/>
      </rPr>
      <t xml:space="preserve">
</t>
    </r>
    <r>
      <rPr>
        <sz val="11"/>
        <color rgb="FF000000"/>
        <rFont val="Calibri"/>
      </rPr>
      <t xml:space="preserve">- The </t>
    </r>
    <r>
      <rPr>
        <b/>
        <sz val="11"/>
        <color rgb="FF000000"/>
        <rFont val="Calibri"/>
      </rPr>
      <t>sampling rate</t>
    </r>
    <r>
      <rPr>
        <sz val="11"/>
        <color rgb="FF000000"/>
        <rFont val="Calibri"/>
      </rPr>
      <t xml:space="preserve"> </t>
    </r>
    <r>
      <rPr>
        <b/>
        <sz val="11"/>
        <color rgb="FF000000"/>
        <rFont val="Calibri"/>
      </rPr>
      <t>pct</t>
    </r>
    <r>
      <rPr>
        <sz val="11"/>
        <color rgb="FF000000"/>
        <rFont val="Calibri"/>
      </rPr>
      <t xml:space="preserve"> tag value is </t>
    </r>
    <r>
      <rPr>
        <b/>
        <sz val="11"/>
        <color rgb="FF000000"/>
        <rFont val="Calibri"/>
      </rPr>
      <t>pct=100</t>
    </r>
    <r>
      <rPr>
        <sz val="11"/>
        <color rgb="FF000000"/>
        <rFont val="Calibri"/>
      </rPr>
      <t xml:space="preserve"> or does not exist. (A non-existent pct tag indicates sampling is 100 percent)</t>
    </r>
    <r>
      <rPr>
        <sz val="11"/>
        <color rgb="FF000000"/>
        <rFont val="Calibri"/>
      </rPr>
      <t xml:space="preserve">
</t>
    </r>
    <r>
      <rPr>
        <sz val="11"/>
        <color rgb="FF000000"/>
        <rFont val="Calibri"/>
      </rPr>
      <t xml:space="preserve">- The </t>
    </r>
    <r>
      <rPr>
        <b/>
        <sz val="11"/>
        <color rgb="FF000000"/>
        <rFont val="Calibri"/>
      </rPr>
      <t>aggregate data</t>
    </r>
    <r>
      <rPr>
        <sz val="11"/>
        <color rgb="FF000000"/>
        <rFont val="Calibri"/>
      </rPr>
      <t xml:space="preserve"> </t>
    </r>
    <r>
      <rPr>
        <b/>
        <sz val="11"/>
        <color rgb="FF000000"/>
        <rFont val="Calibri"/>
      </rPr>
      <t>rua</t>
    </r>
    <r>
      <rPr>
        <sz val="11"/>
        <color rgb="FF000000"/>
        <rFont val="Calibri"/>
      </rPr>
      <t xml:space="preserve"> tag value is configured, i.e. </t>
    </r>
    <r>
      <rPr>
        <b/>
        <sz val="11"/>
        <color rgb="FF000000"/>
        <rFont val="Calibri"/>
      </rPr>
      <t>rua=mailto:&lt;reporting email address&gt;</t>
    </r>
    <r>
      <rPr>
        <sz val="11"/>
        <color rgb="FF000000"/>
        <rFont val="Calibri"/>
      </rPr>
      <t>.</t>
    </r>
    <r>
      <rPr>
        <sz val="11"/>
        <color rgb="FF000000"/>
        <rFont val="Calibri"/>
      </rPr>
      <t xml:space="preserve">
</t>
    </r>
    <r>
      <rPr>
        <sz val="11"/>
        <color rgb="FF000000"/>
        <rFont val="Calibri"/>
      </rPr>
      <t xml:space="preserve">- The </t>
    </r>
    <r>
      <rPr>
        <b/>
        <sz val="11"/>
        <color rgb="FF000000"/>
        <rFont val="Calibri"/>
      </rPr>
      <t>failure data</t>
    </r>
    <r>
      <rPr>
        <sz val="11"/>
        <color rgb="FF000000"/>
        <rFont val="Calibri"/>
      </rPr>
      <t xml:space="preserve"> </t>
    </r>
    <r>
      <rPr>
        <b/>
        <sz val="11"/>
        <color rgb="FF000000"/>
        <rFont val="Calibri"/>
      </rPr>
      <t>ruf</t>
    </r>
    <r>
      <rPr>
        <sz val="11"/>
        <color rgb="FF000000"/>
        <rFont val="Calibri"/>
      </rPr>
      <t xml:space="preserve"> tag value is configured, i.e. </t>
    </r>
    <r>
      <rPr>
        <b/>
        <sz val="11"/>
        <color rgb="FF000000"/>
        <rFont val="Calibri"/>
      </rPr>
      <t>ruf=mailto:&lt;reporting email address&gt;</t>
    </r>
    <r>
      <rPr>
        <sz val="11"/>
        <color rgb="FF000000"/>
        <rFont val="Calibri"/>
      </rPr>
      <t>.</t>
    </r>
    <r>
      <rPr>
        <sz val="11"/>
        <color rgb="FF000000"/>
        <rFont val="Calibri"/>
      </rPr>
      <t xml:space="preserve">
</t>
    </r>
    <r>
      <rPr>
        <sz val="11"/>
        <color rgb="FF000000"/>
        <rFont val="Calibri"/>
      </rPr>
      <t xml:space="preserve">- </t>
    </r>
    <r>
      <rPr>
        <b/>
        <sz val="11"/>
        <color rgb="FF000000"/>
        <rFont val="Calibri"/>
      </rPr>
      <t>Subdomain considerations</t>
    </r>
    <r>
      <rPr>
        <sz val="11"/>
        <color rgb="FF000000"/>
        <rFont val="Calibri"/>
      </rPr>
      <t xml:space="preserve">
</t>
    </r>
    <r>
      <rPr>
        <sz val="11"/>
        <color rgb="FF000000"/>
        <rFont val="Calibri"/>
      </rPr>
      <t>- When subdomains of the organizational domain are in scope, DMARC policy is determined using a two-step record discovery process (RFC 7489, Section 6.6.3):</t>
    </r>
    <r>
      <rPr>
        <sz val="11"/>
        <color rgb="FF000000"/>
        <rFont val="Calibri"/>
      </rPr>
      <t xml:space="preserve">
</t>
    </r>
    <r>
      <rPr>
        <sz val="11"/>
        <color rgb="FF000000"/>
        <rFont val="Calibri"/>
      </rPr>
      <t xml:space="preserve">- If the subdomain has its own valid DMARC record (i.e., a record that includes the required </t>
    </r>
    <r>
      <rPr>
        <b/>
        <sz val="11"/>
        <color rgb="FF000000"/>
        <rFont val="Calibri"/>
      </rPr>
      <t>p=</t>
    </r>
    <r>
      <rPr>
        <sz val="11"/>
        <color rgb="FF000000"/>
        <rFont val="Calibri"/>
      </rPr>
      <t xml:space="preserve"> tag), only that record is used. Nothing is inherited from the organizational domain. Any tags not explicitly defined in the subdomain's record fall back to their RFC-defined default values.</t>
    </r>
    <r>
      <rPr>
        <sz val="11"/>
        <color rgb="FF000000"/>
        <rFont val="Calibri"/>
      </rPr>
      <t xml:space="preserve">
</t>
    </r>
    <r>
      <rPr>
        <sz val="11"/>
        <color rgb="FF000000"/>
        <rFont val="Calibri"/>
      </rPr>
      <t xml:space="preserve">- If the subdomain does not have a valid DMARC record — either because no record exists or because the record is malformed (e.g., missing the required </t>
    </r>
    <r>
      <rPr>
        <b/>
        <sz val="11"/>
        <color rgb="FF000000"/>
        <rFont val="Calibri"/>
      </rPr>
      <t>p=</t>
    </r>
    <r>
      <rPr>
        <sz val="11"/>
        <color rgb="FF000000"/>
        <rFont val="Calibri"/>
      </rPr>
      <t xml:space="preserve"> tag) — the organizational domain's record is used. When determining policy disposition, the </t>
    </r>
    <r>
      <rPr>
        <b/>
        <sz val="11"/>
        <color rgb="FF000000"/>
        <rFont val="Calibri"/>
      </rPr>
      <t>sp=</t>
    </r>
    <r>
      <rPr>
        <sz val="11"/>
        <color rgb="FF000000"/>
        <rFont val="Calibri"/>
      </rPr>
      <t xml:space="preserve"> (subdomain policy) tag is applied if present; otherwise, the </t>
    </r>
    <r>
      <rPr>
        <b/>
        <sz val="11"/>
        <color rgb="FF000000"/>
        <rFont val="Calibri"/>
      </rPr>
      <t>p=</t>
    </r>
    <r>
      <rPr>
        <sz val="11"/>
        <color rgb="FF000000"/>
        <rFont val="Calibri"/>
      </rPr>
      <t xml:space="preserve"> tag is used.</t>
    </r>
    <r>
      <rPr>
        <sz val="11"/>
        <color rgb="FF000000"/>
        <rFont val="Calibri"/>
      </rPr>
      <t xml:space="preserve">
</t>
    </r>
    <r>
      <rPr>
        <sz val="11"/>
        <color rgb="FF000000"/>
        <rFont val="Calibri"/>
      </rPr>
      <t>- This fallback is record discovery, not per-tag inheritance. The lookup always falls back to the organizational domain directly. Intermediate parent subdomains are never consulted.</t>
    </r>
    <r>
      <rPr>
        <sz val="11"/>
        <color rgb="FF000000"/>
        <rFont val="Calibri"/>
      </rPr>
      <t xml:space="preserve">
</t>
    </r>
    <r>
      <rPr>
        <sz val="11"/>
        <color rgb="FF000000"/>
        <rFont val="Calibri"/>
      </rPr>
      <t xml:space="preserve">- The </t>
    </r>
    <r>
      <rPr>
        <b/>
        <sz val="11"/>
        <color rgb="FF000000"/>
        <rFont val="Calibri"/>
      </rPr>
      <t>sp=</t>
    </r>
    <r>
      <rPr>
        <sz val="11"/>
        <color rgb="FF000000"/>
        <rFont val="Calibri"/>
      </rPr>
      <t xml:space="preserve"> tag is only meaningful when set on the organizational domain's record and is ignored on subdomain records.</t>
    </r>
    <r>
      <rPr>
        <sz val="11"/>
        <color rgb="FF000000"/>
        <rFont val="Calibri"/>
      </rPr>
      <t xml:space="preserve">
</t>
    </r>
    <r>
      <rPr>
        <sz val="11"/>
        <color rgb="FF000000"/>
        <rFont val="Calibri"/>
      </rPr>
      <t>- Compliance is met when each domain and subdomain meets the requirements in steps 3 and 4.</t>
    </r>
    <r>
      <rPr>
        <sz val="11"/>
        <color rgb="FF000000"/>
        <rFont val="Calibri"/>
      </rPr>
      <t xml:space="preserve">
</t>
    </r>
    <r>
      <rPr>
        <b/>
        <sz val="11"/>
        <color rgb="FF000000"/>
        <rFont val="Calibri"/>
      </rPr>
      <t>Parked Domains:</t>
    </r>
    <r>
      <rPr>
        <sz val="11"/>
        <color rgb="FF000000"/>
        <rFont val="Calibri"/>
      </rPr>
      <t>Ensure that any domain not used for sending email has a DMARC record explicitly indicating that no mail is authorized from that domain.</t>
    </r>
    <r>
      <rPr>
        <sz val="11"/>
        <color rgb="FF000000"/>
        <rFont val="Calibri"/>
      </rPr>
      <t xml:space="preserve">
</t>
    </r>
    <r>
      <rPr>
        <sz val="11"/>
        <color rgb="FF000000"/>
        <rFont val="Calibri"/>
      </rPr>
      <t xml:space="preserve">- The </t>
    </r>
    <r>
      <rPr>
        <b/>
        <sz val="11"/>
        <color rgb="FF000000"/>
        <rFont val="Calibri"/>
      </rPr>
      <t>version</t>
    </r>
    <r>
      <rPr>
        <sz val="11"/>
        <color rgb="FF000000"/>
        <rFont val="Calibri"/>
      </rPr>
      <t xml:space="preserve"> </t>
    </r>
    <r>
      <rPr>
        <b/>
        <sz val="11"/>
        <color rgb="FF000000"/>
        <rFont val="Calibri"/>
      </rPr>
      <t>v</t>
    </r>
    <r>
      <rPr>
        <sz val="11"/>
        <color rgb="FF000000"/>
        <rFont val="Calibri"/>
      </rPr>
      <t xml:space="preserve"> tag value must be </t>
    </r>
    <r>
      <rPr>
        <b/>
        <sz val="11"/>
        <color rgb="FF000000"/>
        <rFont val="Calibri"/>
      </rPr>
      <t>v=DMARC1</t>
    </r>
    <r>
      <rPr>
        <sz val="11"/>
        <color rgb="FF000000"/>
        <rFont val="Calibri"/>
      </rPr>
      <t>, which identifies it as a DMARC record.</t>
    </r>
    <r>
      <rPr>
        <sz val="11"/>
        <color rgb="FF000000"/>
        <rFont val="Calibri"/>
      </rPr>
      <t xml:space="preserve">
</t>
    </r>
    <r>
      <rPr>
        <sz val="11"/>
        <color rgb="FF000000"/>
        <rFont val="Calibri"/>
      </rPr>
      <t xml:space="preserve">- The </t>
    </r>
    <r>
      <rPr>
        <b/>
        <sz val="11"/>
        <color rgb="FF000000"/>
        <rFont val="Calibri"/>
      </rPr>
      <t>policy</t>
    </r>
    <r>
      <rPr>
        <sz val="11"/>
        <color rgb="FF000000"/>
        <rFont val="Calibri"/>
      </rPr>
      <t xml:space="preserve"> </t>
    </r>
    <r>
      <rPr>
        <b/>
        <sz val="11"/>
        <color rgb="FF000000"/>
        <rFont val="Calibri"/>
      </rPr>
      <t>p</t>
    </r>
    <r>
      <rPr>
        <sz val="11"/>
        <color rgb="FF000000"/>
        <rFont val="Calibri"/>
      </rPr>
      <t xml:space="preserve"> tag value is </t>
    </r>
    <r>
      <rPr>
        <b/>
        <sz val="11"/>
        <color rgb="FF000000"/>
        <rFont val="Calibri"/>
      </rPr>
      <t>p=reject</t>
    </r>
    <r>
      <rPr>
        <sz val="11"/>
        <color rgb="FF000000"/>
        <rFont val="Calibri"/>
      </rPr>
      <t>.</t>
    </r>
    <r>
      <rPr>
        <sz val="11"/>
        <color rgb="FF000000"/>
        <rFont val="Calibri"/>
      </rPr>
      <t xml:space="preserve">
</t>
    </r>
    <r>
      <rPr>
        <sz val="11"/>
        <color rgb="FF000000"/>
        <rFont val="Calibri"/>
      </rPr>
      <t xml:space="preserve">The following example records would pass as they contain a policy that would either </t>
    </r>
    <r>
      <rPr>
        <b/>
        <sz val="11"/>
        <color rgb="FF000000"/>
        <rFont val="Calibri"/>
      </rPr>
      <t>quarantine</t>
    </r>
    <r>
      <rPr>
        <sz val="11"/>
        <color rgb="FF000000"/>
        <rFont val="Calibri"/>
      </rPr>
      <t xml:space="preserve"> or </t>
    </r>
    <r>
      <rPr>
        <b/>
        <sz val="11"/>
        <color rgb="FF000000"/>
        <rFont val="Calibri"/>
      </rPr>
      <t>reject</t>
    </r>
    <r>
      <rPr>
        <sz val="11"/>
        <color rgb="FF000000"/>
        <rFont val="Calibri"/>
      </rPr>
      <t xml:space="preserve"> messages failing DMARC, and the policy affects 100% of mail </t>
    </r>
    <r>
      <rPr>
        <b/>
        <sz val="11"/>
        <color rgb="FF000000"/>
        <rFont val="Calibri"/>
      </rPr>
      <t>pct=100</t>
    </r>
    <r>
      <rPr>
        <sz val="11"/>
        <color rgb="FF000000"/>
        <rFont val="Calibri"/>
      </rPr>
      <t xml:space="preserve"> as well as containing valid reporting and aggregate addresses:</t>
    </r>
    <r>
      <rPr>
        <sz val="11"/>
        <color rgb="FF000000"/>
        <rFont val="Calibri"/>
      </rPr>
      <t xml:space="preserve">
</t>
    </r>
    <r>
      <rPr>
        <sz val="11"/>
        <color rgb="FF006096"/>
        <rFont val="Roboto Condensed"/>
      </rPr>
      <t>v=DMARC1; p=reject; pct=100; rua=mailto:rua@example.com; ruf=mailto:ruf@example.com; fo=1</t>
    </r>
    <r>
      <rPr>
        <sz val="11"/>
        <color rgb="FF006096"/>
        <rFont val="Roboto Condensed"/>
      </rPr>
      <t xml:space="preserve">
</t>
    </r>
    <r>
      <rPr>
        <sz val="11"/>
        <color rgb="FF006096"/>
        <rFont val="Roboto Condensed"/>
      </rPr>
      <t>v=DMARC1; p=reject; rua=mailto:rua@example.com; ruf=mailto:ruf@example.com; fo=1</t>
    </r>
    <r>
      <rPr>
        <sz val="11"/>
        <color rgb="FF006096"/>
        <rFont val="Roboto Condensed"/>
      </rPr>
      <t xml:space="preserve">
</t>
    </r>
    <r>
      <rPr>
        <sz val="11"/>
        <color rgb="FF006096"/>
        <rFont val="Roboto Condensed"/>
      </rPr>
      <t>v=DMARC1; p=quarantine; pct=100; sp=none; fo=1; ri=3600; rua=mailto:rua@example.com; ruf=mailto:ruf@example.com;</t>
    </r>
    <r>
      <rPr>
        <sz val="11"/>
        <color rgb="FF006096"/>
        <rFont val="Roboto Condensed"/>
      </rPr>
      <t xml:space="preserve">
</t>
    </r>
    <r>
      <rPr>
        <sz val="11"/>
        <color rgb="FF006096"/>
        <rFont val="Roboto Condensed"/>
      </rPr>
      <t># Parked domains</t>
    </r>
    <r>
      <rPr>
        <sz val="11"/>
        <color rgb="FF006096"/>
        <rFont val="Roboto Condensed"/>
      </rPr>
      <t xml:space="preserve">
</t>
    </r>
    <r>
      <rPr>
        <sz val="11"/>
        <color rgb="FF006096"/>
        <rFont val="Roboto Condensed"/>
      </rPr>
      <t>v=DMARC1; p=reject;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third example includes </t>
    </r>
    <r>
      <rPr>
        <b/>
        <sz val="11"/>
        <color rgb="FF000000"/>
        <rFont val="Calibri"/>
      </rPr>
      <t>sp=none</t>
    </r>
    <r>
      <rPr>
        <sz val="11"/>
        <color rgb="FF000000"/>
        <rFont val="Calibri"/>
      </rPr>
      <t xml:space="preserve">, which sets the subdomain policy to monitor-only. While the organizational domain itself would be compliant, any subdomains would </t>
    </r>
    <r>
      <rPr>
        <b/>
        <sz val="11"/>
        <color rgb="FF000000"/>
        <rFont val="Calibri"/>
      </rPr>
      <t>not</t>
    </r>
    <r>
      <rPr>
        <sz val="11"/>
        <color rgb="FF000000"/>
        <rFont val="Calibri"/>
      </rPr>
      <t xml:space="preserve"> meet the audit criteria if they exist. Auditors must evaluate subdomains separately to confirm compliance.</t>
    </r>
  </si>
  <si>
    <t>2.1.11</t>
  </si>
  <si>
    <r>
      <rPr>
        <sz val="11"/>
        <rFont val="Calibri"/>
      </rPr>
      <t>Ensure comprehensive attachment filtering is applied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</si>
  <si>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xml:space="preserve">- Run the following script after editing </t>
    </r>
    <r>
      <rPr>
        <b/>
        <sz val="11"/>
        <color rgb="FF000000"/>
        <rFont val="Calibri"/>
      </rPr>
      <t>InternalSenderAdminAddress</t>
    </r>
    <r>
      <rPr>
        <sz val="11"/>
        <color rgb="FF000000"/>
        <rFont val="Calibri"/>
      </rPr>
      <t>:</t>
    </r>
    <r>
      <rPr>
        <sz val="11"/>
        <color rgb="FF000000"/>
        <rFont val="Calibri"/>
      </rPr>
      <t xml:space="preserve">
</t>
    </r>
    <r>
      <rPr>
        <sz val="11"/>
        <color rgb="FF006096"/>
        <rFont val="Roboto Condensed"/>
      </rPr>
      <t># Create an attachment policy and associated rule. The rule is</t>
    </r>
    <r>
      <rPr>
        <sz val="11"/>
        <color rgb="FF006096"/>
        <rFont val="Roboto Condensed"/>
      </rPr>
      <t xml:space="preserve">
</t>
    </r>
    <r>
      <rPr>
        <sz val="11"/>
        <color rgb="FF006096"/>
        <rFont val="Roboto Condensed"/>
      </rPr>
      <t># intentionally disabled allowing the org to enable it when ready</t>
    </r>
    <r>
      <rPr>
        <sz val="11"/>
        <color rgb="FF006096"/>
        <rFont val="Roboto Condensed"/>
      </rPr>
      <t xml:space="preserve">
</t>
    </r>
    <r>
      <rPr>
        <sz val="11"/>
        <color rgb="FF006096"/>
        <rFont val="Roboto Condensed"/>
      </rPr>
      <t>$Policy = @{</t>
    </r>
    <r>
      <rPr>
        <sz val="11"/>
        <color rgb="FF006096"/>
        <rFont val="Roboto Condensed"/>
      </rPr>
      <t xml:space="preserve">
</t>
    </r>
    <r>
      <rPr>
        <sz val="11"/>
        <color rgb="FF006096"/>
        <rFont val="Roboto Condensed"/>
      </rPr>
      <t xml:space="preserve">    Name             = "CIS L2 Attachment Policy"</t>
    </r>
    <r>
      <rPr>
        <sz val="11"/>
        <color rgb="FF006096"/>
        <rFont val="Roboto Condensed"/>
      </rPr>
      <t xml:space="preserve">
</t>
    </r>
    <r>
      <rPr>
        <sz val="11"/>
        <color rgb="FF006096"/>
        <rFont val="Roboto Condensed"/>
      </rPr>
      <t xml:space="preserve">    EnableFileFilter = $true</t>
    </r>
    <r>
      <rPr>
        <sz val="11"/>
        <color rgb="FF006096"/>
        <rFont val="Roboto Condensed"/>
      </rPr>
      <t xml:space="preserve">
</t>
    </r>
    <r>
      <rPr>
        <sz val="11"/>
        <color rgb="FF006096"/>
        <rFont val="Roboto Condensed"/>
      </rPr>
      <t xml:space="preserve">    ZapEnabled       = $true</t>
    </r>
    <r>
      <rPr>
        <sz val="11"/>
        <color rgb="FF006096"/>
        <rFont val="Roboto Condensed"/>
      </rPr>
      <t xml:space="preserve">
</t>
    </r>
    <r>
      <rPr>
        <sz val="11"/>
        <color rgb="FF006096"/>
        <rFont val="Roboto Condensed"/>
      </rPr>
      <t xml:space="preserve">    EnableInternalSenderAdminNotifications = $true</t>
    </r>
    <r>
      <rPr>
        <sz val="11"/>
        <color rgb="FF006096"/>
        <rFont val="Roboto Condensed"/>
      </rPr>
      <t xml:space="preserve">
</t>
    </r>
    <r>
      <rPr>
        <sz val="11"/>
        <color rgb="FF006096"/>
        <rFont val="Roboto Condensed"/>
      </rPr>
      <t xml:space="preserve">    InternalSenderAdminAddress = 'admin@contoso.com' # Change this.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$L2Extensions = @(</t>
    </r>
    <r>
      <rPr>
        <sz val="11"/>
        <color rgb="FF006096"/>
        <rFont val="Roboto Condensed"/>
      </rPr>
      <t xml:space="preserve">
</t>
    </r>
    <r>
      <rPr>
        <sz val="11"/>
        <color rgb="FF006096"/>
        <rFont val="Roboto Condensed"/>
      </rPr>
      <t xml:space="preserve">    "7z", "a3x", "ace", "ade", "adp", "ani", "app", "appinstaller",</t>
    </r>
    <r>
      <rPr>
        <sz val="11"/>
        <color rgb="FF006096"/>
        <rFont val="Roboto Condensed"/>
      </rPr>
      <t xml:space="preserve">
</t>
    </r>
    <r>
      <rPr>
        <sz val="11"/>
        <color rgb="FF006096"/>
        <rFont val="Roboto Condensed"/>
      </rPr>
      <t xml:space="preserve">    "applescript", "application", "appref-ms", "appx", "appxbundle", "arj",</t>
    </r>
    <r>
      <rPr>
        <sz val="11"/>
        <color rgb="FF006096"/>
        <rFont val="Roboto Condensed"/>
      </rPr>
      <t xml:space="preserve">
</t>
    </r>
    <r>
      <rPr>
        <sz val="11"/>
        <color rgb="FF006096"/>
        <rFont val="Roboto Condensed"/>
      </rPr>
      <t xml:space="preserve">    "asd", "asx", "bas", "bat", "bgi", "bz2", "cab", "chm", "cmd", "com",</t>
    </r>
    <r>
      <rPr>
        <sz val="11"/>
        <color rgb="FF006096"/>
        <rFont val="Roboto Condensed"/>
      </rPr>
      <t xml:space="preserve">
</t>
    </r>
    <r>
      <rPr>
        <sz val="11"/>
        <color rgb="FF006096"/>
        <rFont val="Roboto Condensed"/>
      </rPr>
      <t xml:space="preserve">    "cpl", "crt", "cs", "csh", "daa", "dbf", "dcr", "deb",</t>
    </r>
    <r>
      <rPr>
        <sz val="11"/>
        <color rgb="FF006096"/>
        <rFont val="Roboto Condensed"/>
      </rPr>
      <t xml:space="preserve">
</t>
    </r>
    <r>
      <rPr>
        <sz val="11"/>
        <color rgb="FF006096"/>
        <rFont val="Roboto Condensed"/>
      </rPr>
      <t xml:space="preserve">    "desktopthemepackfile", "dex", "diagcab", "dif", "dir", "dll", "dmg",</t>
    </r>
    <r>
      <rPr>
        <sz val="11"/>
        <color rgb="FF006096"/>
        <rFont val="Roboto Condensed"/>
      </rPr>
      <t xml:space="preserve">
</t>
    </r>
    <r>
      <rPr>
        <sz val="11"/>
        <color rgb="FF006096"/>
        <rFont val="Roboto Condensed"/>
      </rPr>
      <t xml:space="preserve">    "doc", "docm", "dot", "dotm", "elf", "eml", "exe", "fxp", "gadget", "gz",</t>
    </r>
    <r>
      <rPr>
        <sz val="11"/>
        <color rgb="FF006096"/>
        <rFont val="Roboto Condensed"/>
      </rPr>
      <t xml:space="preserve">
</t>
    </r>
    <r>
      <rPr>
        <sz val="11"/>
        <color rgb="FF006096"/>
        <rFont val="Roboto Condensed"/>
      </rPr>
      <t xml:space="preserve">    "hlp", "hta", "htc", "htm", "html", "hwpx", "ics", "img",</t>
    </r>
    <r>
      <rPr>
        <sz val="11"/>
        <color rgb="FF006096"/>
        <rFont val="Roboto Condensed"/>
      </rPr>
      <t xml:space="preserve">
</t>
    </r>
    <r>
      <rPr>
        <sz val="11"/>
        <color rgb="FF006096"/>
        <rFont val="Roboto Condensed"/>
      </rPr>
      <t xml:space="preserve">    "inf", "ins", "iqy", "iso", "isp", "jar", "jnlp", "js", "jse", "kext",</t>
    </r>
    <r>
      <rPr>
        <sz val="11"/>
        <color rgb="FF006096"/>
        <rFont val="Roboto Condensed"/>
      </rPr>
      <t xml:space="preserve">
</t>
    </r>
    <r>
      <rPr>
        <sz val="11"/>
        <color rgb="FF006096"/>
        <rFont val="Roboto Condensed"/>
      </rPr>
      <t xml:space="preserve">    "ksh", "lha", "lib", "library-ms", "lnk", "lzh", "macho", "mam", "mda",</t>
    </r>
    <r>
      <rPr>
        <sz val="11"/>
        <color rgb="FF006096"/>
        <rFont val="Roboto Condensed"/>
      </rPr>
      <t xml:space="preserve">
</t>
    </r>
    <r>
      <rPr>
        <sz val="11"/>
        <color rgb="FF006096"/>
        <rFont val="Roboto Condensed"/>
      </rPr>
      <t xml:space="preserve">    "mdb", "mde", "mdt", "mdw", "mdz", "mht", "mhtml", "mof", "msc", "msi",</t>
    </r>
    <r>
      <rPr>
        <sz val="11"/>
        <color rgb="FF006096"/>
        <rFont val="Roboto Condensed"/>
      </rPr>
      <t xml:space="preserve">
</t>
    </r>
    <r>
      <rPr>
        <sz val="11"/>
        <color rgb="FF006096"/>
        <rFont val="Roboto Condensed"/>
      </rPr>
      <t xml:space="preserve">    "msix", "msp", "msrcincident", "mst", "ocx", "odt", "ops", "oxps", "pcd",</t>
    </r>
    <r>
      <rPr>
        <sz val="11"/>
        <color rgb="FF006096"/>
        <rFont val="Roboto Condensed"/>
      </rPr>
      <t xml:space="preserve">
</t>
    </r>
    <r>
      <rPr>
        <sz val="11"/>
        <color rgb="FF006096"/>
        <rFont val="Roboto Condensed"/>
      </rPr>
      <t xml:space="preserve">    "pif", "plg", "pot", "potm", "ppa", "ppam", "ppkg", "pps", "ppsm", "ppt",</t>
    </r>
    <r>
      <rPr>
        <sz val="11"/>
        <color rgb="FF006096"/>
        <rFont val="Roboto Condensed"/>
      </rPr>
      <t xml:space="preserve">
</t>
    </r>
    <r>
      <rPr>
        <sz val="11"/>
        <color rgb="FF006096"/>
        <rFont val="Roboto Condensed"/>
      </rPr>
      <t xml:space="preserve">    "pptm", "prf", "prg", "ps1", "ps11", "ps11xml", "ps1xml", "ps2", </t>
    </r>
    <r>
      <rPr>
        <sz val="11"/>
        <color rgb="FF006096"/>
        <rFont val="Roboto Condensed"/>
      </rPr>
      <t xml:space="preserve">
</t>
    </r>
    <r>
      <rPr>
        <sz val="11"/>
        <color rgb="FF006096"/>
        <rFont val="Roboto Condensed"/>
      </rPr>
      <t xml:space="preserve">    "ps2xml", "psc1", "psc2", "pub", "py", "pyc", "pyo", "pyw", "pyz", </t>
    </r>
    <r>
      <rPr>
        <sz val="11"/>
        <color rgb="FF006096"/>
        <rFont val="Roboto Condensed"/>
      </rPr>
      <t xml:space="preserve">
</t>
    </r>
    <r>
      <rPr>
        <sz val="11"/>
        <color rgb="FF006096"/>
        <rFont val="Roboto Condensed"/>
      </rPr>
      <t xml:space="preserve">    "pyzw", "rar", "reg", "rev", "rtf", "scf", "scpt", "scr", "sct",</t>
    </r>
    <r>
      <rPr>
        <sz val="11"/>
        <color rgb="FF006096"/>
        <rFont val="Roboto Condensed"/>
      </rPr>
      <t xml:space="preserve">
</t>
    </r>
    <r>
      <rPr>
        <sz val="11"/>
        <color rgb="FF006096"/>
        <rFont val="Roboto Condensed"/>
      </rPr>
      <t xml:space="preserve">    "searchConnector-ms", "service", "settingcontent-ms", "sh", "shb", "shs",</t>
    </r>
    <r>
      <rPr>
        <sz val="11"/>
        <color rgb="FF006096"/>
        <rFont val="Roboto Condensed"/>
      </rPr>
      <t xml:space="preserve">
</t>
    </r>
    <r>
      <rPr>
        <sz val="11"/>
        <color rgb="FF006096"/>
        <rFont val="Roboto Condensed"/>
      </rPr>
      <t xml:space="preserve">    "shtm", "shtml", "sldm", "slk", "so", "spl", "stm", "svg", "swf", "sys",</t>
    </r>
    <r>
      <rPr>
        <sz val="11"/>
        <color rgb="FF006096"/>
        <rFont val="Roboto Condensed"/>
      </rPr>
      <t xml:space="preserve">
</t>
    </r>
    <r>
      <rPr>
        <sz val="11"/>
        <color rgb="FF006096"/>
        <rFont val="Roboto Condensed"/>
      </rPr>
      <t xml:space="preserve">    "tar", "theme", "themepack", "timer", "uif", "url", "uue", "vb", "vbe",</t>
    </r>
    <r>
      <rPr>
        <sz val="11"/>
        <color rgb="FF006096"/>
        <rFont val="Roboto Condensed"/>
      </rPr>
      <t xml:space="preserve">
</t>
    </r>
    <r>
      <rPr>
        <sz val="11"/>
        <color rgb="FF006096"/>
        <rFont val="Roboto Condensed"/>
      </rPr>
      <t xml:space="preserve">    "vbs", "vhd", "vhdx", "vxd", "wbk", "website", "wim", "wiz", "ws", "wsc",</t>
    </r>
    <r>
      <rPr>
        <sz val="11"/>
        <color rgb="FF006096"/>
        <rFont val="Roboto Condensed"/>
      </rPr>
      <t xml:space="preserve">
</t>
    </r>
    <r>
      <rPr>
        <sz val="11"/>
        <color rgb="FF006096"/>
        <rFont val="Roboto Condensed"/>
      </rPr>
      <t xml:space="preserve">    "wsf", "wsh", "xla", "xlam", "xlc", "xll", "xlm", "xls", "xlsb", "xlsm",</t>
    </r>
    <r>
      <rPr>
        <sz val="11"/>
        <color rgb="FF006096"/>
        <rFont val="Roboto Condensed"/>
      </rPr>
      <t xml:space="preserve">
</t>
    </r>
    <r>
      <rPr>
        <sz val="11"/>
        <color rgb="FF006096"/>
        <rFont val="Roboto Condensed"/>
      </rPr>
      <t xml:space="preserve">    "xlt", "xltm", "xlw", "xnk", "xps", "xsl",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Create the policy</t>
    </r>
    <r>
      <rPr>
        <sz val="11"/>
        <color rgb="FF006096"/>
        <rFont val="Roboto Condensed"/>
      </rPr>
      <t xml:space="preserve">
</t>
    </r>
    <r>
      <rPr>
        <sz val="11"/>
        <color rgb="FF006096"/>
        <rFont val="Roboto Condensed"/>
      </rPr>
      <t>New-MalwareFilterPolicy @Policy -FileTypes $L2Extensions</t>
    </r>
    <r>
      <rPr>
        <sz val="11"/>
        <color rgb="FF006096"/>
        <rFont val="Roboto Condensed"/>
      </rPr>
      <t xml:space="preserve">
</t>
    </r>
    <r>
      <rPr>
        <sz val="11"/>
        <color rgb="FF006096"/>
        <rFont val="Roboto Condensed"/>
      </rPr>
      <t># Create the rule for all accepted domains</t>
    </r>
    <r>
      <rPr>
        <sz val="11"/>
        <color rgb="FF006096"/>
        <rFont val="Roboto Condensed"/>
      </rPr>
      <t xml:space="preserve">
</t>
    </r>
    <r>
      <rPr>
        <sz val="11"/>
        <color rgb="FF006096"/>
        <rFont val="Roboto Condensed"/>
      </rPr>
      <t>$Rule = @{</t>
    </r>
    <r>
      <rPr>
        <sz val="11"/>
        <color rgb="FF006096"/>
        <rFont val="Roboto Condensed"/>
      </rPr>
      <t xml:space="preserve">
</t>
    </r>
    <r>
      <rPr>
        <sz val="11"/>
        <color rgb="FF006096"/>
        <rFont val="Roboto Condensed"/>
      </rPr>
      <t xml:space="preserve">    Name = $Policy.Name</t>
    </r>
    <r>
      <rPr>
        <sz val="11"/>
        <color rgb="FF006096"/>
        <rFont val="Roboto Condensed"/>
      </rPr>
      <t xml:space="preserve">
</t>
    </r>
    <r>
      <rPr>
        <sz val="11"/>
        <color rgb="FF006096"/>
        <rFont val="Roboto Condensed"/>
      </rPr>
      <t xml:space="preserve">    Enabled = $false</t>
    </r>
    <r>
      <rPr>
        <sz val="11"/>
        <color rgb="FF006096"/>
        <rFont val="Roboto Condensed"/>
      </rPr>
      <t xml:space="preserve">
</t>
    </r>
    <r>
      <rPr>
        <sz val="11"/>
        <color rgb="FF006096"/>
        <rFont val="Roboto Condensed"/>
      </rPr>
      <t xml:space="preserve">    MalwareFilterPolicy = $Policy.Name</t>
    </r>
    <r>
      <rPr>
        <sz val="11"/>
        <color rgb="FF006096"/>
        <rFont val="Roboto Condensed"/>
      </rPr>
      <t xml:space="preserve">
</t>
    </r>
    <r>
      <rPr>
        <sz val="11"/>
        <color rgb="FF006096"/>
        <rFont val="Roboto Condensed"/>
      </rPr>
      <t xml:space="preserve">    RecipientDomainIs = (Get-AcceptedDomain).Name</t>
    </r>
    <r>
      <rPr>
        <sz val="11"/>
        <color rgb="FF006096"/>
        <rFont val="Roboto Condensed"/>
      </rPr>
      <t xml:space="preserve">
</t>
    </r>
    <r>
      <rPr>
        <sz val="11"/>
        <color rgb="FF006096"/>
        <rFont val="Roboto Condensed"/>
      </rPr>
      <t xml:space="preserve">    Priority =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New-MalwareFilterRule @Rule</t>
    </r>
    <r>
      <rPr>
        <sz val="11"/>
        <color rgb="FF006096"/>
        <rFont val="Roboto Condensed"/>
      </rPr>
      <t xml:space="preserve">
</t>
    </r>
    <r>
      <rPr>
        <sz val="11"/>
        <color rgb="FF000000"/>
        <rFont val="Calibri"/>
      </rPr>
      <t xml:space="preserve">
</t>
    </r>
    <r>
      <rPr>
        <sz val="11"/>
        <color rgb="FF000000"/>
        <rFont val="Calibri"/>
      </rPr>
      <t>- When prepared enable the rule either through the UI or PowerShell.</t>
    </r>
    <r>
      <rPr>
        <sz val="11"/>
        <color rgb="FF000000"/>
        <rFont val="Calibri"/>
      </rPr>
      <t xml:space="preserve">
</t>
    </r>
    <r>
      <rPr>
        <b/>
        <sz val="11"/>
        <color rgb="FF000000"/>
        <rFont val="Calibri"/>
      </rPr>
      <t>Note:</t>
    </r>
    <r>
      <rPr>
        <sz val="11"/>
        <color rgb="FF000000"/>
        <rFont val="Calibri"/>
      </rPr>
      <t xml:space="preserve"> Due to the number of extensions the UI method is not covered. The objects can however be edited in the UI or manually added using the list from the script.</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at https://security.microsoft.com/</t>
    </r>
    <r>
      <rPr>
        <sz val="11"/>
        <color rgb="FF000000"/>
        <rFont val="Calibri"/>
      </rPr>
      <t xml:space="preserve">
</t>
    </r>
    <r>
      <rPr>
        <sz val="11"/>
        <color rgb="FF000000"/>
        <rFont val="Calibri"/>
      </rPr>
      <t xml:space="preserve">- Browse to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 xml:space="preserve"> &gt; </t>
    </r>
    <r>
      <rPr>
        <b/>
        <sz val="11"/>
        <color rgb="FF000000"/>
        <rFont val="Calibri"/>
      </rPr>
      <t>Anti-malware</t>
    </r>
    <r>
      <rPr>
        <sz val="11"/>
        <color rgb="FF000000"/>
        <rFont val="Calibri"/>
      </rPr>
      <t>.</t>
    </r>
  </si>
  <si>
    <r>
      <rPr>
        <sz val="11"/>
        <color rgb="FF000000"/>
        <rFont val="Calibri"/>
      </rPr>
      <t>The Common Attachment Types Filter lets a user block known and custom malicious file types from being attached to emails. The policy provided by Microsoft covers 53 extensions, and an additional custom list of extensions can be defined.</t>
    </r>
    <r>
      <rPr>
        <sz val="11"/>
        <color rgb="FF000000"/>
        <rFont val="Calibri"/>
      </rPr>
      <t xml:space="preserve">
</t>
    </r>
    <r>
      <rPr>
        <sz val="11"/>
        <color rgb="FF000000"/>
        <rFont val="Calibri"/>
      </rPr>
      <t>The list of 186 extensions provided in this recommendation is comprehensive but not exhaustive.</t>
    </r>
  </si>
  <si>
    <r>
      <rPr>
        <sz val="11"/>
        <color rgb="FF000000"/>
        <rFont val="Calibri"/>
      </rPr>
      <t>For file types that are business necessary users will need to use other organizationally approved methods to transfer blocked extension types between business partners.</t>
    </r>
  </si>
  <si>
    <r>
      <rPr>
        <sz val="11"/>
        <color rgb="FF000000"/>
        <rFont val="Calibri"/>
      </rPr>
      <t>For this control, a Level 2 comprehensive attachment policy is defined as one that includes at least 120 extensions. The 184 extensions included are a known vector for malicious activity. To pass, organizations must demonstrate at least a 90% adoption rate of the extension list referenced in the script below, with allowances for justified exceptions. Since individual extensions are not assigned specific risk weights, exceptions should be based on documented business needs.</t>
    </r>
    <r>
      <rPr>
        <sz val="11"/>
        <color rgb="FF000000"/>
        <rFont val="Calibri"/>
      </rPr>
      <t xml:space="preserve">
</t>
    </r>
    <r>
      <rPr>
        <b/>
        <sz val="11"/>
        <color rgb="FF000000"/>
        <rFont val="Calibri"/>
      </rPr>
      <t>Note:</t>
    </r>
    <r>
      <rPr>
        <sz val="11"/>
        <color rgb="FF000000"/>
        <rFont val="Calibri"/>
      </rPr>
      <t xml:space="preserve"> Utilizing the UI for auditing Anti-malware policies can be very time consuming so it is recommended to use a script like the one supplied below.</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$AttachExts  = @(</t>
    </r>
    <r>
      <rPr>
        <sz val="11"/>
        <color rgb="FF006096"/>
        <rFont val="Roboto Condensed"/>
      </rPr>
      <t xml:space="preserve">
</t>
    </r>
    <r>
      <rPr>
        <sz val="11"/>
        <color rgb="FF006096"/>
        <rFont val="Roboto Condensed"/>
      </rPr>
      <t xml:space="preserve">    '7z', 'a3x', 'ace', 'ade', 'adp', 'ani', 'apk', 'app', 'appinstaller',</t>
    </r>
    <r>
      <rPr>
        <sz val="11"/>
        <color rgb="FF006096"/>
        <rFont val="Roboto Condensed"/>
      </rPr>
      <t xml:space="preserve">
</t>
    </r>
    <r>
      <rPr>
        <sz val="11"/>
        <color rgb="FF006096"/>
        <rFont val="Roboto Condensed"/>
      </rPr>
      <t xml:space="preserve">    'applescript', 'application', 'appref-ms', 'appx', 'appxbundle', 'arj',</t>
    </r>
    <r>
      <rPr>
        <sz val="11"/>
        <color rgb="FF006096"/>
        <rFont val="Roboto Condensed"/>
      </rPr>
      <t xml:space="preserve">
</t>
    </r>
    <r>
      <rPr>
        <sz val="11"/>
        <color rgb="FF006096"/>
        <rFont val="Roboto Condensed"/>
      </rPr>
      <t xml:space="preserve">    'asd', 'asx', 'bas', 'bat', 'bgi', 'bz2', 'cab', 'chm', 'cmd', 'com',</t>
    </r>
    <r>
      <rPr>
        <sz val="11"/>
        <color rgb="FF006096"/>
        <rFont val="Roboto Condensed"/>
      </rPr>
      <t xml:space="preserve">
</t>
    </r>
    <r>
      <rPr>
        <sz val="11"/>
        <color rgb="FF006096"/>
        <rFont val="Roboto Condensed"/>
      </rPr>
      <t xml:space="preserve">    'cpl', 'crt', 'cs', 'csh', 'daa', 'dbf', 'dcr', 'deb', </t>
    </r>
    <r>
      <rPr>
        <sz val="11"/>
        <color rgb="FF006096"/>
        <rFont val="Roboto Condensed"/>
      </rPr>
      <t xml:space="preserve">
</t>
    </r>
    <r>
      <rPr>
        <sz val="11"/>
        <color rgb="FF006096"/>
        <rFont val="Roboto Condensed"/>
      </rPr>
      <t xml:space="preserve">    'desktopthemepackfile', 'dex', 'diagcab', 'dif', 'dir', 'dll', 'dmg',</t>
    </r>
    <r>
      <rPr>
        <sz val="11"/>
        <color rgb="FF006096"/>
        <rFont val="Roboto Condensed"/>
      </rPr>
      <t xml:space="preserve">
</t>
    </r>
    <r>
      <rPr>
        <sz val="11"/>
        <color rgb="FF006096"/>
        <rFont val="Roboto Condensed"/>
      </rPr>
      <t xml:space="preserve">    'doc', 'docm', 'dot', 'dotm', 'elf', 'eml', 'exe', 'fxp', 'gadget',</t>
    </r>
    <r>
      <rPr>
        <sz val="11"/>
        <color rgb="FF006096"/>
        <rFont val="Roboto Condensed"/>
      </rPr>
      <t xml:space="preserve">
</t>
    </r>
    <r>
      <rPr>
        <sz val="11"/>
        <color rgb="FF006096"/>
        <rFont val="Roboto Condensed"/>
      </rPr>
      <t xml:space="preserve">    'gz', 'hlp', 'hta', 'htc', 'htm', 'html', 'hwpx', 'ics', 'img',</t>
    </r>
    <r>
      <rPr>
        <sz val="11"/>
        <color rgb="FF006096"/>
        <rFont val="Roboto Condensed"/>
      </rPr>
      <t xml:space="preserve">
</t>
    </r>
    <r>
      <rPr>
        <sz val="11"/>
        <color rgb="FF006096"/>
        <rFont val="Roboto Condensed"/>
      </rPr>
      <t xml:space="preserve">    'inf', 'ins', 'iqy', 'iso', 'isp', 'jar', 'jnlp', 'js', 'jse', 'kext',</t>
    </r>
    <r>
      <rPr>
        <sz val="11"/>
        <color rgb="FF006096"/>
        <rFont val="Roboto Condensed"/>
      </rPr>
      <t xml:space="preserve">
</t>
    </r>
    <r>
      <rPr>
        <sz val="11"/>
        <color rgb="FF006096"/>
        <rFont val="Roboto Condensed"/>
      </rPr>
      <t xml:space="preserve">    'ksh', 'lha', 'lib', 'library', 'library-ms', 'lnk', 'lzh', 'macho',</t>
    </r>
    <r>
      <rPr>
        <sz val="11"/>
        <color rgb="FF006096"/>
        <rFont val="Roboto Condensed"/>
      </rPr>
      <t xml:space="preserve">
</t>
    </r>
    <r>
      <rPr>
        <sz val="11"/>
        <color rgb="FF006096"/>
        <rFont val="Roboto Condensed"/>
      </rPr>
      <t xml:space="preserve">    'mam', 'mda', 'mdb', 'mde', 'mdt', 'mdw', 'mdz', 'mht', 'mhtml', 'mof',</t>
    </r>
    <r>
      <rPr>
        <sz val="11"/>
        <color rgb="FF006096"/>
        <rFont val="Roboto Condensed"/>
      </rPr>
      <t xml:space="preserve">
</t>
    </r>
    <r>
      <rPr>
        <sz val="11"/>
        <color rgb="FF006096"/>
        <rFont val="Roboto Condensed"/>
      </rPr>
      <t xml:space="preserve">    'msc', 'msi', 'msix', 'msp', 'msrcincident', 'mst', 'ocx', 'odt', 'ops',</t>
    </r>
    <r>
      <rPr>
        <sz val="11"/>
        <color rgb="FF006096"/>
        <rFont val="Roboto Condensed"/>
      </rPr>
      <t xml:space="preserve">
</t>
    </r>
    <r>
      <rPr>
        <sz val="11"/>
        <color rgb="FF006096"/>
        <rFont val="Roboto Condensed"/>
      </rPr>
      <t xml:space="preserve">    'oxps', 'pcd', 'pif', 'plg', 'pot', 'potm', 'ppa', 'ppam', 'ppkg', 'pps', </t>
    </r>
    <r>
      <rPr>
        <sz val="11"/>
        <color rgb="FF006096"/>
        <rFont val="Roboto Condensed"/>
      </rPr>
      <t xml:space="preserve">
</t>
    </r>
    <r>
      <rPr>
        <sz val="11"/>
        <color rgb="FF006096"/>
        <rFont val="Roboto Condensed"/>
      </rPr>
      <t xml:space="preserve">    'ppsm', 'ppt', 'pptm', 'prf', 'prg', 'ps1', 'ps11', 'ps11xml', 'ps1xml',</t>
    </r>
    <r>
      <rPr>
        <sz val="11"/>
        <color rgb="FF006096"/>
        <rFont val="Roboto Condensed"/>
      </rPr>
      <t xml:space="preserve">
</t>
    </r>
    <r>
      <rPr>
        <sz val="11"/>
        <color rgb="FF006096"/>
        <rFont val="Roboto Condensed"/>
      </rPr>
      <t xml:space="preserve">    'ps2', 'ps2xml', 'psc1', 'psc2', 'pub', 'py', 'pyc', 'pyo', 'pyw', 'pyz',</t>
    </r>
    <r>
      <rPr>
        <sz val="11"/>
        <color rgb="FF006096"/>
        <rFont val="Roboto Condensed"/>
      </rPr>
      <t xml:space="preserve">
</t>
    </r>
    <r>
      <rPr>
        <sz val="11"/>
        <color rgb="FF006096"/>
        <rFont val="Roboto Condensed"/>
      </rPr>
      <t xml:space="preserve">    'pyzw', 'rar', 'reg', 'rev', 'rtf', 'scf', 'scpt', 'scr', 'sct',</t>
    </r>
    <r>
      <rPr>
        <sz val="11"/>
        <color rgb="FF006096"/>
        <rFont val="Roboto Condensed"/>
      </rPr>
      <t xml:space="preserve">
</t>
    </r>
    <r>
      <rPr>
        <sz val="11"/>
        <color rgb="FF006096"/>
        <rFont val="Roboto Condensed"/>
      </rPr>
      <t xml:space="preserve">    'searchConnector-ms', 'service', 'settingcontent-ms', 'sh', 'shb', 'shs',</t>
    </r>
    <r>
      <rPr>
        <sz val="11"/>
        <color rgb="FF006096"/>
        <rFont val="Roboto Condensed"/>
      </rPr>
      <t xml:space="preserve">
</t>
    </r>
    <r>
      <rPr>
        <sz val="11"/>
        <color rgb="FF006096"/>
        <rFont val="Roboto Condensed"/>
      </rPr>
      <t xml:space="preserve">    'shtm', 'shtml', 'sldm', 'slk', 'so', 'spl', 'stm', 'svg', 'swf', 'sys',</t>
    </r>
    <r>
      <rPr>
        <sz val="11"/>
        <color rgb="FF006096"/>
        <rFont val="Roboto Condensed"/>
      </rPr>
      <t xml:space="preserve">
</t>
    </r>
    <r>
      <rPr>
        <sz val="11"/>
        <color rgb="FF006096"/>
        <rFont val="Roboto Condensed"/>
      </rPr>
      <t xml:space="preserve">    'tar', 'theme', 'themepack', 'timer', 'uif', 'url', 'uue', 'vb', 'vbe',</t>
    </r>
    <r>
      <rPr>
        <sz val="11"/>
        <color rgb="FF006096"/>
        <rFont val="Roboto Condensed"/>
      </rPr>
      <t xml:space="preserve">
</t>
    </r>
    <r>
      <rPr>
        <sz val="11"/>
        <color rgb="FF006096"/>
        <rFont val="Roboto Condensed"/>
      </rPr>
      <t xml:space="preserve">    'vbs', 'vhd', 'vhdx', 'vxd', 'wbk', 'website', 'wim', 'wiz', 'ws', 'wsc',</t>
    </r>
    <r>
      <rPr>
        <sz val="11"/>
        <color rgb="FF006096"/>
        <rFont val="Roboto Condensed"/>
      </rPr>
      <t xml:space="preserve">
</t>
    </r>
    <r>
      <rPr>
        <sz val="11"/>
        <color rgb="FF006096"/>
        <rFont val="Roboto Condensed"/>
      </rPr>
      <t xml:space="preserve">    'wsf', 'wsh', 'xla', 'xlam', 'xlc', 'xll', 'xlm', 'xls', 'xlsb', 'xlsm',</t>
    </r>
    <r>
      <rPr>
        <sz val="11"/>
        <color rgb="FF006096"/>
        <rFont val="Roboto Condensed"/>
      </rPr>
      <t xml:space="preserve">
</t>
    </r>
    <r>
      <rPr>
        <sz val="11"/>
        <color rgb="FF006096"/>
        <rFont val="Roboto Condensed"/>
      </rPr>
      <t xml:space="preserve">    'xlt', 'xltm', 'xlw', 'xnk', 'xps', 'xsl',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$MalwareFilterPolicies = Get-MalwareFilterPolicy</t>
    </r>
    <r>
      <rPr>
        <sz val="11"/>
        <color rgb="FF006096"/>
        <rFont val="Roboto Condensed"/>
      </rPr>
      <t xml:space="preserve">
</t>
    </r>
    <r>
      <rPr>
        <sz val="11"/>
        <color rgb="FF006096"/>
        <rFont val="Roboto Condensed"/>
      </rPr>
      <t>$MalwareFilterRules = Get-MalwareFilterRule</t>
    </r>
    <r>
      <rPr>
        <sz val="11"/>
        <color rgb="FF006096"/>
        <rFont val="Roboto Condensed"/>
      </rPr>
      <t xml:space="preserve">
</t>
    </r>
    <r>
      <rPr>
        <sz val="11"/>
        <color rgb="FF006096"/>
        <rFont val="Roboto Condensed"/>
      </rPr>
      <t># A policy must have at least 90% of the extensions in the reference list to pass.</t>
    </r>
    <r>
      <rPr>
        <sz val="11"/>
        <color rgb="FF006096"/>
        <rFont val="Roboto Condensed"/>
      </rPr>
      <t xml:space="preserve">
</t>
    </r>
    <r>
      <rPr>
        <sz val="11"/>
        <color rgb="FF006096"/>
        <rFont val="Roboto Condensed"/>
      </rPr>
      <t># This allows for some flexibility with exceptions.</t>
    </r>
    <r>
      <rPr>
        <sz val="11"/>
        <color rgb="FF006096"/>
        <rFont val="Roboto Condensed"/>
      </rPr>
      <t xml:space="preserve">
</t>
    </r>
    <r>
      <rPr>
        <sz val="11"/>
        <color rgb="FF006096"/>
        <rFont val="Roboto Condensed"/>
      </rPr>
      <t>$PassingValue = .90 # 90%</t>
    </r>
    <r>
      <rPr>
        <sz val="11"/>
        <color rgb="FF006096"/>
        <rFont val="Roboto Condensed"/>
      </rPr>
      <t xml:space="preserve">
</t>
    </r>
    <r>
      <rPr>
        <sz val="11"/>
        <color rgb="FF006096"/>
        <rFont val="Roboto Condensed"/>
      </rPr>
      <t>$FailThreshold = [int]($AttachExts.count * (1 - $PassingValue))</t>
    </r>
    <r>
      <rPr>
        <sz val="11"/>
        <color rgb="FF006096"/>
        <rFont val="Roboto Condensed"/>
      </rPr>
      <t xml:space="preserve">
</t>
    </r>
    <r>
      <rPr>
        <sz val="11"/>
        <color rgb="FF006096"/>
        <rFont val="Roboto Condensed"/>
      </rPr>
      <t># Only evaluate policies that have more than 120 extensions defined</t>
    </r>
    <r>
      <rPr>
        <sz val="11"/>
        <color rgb="FF006096"/>
        <rFont val="Roboto Condensed"/>
      </rPr>
      <t xml:space="preserve">
</t>
    </r>
    <r>
      <rPr>
        <sz val="11"/>
        <color rgb="FF006096"/>
        <rFont val="Roboto Condensed"/>
      </rPr>
      <t xml:space="preserve"># so we don't output failures on policies that aren't specific to </t>
    </r>
    <r>
      <rPr>
        <sz val="11"/>
        <color rgb="FF006096"/>
        <rFont val="Roboto Condensed"/>
      </rPr>
      <t xml:space="preserve">
</t>
    </r>
    <r>
      <rPr>
        <sz val="11"/>
        <color rgb="FF006096"/>
        <rFont val="Roboto Condensed"/>
      </rPr>
      <t># extension filtering.</t>
    </r>
    <r>
      <rPr>
        <sz val="11"/>
        <color rgb="FF006096"/>
        <rFont val="Roboto Condensed"/>
      </rPr>
      <t xml:space="preserve">
</t>
    </r>
    <r>
      <rPr>
        <sz val="11"/>
        <color rgb="FF006096"/>
        <rFont val="Roboto Condensed"/>
      </rPr>
      <t>$CompPolicies = $MalwareFilterPolicies | Where-Object { $_.FileTypes.Count -gt 120 }</t>
    </r>
    <r>
      <rPr>
        <sz val="11"/>
        <color rgb="FF006096"/>
        <rFont val="Roboto Condensed"/>
      </rPr>
      <t xml:space="preserve">
</t>
    </r>
    <r>
      <rPr>
        <sz val="11"/>
        <color rgb="FF006096"/>
        <rFont val="Roboto Condensed"/>
      </rPr>
      <t>if (-not $CompPolicies) {</t>
    </r>
    <r>
      <rPr>
        <sz val="11"/>
        <color rgb="FF006096"/>
        <rFont val="Roboto Condensed"/>
      </rPr>
      <t xml:space="preserve">
</t>
    </r>
    <r>
      <rPr>
        <sz val="11"/>
        <color rgb="FF006096"/>
        <rFont val="Roboto Condensed"/>
      </rPr>
      <t xml:space="preserve">    Write-Output "## FAIL ## No comprehensive policies found to evaluate."</t>
    </r>
    <r>
      <rPr>
        <sz val="11"/>
        <color rgb="FF006096"/>
        <rFont val="Roboto Condensed"/>
      </rPr>
      <t xml:space="preserve">
</t>
    </r>
    <r>
      <rPr>
        <sz val="11"/>
        <color rgb="FF006096"/>
        <rFont val="Roboto Condensed"/>
      </rPr>
      <t xml:space="preserve">    return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$ExtensionReport = foreach ($policy in $CompPolicies) {</t>
    </r>
    <r>
      <rPr>
        <sz val="11"/>
        <color rgb="FF006096"/>
        <rFont val="Roboto Condensed"/>
      </rPr>
      <t xml:space="preserve">
</t>
    </r>
    <r>
      <rPr>
        <sz val="11"/>
        <color rgb="FF006096"/>
        <rFont val="Roboto Condensed"/>
      </rPr>
      <t xml:space="preserve">    $Missing = Compare-Object -ReferenceObject $AttachExts `</t>
    </r>
    <r>
      <rPr>
        <sz val="11"/>
        <color rgb="FF006096"/>
        <rFont val="Roboto Condensed"/>
      </rPr>
      <t xml:space="preserve">
</t>
    </r>
    <r>
      <rPr>
        <sz val="11"/>
        <color rgb="FF006096"/>
        <rFont val="Roboto Condensed"/>
      </rPr>
      <t xml:space="preserve">        -DifferenceObject $policy.FileTypes `</t>
    </r>
    <r>
      <rPr>
        <sz val="11"/>
        <color rgb="FF006096"/>
        <rFont val="Roboto Condensed"/>
      </rPr>
      <t xml:space="preserve">
</t>
    </r>
    <r>
      <rPr>
        <sz val="11"/>
        <color rgb="FF006096"/>
        <rFont val="Roboto Condensed"/>
      </rPr>
      <t xml:space="preserve">        -PassThru | Where-Object { $_.SideIndicator -eq '&lt;=' }</t>
    </r>
    <r>
      <rPr>
        <sz val="11"/>
        <color rgb="FF006096"/>
        <rFont val="Roboto Condensed"/>
      </rPr>
      <t xml:space="preserve">
</t>
    </r>
    <r>
      <rPr>
        <sz val="11"/>
        <color rgb="FF006096"/>
        <rFont val="Roboto Condensed"/>
      </rPr>
      <t xml:space="preserve">    $FoundRule = $MalwareFilterRules | </t>
    </r>
    <r>
      <rPr>
        <sz val="11"/>
        <color rgb="FF006096"/>
        <rFont val="Roboto Condensed"/>
      </rPr>
      <t xml:space="preserve">
</t>
    </r>
    <r>
      <rPr>
        <sz val="11"/>
        <color rgb="FF006096"/>
        <rFont val="Roboto Condensed"/>
      </rPr>
      <t xml:space="preserve">        Where-Object { $_.MalwareFilterPolicy -eq $policy.Id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Define passing conditions to determine if this policy passes all checks.</t>
    </r>
    <r>
      <rPr>
        <sz val="11"/>
        <color rgb="FF006096"/>
        <rFont val="Roboto Condensed"/>
      </rPr>
      <t xml:space="preserve">
</t>
    </r>
    <r>
      <rPr>
        <sz val="11"/>
        <color rgb="FF006096"/>
        <rFont val="Roboto Condensed"/>
      </rPr>
      <t xml:space="preserve">    $Pass = ($Missing.Count -lt $FailThreshold) -and</t>
    </r>
    <r>
      <rPr>
        <sz val="11"/>
        <color rgb="FF006096"/>
        <rFont val="Roboto Condensed"/>
      </rPr>
      <t xml:space="preserve">
</t>
    </r>
    <r>
      <rPr>
        <sz val="11"/>
        <color rgb="FF006096"/>
        <rFont val="Roboto Condensed"/>
      </rPr>
      <t xml:space="preserve">            ($FoundRule.State -eq 'Enabled') -and</t>
    </r>
    <r>
      <rPr>
        <sz val="11"/>
        <color rgb="FF006096"/>
        <rFont val="Roboto Condensed"/>
      </rPr>
      <t xml:space="preserve">
</t>
    </r>
    <r>
      <rPr>
        <sz val="11"/>
        <color rgb="FF006096"/>
        <rFont val="Roboto Condensed"/>
      </rPr>
      <t xml:space="preserve">            ($policy.EnableFileFilter -eq $true)</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PolicyName        = $policy.Identity</t>
    </r>
    <r>
      <rPr>
        <sz val="11"/>
        <color rgb="FF006096"/>
        <rFont val="Roboto Condensed"/>
      </rPr>
      <t xml:space="preserve">
</t>
    </r>
    <r>
      <rPr>
        <sz val="11"/>
        <color rgb="FF006096"/>
        <rFont val="Roboto Condensed"/>
      </rPr>
      <t xml:space="preserve">        IsCISCompliant    = $Pass</t>
    </r>
    <r>
      <rPr>
        <sz val="11"/>
        <color rgb="FF006096"/>
        <rFont val="Roboto Condensed"/>
      </rPr>
      <t xml:space="preserve">
</t>
    </r>
    <r>
      <rPr>
        <sz val="11"/>
        <color rgb="FF006096"/>
        <rFont val="Roboto Condensed"/>
      </rPr>
      <t xml:space="preserve">        EnableFileFilter  = $policy.EnableFileFilter</t>
    </r>
    <r>
      <rPr>
        <sz val="11"/>
        <color rgb="FF006096"/>
        <rFont val="Roboto Condensed"/>
      </rPr>
      <t xml:space="preserve">
</t>
    </r>
    <r>
      <rPr>
        <sz val="11"/>
        <color rgb="FF006096"/>
        <rFont val="Roboto Condensed"/>
      </rPr>
      <t xml:space="preserve">        State             = $FoundRule.State</t>
    </r>
    <r>
      <rPr>
        <sz val="11"/>
        <color rgb="FF006096"/>
        <rFont val="Roboto Condensed"/>
      </rPr>
      <t xml:space="preserve">
</t>
    </r>
    <r>
      <rPr>
        <sz val="11"/>
        <color rgb="FF006096"/>
        <rFont val="Roboto Condensed"/>
      </rPr>
      <t xml:space="preserve">        MissingCount      = $Missing.count</t>
    </r>
    <r>
      <rPr>
        <sz val="11"/>
        <color rgb="FF006096"/>
        <rFont val="Roboto Condensed"/>
      </rPr>
      <t xml:space="preserve">
</t>
    </r>
    <r>
      <rPr>
        <sz val="11"/>
        <color rgb="FF006096"/>
        <rFont val="Roboto Condensed"/>
      </rPr>
      <t xml:space="preserve">        MissingExtensions = $Missing -join ", "</t>
    </r>
    <r>
      <rPr>
        <sz val="11"/>
        <color rgb="FF006096"/>
        <rFont val="Roboto Condensed"/>
      </rPr>
      <t xml:space="preserve">
</t>
    </r>
    <r>
      <rPr>
        <sz val="11"/>
        <color rgb="FF006096"/>
        <rFont val="Roboto Condensed"/>
      </rPr>
      <t xml:space="preserve">        ExtensionCount    = $policy.FileTypes.count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Output results in various formats</t>
    </r>
    <r>
      <rPr>
        <sz val="11"/>
        <color rgb="FF006096"/>
        <rFont val="Roboto Condensed"/>
      </rPr>
      <t xml:space="preserve">
</t>
    </r>
    <r>
      <rPr>
        <sz val="11"/>
        <color rgb="FF006096"/>
        <rFont val="Roboto Condensed"/>
      </rPr>
      <t>$ExtensionReport | Format-Table -AutoSize</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$ExtensionReport | Out-GridView -Title "Attachment Filter results"</t>
    </r>
    <r>
      <rPr>
        <sz val="11"/>
        <color rgb="FF006096"/>
        <rFont val="Roboto Condensed"/>
      </rPr>
      <t xml:space="preserve">
</t>
    </r>
    <r>
      <rPr>
        <sz val="11"/>
        <color rgb="FF006096"/>
        <rFont val="Roboto Condensed"/>
      </rPr>
      <t>$ExtensionReport | Export-Csv -Path "2.1.11.csv" -NoTypeInformation</t>
    </r>
    <r>
      <rPr>
        <sz val="11"/>
        <color rgb="FF006096"/>
        <rFont val="Roboto Condensed"/>
      </rPr>
      <t xml:space="preserve">
</t>
    </r>
    <r>
      <rPr>
        <sz val="11"/>
        <color rgb="FF006096"/>
        <rFont val="Roboto Condensed"/>
      </rPr>
      <t>$ExtensionReport | ConvertTo-Json | Out-File -FilePath "2.1.11.json"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Review the results, only policies with over 120 extensions defined will be evaluated. At the end of the script examples of different output formats are given.</t>
    </r>
    <r>
      <rPr>
        <sz val="11"/>
        <color rgb="FF000000"/>
        <rFont val="Calibri"/>
      </rPr>
      <t xml:space="preserve">
</t>
    </r>
    <r>
      <rPr>
        <sz val="11"/>
        <color rgb="FF000000"/>
        <rFont val="Calibri"/>
      </rPr>
      <t>- A pass is given for the following conditions:</t>
    </r>
    <r>
      <rPr>
        <sz val="11"/>
        <color rgb="FF000000"/>
        <rFont val="Calibri"/>
      </rPr>
      <t xml:space="preserve">
</t>
    </r>
    <r>
      <rPr>
        <sz val="11"/>
        <color rgb="FF000000"/>
        <rFont val="Calibri"/>
      </rPr>
      <t>- A single active policy exists that covers all file extensions listed except those defined as an exception by the organization.</t>
    </r>
    <r>
      <rPr>
        <sz val="11"/>
        <color rgb="FF000000"/>
        <rFont val="Calibri"/>
      </rPr>
      <t xml:space="preserve">
</t>
    </r>
    <r>
      <rPr>
        <sz val="11"/>
        <color rgb="FF000000"/>
        <rFont val="Calibri"/>
      </rPr>
      <t xml:space="preserve">- The policy has a state of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The </t>
    </r>
    <r>
      <rPr>
        <b/>
        <sz val="11"/>
        <color rgb="FF000000"/>
        <rFont val="Calibri"/>
      </rPr>
      <t>EnableFileFilter</t>
    </r>
    <r>
      <rPr>
        <sz val="11"/>
        <color rgb="FF000000"/>
        <rFont val="Calibri"/>
      </rPr>
      <t xml:space="preserve"> property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The report includes a </t>
    </r>
    <r>
      <rPr>
        <b/>
        <sz val="11"/>
        <color rgb="FF000000"/>
        <rFont val="Calibri"/>
      </rPr>
      <t>IsCISCompliant</t>
    </r>
    <r>
      <rPr>
        <sz val="11"/>
        <color rgb="FF000000"/>
        <rFont val="Calibri"/>
      </rPr>
      <t xml:space="preserve"> property, where </t>
    </r>
    <r>
      <rPr>
        <b/>
        <sz val="11"/>
        <color rgb="FF000000"/>
        <rFont val="Calibri"/>
      </rPr>
      <t>True</t>
    </r>
    <r>
      <rPr>
        <sz val="11"/>
        <color rgb="FF000000"/>
        <rFont val="Calibri"/>
      </rPr>
      <t xml:space="preserve"> indicates in compliance, allowing for up to 10% of the listed extensions to be missing as documented exceptions.</t>
    </r>
    <r>
      <rPr>
        <sz val="11"/>
        <color rgb="FF000000"/>
        <rFont val="Calibri"/>
      </rPr>
      <t xml:space="preserve">
</t>
    </r>
    <r>
      <rPr>
        <b/>
        <sz val="11"/>
        <color rgb="FF000000"/>
        <rFont val="Calibri"/>
      </rPr>
      <t>Note:</t>
    </r>
    <r>
      <rPr>
        <sz val="11"/>
        <color rgb="FF000000"/>
        <rFont val="Calibri"/>
      </rPr>
      <t xml:space="preserve"> Organizations should evaluate any extensions missing from the report to determine if they are valid exceptions.</t>
    </r>
    <r>
      <rPr>
        <sz val="11"/>
        <color rgb="FF000000"/>
        <rFont val="Calibri"/>
      </rPr>
      <t xml:space="preserve">
</t>
    </r>
    <r>
      <rPr>
        <b/>
        <sz val="11"/>
        <color rgb="FF000000"/>
        <rFont val="Calibri"/>
      </rPr>
      <t>Note:</t>
    </r>
    <r>
      <rPr>
        <sz val="11"/>
        <color rgb="FF000000"/>
        <rFont val="Calibri"/>
      </rPr>
      <t xml:space="preserve"> The audit procedure intentionally does not include the action taken for matched extensions, e.g. Reject with NDR or Quarantine the message. These are considered organization specific and are not scored. When </t>
    </r>
    <r>
      <rPr>
        <b/>
        <sz val="11"/>
        <color rgb="FF000000"/>
        <rFont val="Calibri"/>
      </rPr>
      <t>FileTypeAction</t>
    </r>
    <r>
      <rPr>
        <sz val="11"/>
        <color rgb="FF000000"/>
        <rFont val="Calibri"/>
      </rPr>
      <t xml:space="preserve"> is not specified the action will default to </t>
    </r>
    <r>
      <rPr>
        <b/>
        <sz val="11"/>
        <color rgb="FF000000"/>
        <rFont val="Calibri"/>
      </rPr>
      <t>Reject the message with a non-delivery receipt (NDR)</t>
    </r>
    <r>
      <rPr>
        <sz val="11"/>
        <color rgb="FF000000"/>
        <rFont val="Calibri"/>
      </rPr>
      <t>. The Quarantine Policy is also considered organization specific.</t>
    </r>
  </si>
  <si>
    <r>
      <rPr>
        <sz val="11"/>
        <color rgb="FF000000"/>
        <rFont val="Calibri"/>
      </rPr>
      <t>The following extensions are blocked by default:</t>
    </r>
    <r>
      <rPr>
        <sz val="11"/>
        <color rgb="FF000000"/>
        <rFont val="Calibri"/>
      </rPr>
      <t xml:space="preserve">
</t>
    </r>
    <r>
      <rPr>
        <sz val="11"/>
        <color rgb="FF000000"/>
        <rFont val="Calibri"/>
      </rPr>
      <t>ace, ani, apk, app, appx, arj, bat, cab, cmd, com, deb, dex, dll, docm, elf, exe, hta, img, iso, jar, jnlp, kext, lha, lib, library, lnk, lzh, macho, msc, msi, msix, msp, mst, pif, ppa, ppam, reg, rev, scf, scr, sct, sys, uif, vb, vbe, vbs, vxd, wsc, wsf, wsh, xll, xz, z</t>
    </r>
  </si>
  <si>
    <t>2.1.12</t>
  </si>
  <si>
    <r>
      <rPr>
        <sz val="11"/>
        <rFont val="Calibri"/>
      </rPr>
      <t>Ensure the connection filter IP allow list is not used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</si>
  <si>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 Remove any IP entries from </t>
    </r>
    <r>
      <rPr>
        <b/>
        <sz val="11"/>
        <color rgb="FF000000"/>
        <rFont val="Calibri"/>
      </rPr>
      <t>Always allow messages from the following IP addresses or address range: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Set-HostedConnectionFilterPolicy -Identity Default -IPAllowList @{}</t>
    </r>
    <r>
      <rPr>
        <sz val="11"/>
        <color rgb="FF006096"/>
        <rFont val="Roboto Condensed"/>
      </rPr>
      <t xml:space="preserve">
</t>
    </r>
  </si>
  <si>
    <r>
      <rPr>
        <sz val="11"/>
        <color rgb="FF000000"/>
        <rFont val="Calibri"/>
      </rPr>
      <t xml:space="preserve">In Microsoft 365 organizations with Exchange Online mailboxes or standalone Exchange Online Protection (EOP) organizations without Exchange Online mailboxes, connection filtering and the default connection filter policy identify good or bad source email servers by IP addresses. The key components of the default connection filter policy are </t>
    </r>
    <r>
      <rPr>
        <b/>
        <sz val="11"/>
        <color rgb="FF000000"/>
        <rFont val="Calibri"/>
      </rPr>
      <t>IP Allow List</t>
    </r>
    <r>
      <rPr>
        <sz val="11"/>
        <color rgb="FF000000"/>
        <rFont val="Calibri"/>
      </rPr>
      <t xml:space="preserve">, </t>
    </r>
    <r>
      <rPr>
        <b/>
        <sz val="11"/>
        <color rgb="FF000000"/>
        <rFont val="Calibri"/>
      </rPr>
      <t>IP Block List</t>
    </r>
    <r>
      <rPr>
        <sz val="11"/>
        <color rgb="FF000000"/>
        <rFont val="Calibri"/>
      </rPr>
      <t xml:space="preserve"> and </t>
    </r>
    <r>
      <rPr>
        <b/>
        <sz val="11"/>
        <color rgb="FF000000"/>
        <rFont val="Calibri"/>
      </rPr>
      <t>Safe list</t>
    </r>
    <r>
      <rPr>
        <sz val="11"/>
        <color rgb="FF000000"/>
        <rFont val="Calibri"/>
      </rPr>
      <t>.</t>
    </r>
    <r>
      <rPr>
        <sz val="11"/>
        <color rgb="FF000000"/>
        <rFont val="Calibri"/>
      </rPr>
      <t xml:space="preserve">
</t>
    </r>
    <r>
      <rPr>
        <sz val="11"/>
        <color rgb="FF000000"/>
        <rFont val="Calibri"/>
      </rPr>
      <t xml:space="preserve">The recommended state is </t>
    </r>
    <r>
      <rPr>
        <b/>
        <sz val="11"/>
        <color rgb="FF000000"/>
        <rFont val="Calibri"/>
      </rPr>
      <t>IP Allow List</t>
    </r>
    <r>
      <rPr>
        <sz val="11"/>
        <color rgb="FF000000"/>
        <rFont val="Calibri"/>
      </rPr>
      <t xml:space="preserve"> empty or undefined.</t>
    </r>
  </si>
  <si>
    <r>
      <rPr>
        <sz val="11"/>
        <color rgb="FF000000"/>
        <rFont val="Calibri"/>
      </rPr>
      <t>This is the default behavior. IP Allow lists may reduce false positives, however, this benefit is outweighed by the importance of a policy which scans all messages regardless of the origin. This supports the principle of zero trust.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</si>
  <si>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IP Allow list</t>
    </r>
    <r>
      <rPr>
        <sz val="11"/>
        <color rgb="FF000000"/>
        <rFont val="Calibri"/>
      </rPr>
      <t xml:space="preserve"> contains no entries.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Get-HostedConnectionFilterPolicy -Identity Default | fl IPAllowList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IPAllowList</t>
    </r>
    <r>
      <rPr>
        <sz val="11"/>
        <color rgb="FF000000"/>
        <rFont val="Calibri"/>
      </rPr>
      <t xml:space="preserve"> is empty or </t>
    </r>
    <r>
      <rPr>
        <b/>
        <sz val="11"/>
        <color rgb="FF000000"/>
        <rFont val="Calibri"/>
      </rPr>
      <t>{}</t>
    </r>
  </si>
  <si>
    <r>
      <rPr>
        <sz val="11"/>
        <color rgb="FF000000"/>
        <rFont val="Calibri"/>
      </rPr>
      <t>IPAllowList    : {}</t>
    </r>
  </si>
  <si>
    <t>2.1.13</t>
  </si>
  <si>
    <r>
      <rPr>
        <sz val="11"/>
        <rFont val="Calibri"/>
      </rPr>
      <t>Ensure the connection filter safe list is off</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</si>
  <si>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Turn on safe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Set-HostedConnectionFilterPolicy -Identity Default -EnableSafeList $false</t>
    </r>
    <r>
      <rPr>
        <sz val="11"/>
        <color rgb="FF006096"/>
        <rFont val="Roboto Condensed"/>
      </rPr>
      <t xml:space="preserve">
</t>
    </r>
  </si>
  <si>
    <r>
      <rPr>
        <sz val="11"/>
        <color rgb="FF000000"/>
        <rFont val="Calibri"/>
      </rPr>
      <t xml:space="preserve">In Microsoft 365 organizations with Exchange Online mailboxes or standalone Exchange Online Protection (EOP) organizations without Exchange Online mailboxes, connection filtering and the default connection filter policy identify good or bad source email servers by IP addresses. The key components of the default connection filter policy are </t>
    </r>
    <r>
      <rPr>
        <b/>
        <sz val="11"/>
        <color rgb="FF000000"/>
        <rFont val="Calibri"/>
      </rPr>
      <t>IP Allow List</t>
    </r>
    <r>
      <rPr>
        <sz val="11"/>
        <color rgb="FF000000"/>
        <rFont val="Calibri"/>
      </rPr>
      <t xml:space="preserve">, </t>
    </r>
    <r>
      <rPr>
        <b/>
        <sz val="11"/>
        <color rgb="FF000000"/>
        <rFont val="Calibri"/>
      </rPr>
      <t>IP Block List</t>
    </r>
    <r>
      <rPr>
        <sz val="11"/>
        <color rgb="FF000000"/>
        <rFont val="Calibri"/>
      </rPr>
      <t xml:space="preserve"> and </t>
    </r>
    <r>
      <rPr>
        <b/>
        <sz val="11"/>
        <color rgb="FF000000"/>
        <rFont val="Calibri"/>
      </rPr>
      <t>Safe list</t>
    </r>
    <r>
      <rPr>
        <sz val="11"/>
        <color rgb="FF000000"/>
        <rFont val="Calibri"/>
      </rPr>
      <t>.</t>
    </r>
    <r>
      <rPr>
        <sz val="11"/>
        <color rgb="FF000000"/>
        <rFont val="Calibri"/>
      </rPr>
      <t xml:space="preserve">
</t>
    </r>
    <r>
      <rPr>
        <sz val="11"/>
        <color rgb="FF000000"/>
        <rFont val="Calibri"/>
      </rPr>
      <t>The safe list is a pre-configured allow list that is dynamically updated by Microsoft.</t>
    </r>
    <r>
      <rPr>
        <sz val="11"/>
        <color rgb="FF000000"/>
        <rFont val="Calibri"/>
      </rPr>
      <t xml:space="preserve">
</t>
    </r>
    <r>
      <rPr>
        <sz val="11"/>
        <color rgb="FF000000"/>
        <rFont val="Calibri"/>
      </rPr>
      <t xml:space="preserve">The recommended safe list state is: </t>
    </r>
    <r>
      <rPr>
        <b/>
        <sz val="11"/>
        <color rgb="FF000000"/>
        <rFont val="Calibri"/>
      </rPr>
      <t>Off</t>
    </r>
    <r>
      <rPr>
        <sz val="11"/>
        <color rgb="FF000000"/>
        <rFont val="Calibri"/>
      </rPr>
      <t xml:space="preserve"> or </t>
    </r>
    <r>
      <rPr>
        <b/>
        <sz val="11"/>
        <color rgb="FF000000"/>
        <rFont val="Calibri"/>
      </rPr>
      <t>False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</si>
  <si>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Safe list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Get-HostedConnectionFilterPolicy -Identity Default | fl EnableSafeList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EnableSafeList</t>
    </r>
    <r>
      <rPr>
        <sz val="11"/>
        <color rgb="FF000000"/>
        <rFont val="Calibri"/>
      </rPr>
      <t xml:space="preserve"> is </t>
    </r>
    <r>
      <rPr>
        <b/>
        <sz val="11"/>
        <color rgb="FF000000"/>
        <rFont val="Calibri"/>
      </rPr>
      <t>False</t>
    </r>
  </si>
  <si>
    <r>
      <rPr>
        <sz val="11"/>
        <color rgb="FF000000"/>
        <rFont val="Calibri"/>
      </rPr>
      <t>EnableSafeList : False</t>
    </r>
  </si>
  <si>
    <t>2.1.14</t>
  </si>
  <si>
    <r>
      <rPr>
        <sz val="11"/>
        <rFont val="Calibri"/>
      </rPr>
      <t>Ensure inbound anti-spam policies do not contain allowed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</si>
  <si>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Open each out of compliance inbound anti-spam policy by clicking on it.</t>
    </r>
    <r>
      <rPr>
        <sz val="11"/>
        <color rgb="FF000000"/>
        <rFont val="Calibri"/>
      </rPr>
      <t xml:space="preserve">
</t>
    </r>
    <r>
      <rPr>
        <sz val="11"/>
        <color rgb="FF000000"/>
        <rFont val="Calibri"/>
      </rPr>
      <t xml:space="preserve">- Click </t>
    </r>
    <r>
      <rPr>
        <b/>
        <sz val="11"/>
        <color rgb="FF000000"/>
        <rFont val="Calibri"/>
      </rPr>
      <t>Edit allowed and blocked senders and domains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Allow domains</t>
    </r>
    <r>
      <rPr>
        <sz val="11"/>
        <color rgb="FF000000"/>
        <rFont val="Calibri"/>
      </rPr>
      <t>.</t>
    </r>
    <r>
      <rPr>
        <sz val="11"/>
        <color rgb="FF000000"/>
        <rFont val="Calibri"/>
      </rPr>
      <t xml:space="preserve">
</t>
    </r>
    <r>
      <rPr>
        <sz val="11"/>
        <color rgb="FF000000"/>
        <rFont val="Calibri"/>
      </rPr>
      <t>- Delete each domain from the domains list.</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 xml:space="preserve"> &gt;  </t>
    </r>
    <r>
      <rPr>
        <b/>
        <sz val="11"/>
        <color rgb="FF000000"/>
        <rFont val="Calibri"/>
      </rPr>
      <t>Save</t>
    </r>
    <r>
      <rPr>
        <sz val="11"/>
        <color rgb="FF000000"/>
        <rFont val="Calibri"/>
      </rPr>
      <t>.</t>
    </r>
    <r>
      <rPr>
        <sz val="11"/>
        <color rgb="FF000000"/>
        <rFont val="Calibri"/>
      </rPr>
      <t xml:space="preserve">
</t>
    </r>
    <r>
      <rPr>
        <sz val="11"/>
        <color rgb="FF000000"/>
        <rFont val="Calibri"/>
      </rPr>
      <t>- Repeat as needed.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Set-HostedContentFilterPolicy -Identity &lt;Policy name&gt; -AllowedSenderDomains @{}</t>
    </r>
    <r>
      <rPr>
        <sz val="11"/>
        <color rgb="FF006096"/>
        <rFont val="Roboto Condensed"/>
      </rPr>
      <t xml:space="preserve">
</t>
    </r>
    <r>
      <rPr>
        <sz val="11"/>
        <color rgb="FF000000"/>
        <rFont val="Calibri"/>
      </rPr>
      <t xml:space="preserve">
</t>
    </r>
    <r>
      <rPr>
        <sz val="11"/>
        <color rgb="FF000000"/>
        <rFont val="Calibri"/>
      </rPr>
      <t>Or, run this to remove allowed domains from all inbound anti-spam policies:</t>
    </r>
    <r>
      <rPr>
        <sz val="11"/>
        <color rgb="FF000000"/>
        <rFont val="Calibri"/>
      </rPr>
      <t xml:space="preserve">
</t>
    </r>
    <r>
      <rPr>
        <sz val="11"/>
        <color rgb="FF006096"/>
        <rFont val="Roboto Condensed"/>
      </rPr>
      <t>$AllowedDomains = Get-HostedContentFilterPolicy | Where-Object {$_.AllowedSenderDomains}</t>
    </r>
    <r>
      <rPr>
        <sz val="11"/>
        <color rgb="FF006096"/>
        <rFont val="Roboto Condensed"/>
      </rPr>
      <t xml:space="preserve">
</t>
    </r>
    <r>
      <rPr>
        <sz val="11"/>
        <color rgb="FF006096"/>
        <rFont val="Roboto Condensed"/>
      </rPr>
      <t>$AllowedDomains | Set-HostedContentFilterPolicy -AllowedSenderDomains @{}</t>
    </r>
    <r>
      <rPr>
        <sz val="11"/>
        <color rgb="FF006096"/>
        <rFont val="Roboto Condensed"/>
      </rPr>
      <t xml:space="preserve">
</t>
    </r>
  </si>
  <si>
    <r>
      <rPr>
        <sz val="11"/>
        <color rgb="FF000000"/>
        <rFont val="Calibri"/>
      </rPr>
      <t>Anti-spam protection is a feature of Exchange Online that utilizes policies to help to reduce the amount of junk email, bulk and phishing emails a mailbox receives. These policies contain lists to allow or block specific senders or domains.</t>
    </r>
    <r>
      <rPr>
        <sz val="11"/>
        <color rgb="FF000000"/>
        <rFont val="Calibri"/>
      </rPr>
      <t xml:space="preserve">
</t>
    </r>
    <r>
      <rPr>
        <sz val="11"/>
        <color rgb="FF000000"/>
        <rFont val="Calibri"/>
      </rPr>
      <t>- The allowed senders list</t>
    </r>
    <r>
      <rPr>
        <sz val="11"/>
        <color rgb="FF000000"/>
        <rFont val="Calibri"/>
      </rPr>
      <t xml:space="preserve">
</t>
    </r>
    <r>
      <rPr>
        <sz val="11"/>
        <color rgb="FF000000"/>
        <rFont val="Calibri"/>
      </rPr>
      <t>- The allowed domains list</t>
    </r>
    <r>
      <rPr>
        <sz val="11"/>
        <color rgb="FF000000"/>
        <rFont val="Calibri"/>
      </rPr>
      <t xml:space="preserve">
</t>
    </r>
    <r>
      <rPr>
        <sz val="11"/>
        <color rgb="FF000000"/>
        <rFont val="Calibri"/>
      </rPr>
      <t>- The blocked senders list</t>
    </r>
    <r>
      <rPr>
        <sz val="11"/>
        <color rgb="FF000000"/>
        <rFont val="Calibri"/>
      </rPr>
      <t xml:space="preserve">
</t>
    </r>
    <r>
      <rPr>
        <sz val="11"/>
        <color rgb="FF000000"/>
        <rFont val="Calibri"/>
      </rPr>
      <t>- The blocked domains list</t>
    </r>
    <r>
      <rPr>
        <sz val="11"/>
        <color rgb="FF000000"/>
        <rFont val="Calibri"/>
      </rPr>
      <t xml:space="preserve">
</t>
    </r>
    <r>
      <rPr>
        <sz val="11"/>
        <color rgb="FF000000"/>
        <rFont val="Calibri"/>
      </rPr>
      <t xml:space="preserve">The recommended state is: Do not define any </t>
    </r>
    <r>
      <rPr>
        <b/>
        <sz val="11"/>
        <color rgb="FF000000"/>
        <rFont val="Calibri"/>
      </rPr>
      <t>Allowed domains</t>
    </r>
  </si>
  <si>
    <r>
      <rPr>
        <sz val="11"/>
        <color rgb="FF000000"/>
        <rFont val="Calibri"/>
      </rPr>
      <t>This is the default behavior.  Allowed domains may reduce false positives, however, this benefit is outweighed by the importance of having a policy which scans all messages regardless of the origin. As an alternative consider sender based lists. This supports the principle of zero trust.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</si>
  <si>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Inspect each </t>
    </r>
    <r>
      <rPr>
        <b/>
        <sz val="11"/>
        <color rgb="FF000000"/>
        <rFont val="Calibri"/>
      </rPr>
      <t>inbound anti-spam</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Allowed domains</t>
    </r>
    <r>
      <rPr>
        <sz val="11"/>
        <color rgb="FF000000"/>
        <rFont val="Calibri"/>
      </rPr>
      <t xml:space="preserve"> does not contain any domain names.</t>
    </r>
    <r>
      <rPr>
        <sz val="11"/>
        <color rgb="FF000000"/>
        <rFont val="Calibri"/>
      </rPr>
      <t xml:space="preserve">
</t>
    </r>
    <r>
      <rPr>
        <sz val="11"/>
        <color rgb="FF000000"/>
        <rFont val="Calibri"/>
      </rPr>
      <t>- Repeat as needed for any additional inbound anti-spam policy.</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Get-HostedContentFilterPolicy | ft Identity,AllowedSenderDomains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AllowedSenderDomains</t>
    </r>
    <r>
      <rPr>
        <sz val="11"/>
        <color rgb="FF000000"/>
        <rFont val="Calibri"/>
      </rPr>
      <t xml:space="preserve"> is undefined for each inbound policy.</t>
    </r>
    <r>
      <rPr>
        <sz val="11"/>
        <color rgb="FF000000"/>
        <rFont val="Calibri"/>
      </rPr>
      <t xml:space="preserve">
</t>
    </r>
    <r>
      <rPr>
        <b/>
        <sz val="11"/>
        <color rgb="FF000000"/>
        <rFont val="Calibri"/>
      </rPr>
      <t>Note:</t>
    </r>
    <r>
      <rPr>
        <sz val="11"/>
        <color rgb="FF000000"/>
        <rFont val="Calibri"/>
      </rPr>
      <t xml:space="preserve"> Each inbound policy must pass for this recommendation to be considered to be in a passing state.</t>
    </r>
  </si>
  <si>
    <r>
      <rPr>
        <sz val="11"/>
        <color rgb="FF000000"/>
        <rFont val="Calibri"/>
      </rPr>
      <t>AllowedSenderDomains : {}</t>
    </r>
  </si>
  <si>
    <t>2.1.15</t>
  </si>
  <si>
    <r>
      <rPr>
        <sz val="11"/>
        <rFont val="Calibri"/>
      </rPr>
      <t>Ensure outbound anti-spam message limits are in place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</si>
  <si>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 xml:space="preserve"> and click to open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 protection settings</t>
    </r>
    <r>
      <rPr>
        <sz val="11"/>
        <color rgb="FF000000"/>
        <rFont val="Calibri"/>
      </rPr>
      <t>.</t>
    </r>
    <r>
      <rPr>
        <sz val="11"/>
        <color rgb="FF000000"/>
        <rFont val="Calibri"/>
      </rPr>
      <t xml:space="preserve">
</t>
    </r>
    <r>
      <rPr>
        <sz val="11"/>
        <color rgb="FF000000"/>
        <rFont val="Calibri"/>
      </rPr>
      <t xml:space="preserve">- Set the following settings to the recommended values, </t>
    </r>
    <r>
      <rPr>
        <i/>
        <sz val="11"/>
        <color rgb="FF000000"/>
        <rFont val="Calibri"/>
      </rPr>
      <t>or</t>
    </r>
    <r>
      <rPr>
        <sz val="11"/>
        <color rgb="FF000000"/>
        <rFont val="Calibri"/>
      </rPr>
      <t xml:space="preserve"> more restrictive values. Message limit values of </t>
    </r>
    <r>
      <rPr>
        <b/>
        <sz val="11"/>
        <color rgb="FF000000"/>
        <rFont val="Calibri"/>
      </rPr>
      <t>0</t>
    </r>
    <r>
      <rPr>
        <sz val="11"/>
        <color rgb="FF000000"/>
        <rFont val="Calibri"/>
      </rPr>
      <t xml:space="preserve"> are not compliant, as it represents the service default</t>
    </r>
    <r>
      <rPr>
        <sz val="11"/>
        <color rgb="FF000000"/>
        <rFont val="Calibri"/>
      </rPr>
      <t xml:space="preserve">
</t>
    </r>
    <r>
      <rPr>
        <sz val="11"/>
        <color rgb="FF000000"/>
        <rFont val="Calibri"/>
      </rPr>
      <t xml:space="preserve">- External: </t>
    </r>
    <r>
      <rPr>
        <b/>
        <sz val="11"/>
        <color rgb="FF000000"/>
        <rFont val="Calibri"/>
      </rPr>
      <t>Set an external message limit</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Set an internal message limit</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Set a daily message limit</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Restriction placed on users who reach the message limit</t>
    </r>
    <r>
      <rPr>
        <sz val="11"/>
        <color rgb="FF000000"/>
        <rFont val="Calibri"/>
      </rPr>
      <t xml:space="preserve"> - </t>
    </r>
    <r>
      <rPr>
        <b/>
        <sz val="11"/>
        <color rgb="FF000000"/>
        <rFont val="Calibri"/>
      </rPr>
      <t>Restrict the user from sending mail</t>
    </r>
    <r>
      <rPr>
        <sz val="11"/>
        <color rgb="FF000000"/>
        <rFont val="Calibri"/>
      </rPr>
      <t xml:space="preserve">
</t>
    </r>
    <r>
      <rPr>
        <sz val="11"/>
        <color rgb="FF000000"/>
        <rFont val="Calibri"/>
      </rPr>
      <t xml:space="preserve">- Verify that </t>
    </r>
    <r>
      <rPr>
        <b/>
        <sz val="11"/>
        <color rgb="FF000000"/>
        <rFont val="Calibri"/>
      </rPr>
      <t>Notify these users and groups if a sender is blocked due to sending outbound spam</t>
    </r>
    <r>
      <rPr>
        <sz val="11"/>
        <color rgb="FF000000"/>
        <rFont val="Calibri"/>
      </rPr>
      <t xml:space="preserve"> contains a monitored mailbox.</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Change the example email addresses below and run the following PowerShell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RecipientLimitExternalPerHour = 500</t>
    </r>
    <r>
      <rPr>
        <sz val="11"/>
        <color rgb="FF006096"/>
        <rFont val="Roboto Condensed"/>
      </rPr>
      <t xml:space="preserve">
</t>
    </r>
    <r>
      <rPr>
        <sz val="11"/>
        <color rgb="FF006096"/>
        <rFont val="Roboto Condensed"/>
      </rPr>
      <t xml:space="preserve">    RecipientLimitInternalPerHour = 1000</t>
    </r>
    <r>
      <rPr>
        <sz val="11"/>
        <color rgb="FF006096"/>
        <rFont val="Roboto Condensed"/>
      </rPr>
      <t xml:space="preserve">
</t>
    </r>
    <r>
      <rPr>
        <sz val="11"/>
        <color rgb="FF006096"/>
        <rFont val="Roboto Condensed"/>
      </rPr>
      <t xml:space="preserve">    RecipientLimitPerDay = 1000</t>
    </r>
    <r>
      <rPr>
        <sz val="11"/>
        <color rgb="FF006096"/>
        <rFont val="Roboto Condensed"/>
      </rPr>
      <t xml:space="preserve">
</t>
    </r>
    <r>
      <rPr>
        <sz val="11"/>
        <color rgb="FF006096"/>
        <rFont val="Roboto Condensed"/>
      </rPr>
      <t xml:space="preserve">    ActionWhenThresholdReached = 'BlockUser'</t>
    </r>
    <r>
      <rPr>
        <sz val="11"/>
        <color rgb="FF006096"/>
        <rFont val="Roboto Condensed"/>
      </rPr>
      <t xml:space="preserve">
</t>
    </r>
    <r>
      <rPr>
        <sz val="11"/>
        <color rgb="FF006096"/>
        <rFont val="Roboto Condensed"/>
      </rPr>
      <t xml:space="preserve">    NotifyOutboundSpamRecipients = @('admin@example.com','security@example.com')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Set-HostedOutboundSpamFilterPolicy -Identity 'Default' @params</t>
    </r>
    <r>
      <rPr>
        <sz val="11"/>
        <color rgb="FF006096"/>
        <rFont val="Roboto Condensed"/>
      </rPr>
      <t xml:space="preserve">
</t>
    </r>
  </si>
  <si>
    <r>
      <rPr>
        <sz val="11"/>
        <color rgb="FF000000"/>
        <rFont val="Calibri"/>
      </rPr>
      <t>The default outbound anti-spam policy in Microsoft Defender automatically applies to all users and is designed to detect and limit suspicious email-sending behavior. The policy enforces limits based on both volume and spam detection. If a user sends too many emails too quickly or if a high percentage of their messages are flagged as spam, their ability to send email can be temporarily restricted. This helps prevent abuse from compromised accounts or inadvertent spam campaigns.</t>
    </r>
    <r>
      <rPr>
        <sz val="11"/>
        <color rgb="FF000000"/>
        <rFont val="Calibri"/>
      </rPr>
      <t xml:space="preserve">
</t>
    </r>
    <r>
      <rPr>
        <sz val="11"/>
        <color rgb="FF000000"/>
        <rFont val="Calibri"/>
      </rPr>
      <t>When these limits are exceeded, Microsoft routes the messages through a high-risk delivery pool to protect its IP reputation and notifies administrators through built-in alert policies.</t>
    </r>
    <r>
      <rPr>
        <sz val="11"/>
        <color rgb="FF000000"/>
        <rFont val="Calibri"/>
      </rPr>
      <t xml:space="preserve">
</t>
    </r>
    <r>
      <rPr>
        <sz val="11"/>
        <color rgb="FF000000"/>
        <rFont val="Calibri"/>
      </rPr>
      <t>The recommended state is:</t>
    </r>
    <r>
      <rPr>
        <sz val="11"/>
        <color rgb="FF000000"/>
        <rFont val="Calibri"/>
      </rPr>
      <t xml:space="preserve">
</t>
    </r>
    <r>
      <rPr>
        <sz val="11"/>
        <color rgb="FF000000"/>
        <rFont val="Calibri"/>
      </rPr>
      <t xml:space="preserve">- External: </t>
    </r>
    <r>
      <rPr>
        <b/>
        <sz val="11"/>
        <color rgb="FF000000"/>
        <rFont val="Calibri"/>
      </rPr>
      <t>Restrict sending to external recipients (per hour)</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Restrict sending to internal recipients (per hour)</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Maximum recipient limit per day</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Over limit action</t>
    </r>
    <r>
      <rPr>
        <sz val="11"/>
        <color rgb="FF000000"/>
        <rFont val="Calibri"/>
      </rPr>
      <t xml:space="preserve"> - </t>
    </r>
    <r>
      <rPr>
        <b/>
        <sz val="11"/>
        <color rgb="FF000000"/>
        <rFont val="Calibri"/>
      </rPr>
      <t>Restrict the user from sending mail</t>
    </r>
  </si>
  <si>
    <r>
      <rPr>
        <sz val="11"/>
        <color rgb="FF000000"/>
        <rFont val="Calibri"/>
      </rPr>
      <t>Enforcing message limits may result in legitimate users being temporarily blocked from sending email if their bulk messaging activity resembles spam or exceeds volume thresholds. This can disrupt business operations, delay communication, and require administrative effort to investigate and restore access. However, these adverse effects typically stem from a lack of planning around mass mailings. To avoid triggering these limits, Microsoft recommends sending bulk email through custom subdomains or third-party bulk email providers.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</si>
  <si>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 xml:space="preserve"> and click to open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Verify the following settings are configured to the recommended level or a more restrictive value. Message limit values of </t>
    </r>
    <r>
      <rPr>
        <b/>
        <sz val="11"/>
        <color rgb="FF000000"/>
        <rFont val="Calibri"/>
      </rPr>
      <t>0</t>
    </r>
    <r>
      <rPr>
        <sz val="11"/>
        <color rgb="FF000000"/>
        <rFont val="Calibri"/>
      </rPr>
      <t xml:space="preserve"> are not compliant, as it represents the service default:</t>
    </r>
    <r>
      <rPr>
        <sz val="11"/>
        <color rgb="FF000000"/>
        <rFont val="Calibri"/>
      </rPr>
      <t xml:space="preserve">
</t>
    </r>
    <r>
      <rPr>
        <sz val="11"/>
        <color rgb="FF000000"/>
        <rFont val="Calibri"/>
      </rPr>
      <t xml:space="preserve">- External: </t>
    </r>
    <r>
      <rPr>
        <b/>
        <sz val="11"/>
        <color rgb="FF000000"/>
        <rFont val="Calibri"/>
      </rPr>
      <t>Restrict sending to external recipients (per hour)</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Restrict sending to internal recipients (per hour)</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Maximum recipient limit per day</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Over limit action</t>
    </r>
    <r>
      <rPr>
        <sz val="11"/>
        <color rgb="FF000000"/>
        <rFont val="Calibri"/>
      </rPr>
      <t xml:space="preserve"> - </t>
    </r>
    <r>
      <rPr>
        <b/>
        <sz val="11"/>
        <color rgb="FF000000"/>
        <rFont val="Calibri"/>
      </rPr>
      <t>Restrict the user from sending mail</t>
    </r>
    <r>
      <rPr>
        <sz val="11"/>
        <color rgb="FF000000"/>
        <rFont val="Calibri"/>
      </rPr>
      <t xml:space="preserve">
</t>
    </r>
    <r>
      <rPr>
        <sz val="11"/>
        <color rgb="FF000000"/>
        <rFont val="Calibri"/>
      </rPr>
      <t xml:space="preserve">- Verify that a monitored mailbox is configured as a recipient under </t>
    </r>
    <r>
      <rPr>
        <b/>
        <sz val="11"/>
        <color rgb="FF000000"/>
        <rFont val="Calibri"/>
      </rPr>
      <t>Notify these users and groups if a sender is blocked due to sending outbound spam</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'RecipientLimitExternalPerHour'</t>
    </r>
    <r>
      <rPr>
        <sz val="11"/>
        <color rgb="FF006096"/>
        <rFont val="Roboto Condensed"/>
      </rPr>
      <t xml:space="preserve">
</t>
    </r>
    <r>
      <rPr>
        <sz val="11"/>
        <color rgb="FF006096"/>
        <rFont val="Roboto Condensed"/>
      </rPr>
      <t xml:space="preserve">    'RecipientLimitInternalPerHour'</t>
    </r>
    <r>
      <rPr>
        <sz val="11"/>
        <color rgb="FF006096"/>
        <rFont val="Roboto Condensed"/>
      </rPr>
      <t xml:space="preserve">
</t>
    </r>
    <r>
      <rPr>
        <sz val="11"/>
        <color rgb="FF006096"/>
        <rFont val="Roboto Condensed"/>
      </rPr>
      <t xml:space="preserve">    'RecipientLimitPerDay'</t>
    </r>
    <r>
      <rPr>
        <sz val="11"/>
        <color rgb="FF006096"/>
        <rFont val="Roboto Condensed"/>
      </rPr>
      <t xml:space="preserve">
</t>
    </r>
    <r>
      <rPr>
        <sz val="11"/>
        <color rgb="FF006096"/>
        <rFont val="Roboto Condensed"/>
      </rPr>
      <t xml:space="preserve">    'ActionWhenThresholdReached'</t>
    </r>
    <r>
      <rPr>
        <sz val="11"/>
        <color rgb="FF006096"/>
        <rFont val="Roboto Condensed"/>
      </rPr>
      <t xml:space="preserve">
</t>
    </r>
    <r>
      <rPr>
        <sz val="11"/>
        <color rgb="FF006096"/>
        <rFont val="Roboto Condensed"/>
      </rPr>
      <t xml:space="preserve">    'NotifyOutboundSpamRecipients'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Get-HostedOutboundSpamFilterPolicy -Identity Default | fl $params</t>
    </r>
    <r>
      <rPr>
        <sz val="11"/>
        <color rgb="FF006096"/>
        <rFont val="Roboto Condensed"/>
      </rPr>
      <t xml:space="preserve">
</t>
    </r>
    <r>
      <rPr>
        <sz val="11"/>
        <color rgb="FF000000"/>
        <rFont val="Calibri"/>
      </rPr>
      <t xml:space="preserve">
</t>
    </r>
    <r>
      <rPr>
        <sz val="11"/>
        <color rgb="FF000000"/>
        <rFont val="Calibri"/>
      </rPr>
      <t>- Verify that each of the following properties is configured as specified:</t>
    </r>
    <r>
      <rPr>
        <sz val="11"/>
        <color rgb="FF000000"/>
        <rFont val="Calibri"/>
      </rPr>
      <t xml:space="preserve">
</t>
    </r>
    <r>
      <rPr>
        <sz val="11"/>
        <color rgb="FF000000"/>
        <rFont val="Calibri"/>
      </rPr>
      <t xml:space="preserve">- </t>
    </r>
    <r>
      <rPr>
        <b/>
        <sz val="11"/>
        <color rgb="FF000000"/>
        <rFont val="Calibri"/>
      </rPr>
      <t>RecipientLimitExternalPerHour</t>
    </r>
    <r>
      <rPr>
        <sz val="11"/>
        <color rgb="FF000000"/>
        <rFont val="Calibri"/>
      </rPr>
      <t xml:space="preserve"> is </t>
    </r>
    <r>
      <rPr>
        <b/>
        <sz val="11"/>
        <color rgb="FF000000"/>
        <rFont val="Calibri"/>
      </rPr>
      <t>500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RecipientLimitInternalPerHour</t>
    </r>
    <r>
      <rPr>
        <sz val="11"/>
        <color rgb="FF000000"/>
        <rFont val="Calibri"/>
      </rPr>
      <t xml:space="preserve"> is  </t>
    </r>
    <r>
      <rPr>
        <b/>
        <sz val="11"/>
        <color rgb="FF000000"/>
        <rFont val="Calibri"/>
      </rPr>
      <t>1000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RecipientLimitPerDay</t>
    </r>
    <r>
      <rPr>
        <sz val="11"/>
        <color rgb="FF000000"/>
        <rFont val="Calibri"/>
      </rPr>
      <t xml:space="preserve"> is </t>
    </r>
    <r>
      <rPr>
        <b/>
        <sz val="11"/>
        <color rgb="FF000000"/>
        <rFont val="Calibri"/>
      </rPr>
      <t>1000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 xml:space="preserve">ActionWhenThresholdReached </t>
    </r>
    <r>
      <rPr>
        <sz val="11"/>
        <color rgb="FF000000"/>
        <rFont val="Calibri"/>
      </rPr>
      <t xml:space="preserve"> is </t>
    </r>
    <r>
      <rPr>
        <b/>
        <sz val="11"/>
        <color rgb="FF000000"/>
        <rFont val="Calibri"/>
      </rPr>
      <t>BlockUser</t>
    </r>
    <r>
      <rPr>
        <sz val="11"/>
        <color rgb="FF000000"/>
        <rFont val="Calibri"/>
      </rPr>
      <t xml:space="preserve">
</t>
    </r>
    <r>
      <rPr>
        <sz val="11"/>
        <color rgb="FF000000"/>
        <rFont val="Calibri"/>
      </rPr>
      <t xml:space="preserve">- </t>
    </r>
    <r>
      <rPr>
        <b/>
        <sz val="11"/>
        <color rgb="FF000000"/>
        <rFont val="Calibri"/>
      </rPr>
      <t>NotifyOutboundSpamRecipients</t>
    </r>
    <r>
      <rPr>
        <sz val="11"/>
        <color rgb="FF000000"/>
        <rFont val="Calibri"/>
      </rPr>
      <t xml:space="preserve"> contains a monitored mailbox.</t>
    </r>
    <r>
      <rPr>
        <sz val="11"/>
        <color rgb="FF000000"/>
        <rFont val="Calibri"/>
      </rPr>
      <t xml:space="preserve">
</t>
    </r>
    <r>
      <rPr>
        <b/>
        <sz val="11"/>
        <color rgb="FF000000"/>
        <rFont val="Calibri"/>
      </rPr>
      <t>Note:</t>
    </r>
    <r>
      <rPr>
        <sz val="11"/>
        <color rgb="FF000000"/>
        <rFont val="Calibri"/>
      </rPr>
      <t xml:space="preserve"> Microsoft's </t>
    </r>
    <r>
      <rPr>
        <i/>
        <sz val="11"/>
        <color rgb="FF000000"/>
        <rFont val="Calibri"/>
      </rPr>
      <t>Recommended Strict</t>
    </r>
    <r>
      <rPr>
        <sz val="11"/>
        <color rgb="FF000000"/>
        <rFont val="Calibri"/>
      </rPr>
      <t xml:space="preserve"> values represent a more restrictive and also compliant configuration. These values 400, 800, and 800 align with the values above. For further details on Standard and Strict settings, refer to the references section.</t>
    </r>
  </si>
  <si>
    <r>
      <rPr>
        <sz val="11"/>
        <color rgb="FF006096"/>
        <rFont val="Roboto Condensed"/>
      </rPr>
      <t>RecipientLimitExternalPerHour : 0</t>
    </r>
    <r>
      <rPr>
        <sz val="11"/>
        <color rgb="FF006096"/>
        <rFont val="Roboto Condensed"/>
      </rPr>
      <t xml:space="preserve">
</t>
    </r>
    <r>
      <rPr>
        <sz val="11"/>
        <color rgb="FF006096"/>
        <rFont val="Roboto Condensed"/>
      </rPr>
      <t>RecipientLimitInternalPerHour : 0</t>
    </r>
    <r>
      <rPr>
        <sz val="11"/>
        <color rgb="FF006096"/>
        <rFont val="Roboto Condensed"/>
      </rPr>
      <t xml:space="preserve">
</t>
    </r>
    <r>
      <rPr>
        <sz val="11"/>
        <color rgb="FF006096"/>
        <rFont val="Roboto Condensed"/>
      </rPr>
      <t>RecipientLimitPerDay          : 0</t>
    </r>
    <r>
      <rPr>
        <sz val="11"/>
        <color rgb="FF006096"/>
        <rFont val="Roboto Condensed"/>
      </rPr>
      <t xml:space="preserve">
</t>
    </r>
    <r>
      <rPr>
        <sz val="11"/>
        <color rgb="FF006096"/>
        <rFont val="Roboto Condensed"/>
      </rPr>
      <t>ActionWhenThresholdReached    : BlockUserForToday</t>
    </r>
    <r>
      <rPr>
        <sz val="11"/>
        <color rgb="FF006096"/>
        <rFont val="Roboto Condensed"/>
      </rPr>
      <t xml:space="preserve">
</t>
    </r>
    <r>
      <rPr>
        <sz val="11"/>
        <color rgb="FF000000"/>
        <rFont val="Calibri"/>
      </rPr>
      <t xml:space="preserve">
</t>
    </r>
    <r>
      <rPr>
        <sz val="11"/>
        <color rgb="FF000000"/>
        <rFont val="Calibri"/>
      </rPr>
      <t xml:space="preserve">The value of </t>
    </r>
    <r>
      <rPr>
        <b/>
        <sz val="11"/>
        <color rgb="FF000000"/>
        <rFont val="Calibri"/>
      </rPr>
      <t>0</t>
    </r>
    <r>
      <rPr>
        <sz val="11"/>
        <color rgb="FF000000"/>
        <rFont val="Calibri"/>
      </rPr>
      <t xml:space="preserve"> means the service defaults are being used. More information on sending limits is here: https://learn.microsoft.com/en-us/office365/servicedescriptions/exchange-online-service-description/exchange-online-limits#sending-limits-1</t>
    </r>
  </si>
  <si>
    <t>Cloud apps</t>
  </si>
  <si>
    <t>2.2.1</t>
  </si>
  <si>
    <r>
      <rPr>
        <sz val="11"/>
        <rFont val="Calibri"/>
      </rPr>
      <t>Ensure emergency access account activity is monitored</t>
    </r>
  </si>
  <si>
    <t>E5 Level 1</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</si>
  <si>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the </t>
    </r>
    <r>
      <rPr>
        <b/>
        <sz val="11"/>
        <color rgb="FF000000"/>
        <rFont val="Calibri"/>
      </rPr>
      <t>Cloud Apps</t>
    </r>
    <r>
      <rPr>
        <sz val="11"/>
        <color rgb="FF000000"/>
        <rFont val="Calibri"/>
      </rPr>
      <t xml:space="preserve"> section select </t>
    </r>
    <r>
      <rPr>
        <b/>
        <sz val="11"/>
        <color rgb="FF000000"/>
        <rFont val="Calibri"/>
      </rPr>
      <t>Policies</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All policies</t>
    </r>
    <r>
      <rPr>
        <sz val="11"/>
        <color rgb="FF000000"/>
        <rFont val="Calibri"/>
      </rPr>
      <t xml:space="preserve"> and then </t>
    </r>
    <r>
      <rPr>
        <b/>
        <sz val="11"/>
        <color rgb="FF000000"/>
        <rFont val="Calibri"/>
      </rPr>
      <t>Create policy</t>
    </r>
    <r>
      <rPr>
        <sz val="11"/>
        <color rgb="FF000000"/>
        <rFont val="Calibri"/>
      </rPr>
      <t xml:space="preserve"> -&gt; </t>
    </r>
    <r>
      <rPr>
        <b/>
        <sz val="11"/>
        <color rgb="FF000000"/>
        <rFont val="Calibri"/>
      </rPr>
      <t>Activity policy</t>
    </r>
    <r>
      <rPr>
        <sz val="11"/>
        <color rgb="FF000000"/>
        <rFont val="Calibri"/>
      </rPr>
      <t>.</t>
    </r>
    <r>
      <rPr>
        <sz val="11"/>
        <color rgb="FF000000"/>
        <rFont val="Calibri"/>
      </rPr>
      <t xml:space="preserve">
</t>
    </r>
    <r>
      <rPr>
        <sz val="11"/>
        <color rgb="FF000000"/>
        <rFont val="Calibri"/>
      </rPr>
      <t>- Give the policy a name and set the following:</t>
    </r>
    <r>
      <rPr>
        <sz val="11"/>
        <color rgb="FF000000"/>
        <rFont val="Calibri"/>
      </rPr>
      <t xml:space="preserve">
</t>
    </r>
    <r>
      <rPr>
        <sz val="11"/>
        <color rgb="FF000000"/>
        <rFont val="Calibri"/>
      </rPr>
      <t xml:space="preserve">- Policy severity to </t>
    </r>
    <r>
      <rPr>
        <b/>
        <sz val="11"/>
        <color rgb="FF000000"/>
        <rFont val="Calibri"/>
      </rPr>
      <t>High severity</t>
    </r>
    <r>
      <rPr>
        <sz val="11"/>
        <color rgb="FF000000"/>
        <rFont val="Calibri"/>
      </rPr>
      <t>.</t>
    </r>
    <r>
      <rPr>
        <sz val="11"/>
        <color rgb="FF000000"/>
        <rFont val="Calibri"/>
      </rPr>
      <t xml:space="preserve">
</t>
    </r>
    <r>
      <rPr>
        <sz val="11"/>
        <color rgb="FF000000"/>
        <rFont val="Calibri"/>
      </rPr>
      <t xml:space="preserve">- Category to </t>
    </r>
    <r>
      <rPr>
        <b/>
        <sz val="11"/>
        <color rgb="FF000000"/>
        <rFont val="Calibri"/>
      </rPr>
      <t>Privileged accounts</t>
    </r>
    <r>
      <rPr>
        <sz val="11"/>
        <color rgb="FF000000"/>
        <rFont val="Calibri"/>
      </rPr>
      <t>.</t>
    </r>
    <r>
      <rPr>
        <sz val="11"/>
        <color rgb="FF000000"/>
        <rFont val="Calibri"/>
      </rPr>
      <t xml:space="preserve">
</t>
    </r>
    <r>
      <rPr>
        <sz val="11"/>
        <color rgb="FF000000"/>
        <rFont val="Calibri"/>
      </rPr>
      <t xml:space="preserve">- Act on </t>
    </r>
    <r>
      <rPr>
        <b/>
        <sz val="11"/>
        <color rgb="FF000000"/>
        <rFont val="Calibri"/>
      </rPr>
      <t>Single activity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 a filter</t>
    </r>
    <r>
      <rPr>
        <sz val="11"/>
        <color rgb="FF000000"/>
        <rFont val="Calibri"/>
      </rPr>
      <t xml:space="preserve"> -&gt; </t>
    </r>
    <r>
      <rPr>
        <b/>
        <sz val="11"/>
        <color rgb="FF000000"/>
        <rFont val="Calibri"/>
      </rPr>
      <t>Activity type</t>
    </r>
    <r>
      <rPr>
        <sz val="11"/>
        <color rgb="FF000000"/>
        <rFont val="Calibri"/>
      </rPr>
      <t xml:space="preserve"> </t>
    </r>
    <r>
      <rPr>
        <b/>
        <sz val="11"/>
        <color rgb="FF000000"/>
        <rFont val="Calibri"/>
      </rPr>
      <t>equals</t>
    </r>
    <r>
      <rPr>
        <sz val="11"/>
        <color rgb="FF000000"/>
        <rFont val="Calibri"/>
      </rPr>
      <t xml:space="preserve"> </t>
    </r>
    <r>
      <rPr>
        <b/>
        <sz val="11"/>
        <color rgb="FF000000"/>
        <rFont val="Calibri"/>
      </rPr>
      <t>Log 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a filter</t>
    </r>
    <r>
      <rPr>
        <sz val="11"/>
        <color rgb="FF000000"/>
        <rFont val="Calibri"/>
      </rPr>
      <t xml:space="preserve"> -&gt; </t>
    </r>
    <r>
      <rPr>
        <b/>
        <sz val="11"/>
        <color rgb="FF000000"/>
        <rFont val="Calibri"/>
      </rPr>
      <t>User</t>
    </r>
    <r>
      <rPr>
        <sz val="11"/>
        <color rgb="FF000000"/>
        <rFont val="Calibri"/>
      </rPr>
      <t xml:space="preserve"> </t>
    </r>
    <r>
      <rPr>
        <b/>
        <sz val="11"/>
        <color rgb="FF000000"/>
        <rFont val="Calibri"/>
      </rPr>
      <t>Name</t>
    </r>
    <r>
      <rPr>
        <sz val="11"/>
        <color rgb="FF000000"/>
        <rFont val="Calibri"/>
      </rPr>
      <t xml:space="preserve"> </t>
    </r>
    <r>
      <rPr>
        <b/>
        <sz val="11"/>
        <color rgb="FF000000"/>
        <rFont val="Calibri"/>
      </rPr>
      <t>equals</t>
    </r>
    <r>
      <rPr>
        <sz val="11"/>
        <color rgb="FF000000"/>
        <rFont val="Calibri"/>
      </rPr>
      <t xml:space="preserve"> &lt;Emergency access account&gt; as </t>
    </r>
    <r>
      <rPr>
        <b/>
        <sz val="11"/>
        <color rgb="FF000000"/>
        <rFont val="Calibri"/>
      </rPr>
      <t>Any role</t>
    </r>
    <r>
      <rPr>
        <sz val="11"/>
        <color rgb="FF000000"/>
        <rFont val="Calibri"/>
      </rPr>
      <t>.</t>
    </r>
    <r>
      <rPr>
        <sz val="11"/>
        <color rgb="FF000000"/>
        <rFont val="Calibri"/>
      </rPr>
      <t xml:space="preserve">
</t>
    </r>
    <r>
      <rPr>
        <sz val="11"/>
        <color rgb="FF000000"/>
        <rFont val="Calibri"/>
      </rPr>
      <t>- Ensure all emergency access accounts are added to this policy or another.</t>
    </r>
    <r>
      <rPr>
        <sz val="11"/>
        <color rgb="FF000000"/>
        <rFont val="Calibri"/>
      </rPr>
      <t xml:space="preserve">
</t>
    </r>
    <r>
      <rPr>
        <sz val="11"/>
        <color rgb="FF000000"/>
        <rFont val="Calibri"/>
      </rPr>
      <t xml:space="preserve">- Select an alert method such as </t>
    </r>
    <r>
      <rPr>
        <b/>
        <sz val="11"/>
        <color rgb="FF000000"/>
        <rFont val="Calibri"/>
      </rPr>
      <t>Send alert as email</t>
    </r>
    <r>
      <rPr>
        <sz val="11"/>
        <color rgb="FF000000"/>
        <rFont val="Calibri"/>
      </rPr>
      <t>.</t>
    </r>
    <r>
      <rPr>
        <sz val="11"/>
        <color rgb="FF000000"/>
        <rFont val="Calibri"/>
      </rPr>
      <t xml:space="preserve">
</t>
    </r>
    <r>
      <rPr>
        <b/>
        <sz val="11"/>
        <color rgb="FF000000"/>
        <rFont val="Calibri"/>
      </rPr>
      <t>Note:</t>
    </r>
    <r>
      <rPr>
        <sz val="11"/>
        <color rgb="FF000000"/>
        <rFont val="Calibri"/>
      </rPr>
      <t xml:space="preserve"> Multiple accounts can be monitored by a single policy or by separate policies.</t>
    </r>
  </si>
  <si>
    <r>
      <rPr>
        <sz val="11"/>
        <color rgb="FF000000"/>
        <rFont val="Calibri"/>
      </rPr>
      <t>Organizations should monitor sign-in and audit log activity from the emergency accounts and trigger notifications to other administrators. When you monitor the activity for emergency access accounts, you can verify these accounts are only used for testing or actual emergencies. You can use Azure Monitor, Microsoft Sentinel, Defender for Cloud Apps or other tools to monitor the sign-in logs and trigger email and SMS alerts to your administrators whenever emergency access accounts sign in.</t>
    </r>
    <r>
      <rPr>
        <sz val="11"/>
        <color rgb="FF000000"/>
        <rFont val="Calibri"/>
      </rPr>
      <t xml:space="preserve">
</t>
    </r>
    <r>
      <rPr>
        <sz val="11"/>
        <color rgb="FF000000"/>
        <rFont val="Calibri"/>
      </rPr>
      <t>This recommendation uses Defender for Cloud Apps Policies to alert on emergency access account activity.</t>
    </r>
    <r>
      <rPr>
        <sz val="11"/>
        <color rgb="FF000000"/>
        <rFont val="Calibri"/>
      </rPr>
      <t xml:space="preserve">
</t>
    </r>
    <r>
      <rPr>
        <sz val="11"/>
        <color rgb="FF000000"/>
        <rFont val="Calibri"/>
      </rPr>
      <t xml:space="preserve">The recommended state is to monitor </t>
    </r>
    <r>
      <rPr>
        <b/>
        <sz val="11"/>
        <color rgb="FF000000"/>
        <rFont val="Calibri"/>
      </rPr>
      <t>Activity type</t>
    </r>
    <r>
      <rPr>
        <sz val="11"/>
        <color rgb="FF000000"/>
        <rFont val="Calibri"/>
      </rPr>
      <t xml:space="preserve"> </t>
    </r>
    <r>
      <rPr>
        <b/>
        <sz val="11"/>
        <color rgb="FF000000"/>
        <rFont val="Calibri"/>
      </rPr>
      <t>Log on</t>
    </r>
    <r>
      <rPr>
        <sz val="11"/>
        <color rgb="FF000000"/>
        <rFont val="Calibri"/>
      </rPr>
      <t xml:space="preserve"> on break-glass or emergency access accounts.</t>
    </r>
  </si>
  <si>
    <r>
      <rPr>
        <sz val="11"/>
        <color rgb="FF000000"/>
        <rFont val="Calibri"/>
      </rPr>
      <t>There is no real world impact to monitoring these accounts beyond allocating staff. The frequency of emergency account sign on should be so low that any activity raises a red flag that is treated with the highest priority.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</si>
  <si>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the </t>
    </r>
    <r>
      <rPr>
        <b/>
        <sz val="11"/>
        <color rgb="FF000000"/>
        <rFont val="Calibri"/>
      </rPr>
      <t>Cloud Apps</t>
    </r>
    <r>
      <rPr>
        <sz val="11"/>
        <color rgb="FF000000"/>
        <rFont val="Calibri"/>
      </rPr>
      <t xml:space="preserve"> section select </t>
    </r>
    <r>
      <rPr>
        <b/>
        <sz val="11"/>
        <color rgb="FF000000"/>
        <rFont val="Calibri"/>
      </rPr>
      <t>Policies</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Locate a </t>
    </r>
    <r>
      <rPr>
        <b/>
        <sz val="11"/>
        <color rgb="FF000000"/>
        <rFont val="Calibri"/>
      </rPr>
      <t>privileged accounts</t>
    </r>
    <r>
      <rPr>
        <sz val="11"/>
        <color rgb="FF000000"/>
        <rFont val="Calibri"/>
      </rPr>
      <t xml:space="preserve"> policy that meets the following criteria</t>
    </r>
    <r>
      <rPr>
        <sz val="11"/>
        <color rgb="FF000000"/>
        <rFont val="Calibri"/>
      </rPr>
      <t xml:space="preserve">
</t>
    </r>
    <r>
      <rPr>
        <sz val="11"/>
        <color rgb="FF000000"/>
        <rFont val="Calibri"/>
      </rPr>
      <t xml:space="preserve">- Policy severity is </t>
    </r>
    <r>
      <rPr>
        <b/>
        <sz val="11"/>
        <color rgb="FF000000"/>
        <rFont val="Calibri"/>
      </rPr>
      <t>High severity</t>
    </r>
    <r>
      <rPr>
        <sz val="11"/>
        <color rgb="FF000000"/>
        <rFont val="Calibri"/>
      </rPr>
      <t>.</t>
    </r>
    <r>
      <rPr>
        <sz val="11"/>
        <color rgb="FF000000"/>
        <rFont val="Calibri"/>
      </rPr>
      <t xml:space="preserve">
</t>
    </r>
    <r>
      <rPr>
        <sz val="11"/>
        <color rgb="FF000000"/>
        <rFont val="Calibri"/>
      </rPr>
      <t xml:space="preserve">- Category is </t>
    </r>
    <r>
      <rPr>
        <b/>
        <sz val="11"/>
        <color rgb="FF000000"/>
        <rFont val="Calibri"/>
      </rPr>
      <t>Privileged accounts</t>
    </r>
    <r>
      <rPr>
        <sz val="11"/>
        <color rgb="FF000000"/>
        <rFont val="Calibri"/>
      </rPr>
      <t>.</t>
    </r>
    <r>
      <rPr>
        <sz val="11"/>
        <color rgb="FF000000"/>
        <rFont val="Calibri"/>
      </rPr>
      <t xml:space="preserve">
</t>
    </r>
    <r>
      <rPr>
        <sz val="11"/>
        <color rgb="FF000000"/>
        <rFont val="Calibri"/>
      </rPr>
      <t xml:space="preserve">- Act on </t>
    </r>
    <r>
      <rPr>
        <b/>
        <sz val="11"/>
        <color rgb="FF000000"/>
        <rFont val="Calibri"/>
      </rPr>
      <t>Single activity</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Activities matching all of the following</t>
    </r>
    <r>
      <rPr>
        <sz val="11"/>
        <color rgb="FF000000"/>
        <rFont val="Calibri"/>
      </rPr>
      <t xml:space="preserve"> verify:</t>
    </r>
    <r>
      <rPr>
        <sz val="11"/>
        <color rgb="FF000000"/>
        <rFont val="Calibri"/>
      </rPr>
      <t xml:space="preserve">
</t>
    </r>
    <r>
      <rPr>
        <sz val="11"/>
        <color rgb="FF000000"/>
        <rFont val="Calibri"/>
      </rPr>
      <t xml:space="preserve">- Filter1: </t>
    </r>
    <r>
      <rPr>
        <b/>
        <sz val="11"/>
        <color rgb="FF000000"/>
        <rFont val="Calibri"/>
      </rPr>
      <t>Activity type</t>
    </r>
    <r>
      <rPr>
        <sz val="11"/>
        <color rgb="FF000000"/>
        <rFont val="Calibri"/>
      </rPr>
      <t xml:space="preserve"> </t>
    </r>
    <r>
      <rPr>
        <b/>
        <sz val="11"/>
        <color rgb="FF000000"/>
        <rFont val="Calibri"/>
      </rPr>
      <t>equals</t>
    </r>
    <r>
      <rPr>
        <sz val="11"/>
        <color rgb="FF000000"/>
        <rFont val="Calibri"/>
      </rPr>
      <t xml:space="preserve"> </t>
    </r>
    <r>
      <rPr>
        <b/>
        <sz val="11"/>
        <color rgb="FF000000"/>
        <rFont val="Calibri"/>
      </rPr>
      <t>Log on</t>
    </r>
    <r>
      <rPr>
        <sz val="11"/>
        <color rgb="FF000000"/>
        <rFont val="Calibri"/>
      </rPr>
      <t xml:space="preserve">
</t>
    </r>
    <r>
      <rPr>
        <sz val="11"/>
        <color rgb="FF000000"/>
        <rFont val="Calibri"/>
      </rPr>
      <t xml:space="preserve">- Filter2: </t>
    </r>
    <r>
      <rPr>
        <b/>
        <sz val="11"/>
        <color rgb="FF000000"/>
        <rFont val="Calibri"/>
      </rPr>
      <t>User</t>
    </r>
    <r>
      <rPr>
        <sz val="11"/>
        <color rgb="FF000000"/>
        <rFont val="Calibri"/>
      </rPr>
      <t xml:space="preserve"> </t>
    </r>
    <r>
      <rPr>
        <b/>
        <sz val="11"/>
        <color rgb="FF000000"/>
        <rFont val="Calibri"/>
      </rPr>
      <t>Name</t>
    </r>
    <r>
      <rPr>
        <sz val="11"/>
        <color rgb="FF000000"/>
        <rFont val="Calibri"/>
      </rPr>
      <t xml:space="preserve"> </t>
    </r>
    <r>
      <rPr>
        <b/>
        <sz val="11"/>
        <color rgb="FF000000"/>
        <rFont val="Calibri"/>
      </rPr>
      <t>equals</t>
    </r>
    <r>
      <rPr>
        <sz val="11"/>
        <color rgb="FF000000"/>
        <rFont val="Calibri"/>
      </rPr>
      <t xml:space="preserve"> &lt;Emergency access account&gt; as </t>
    </r>
    <r>
      <rPr>
        <b/>
        <sz val="11"/>
        <color rgb="FF000000"/>
        <rFont val="Calibri"/>
      </rPr>
      <t>Any role</t>
    </r>
    <r>
      <rPr>
        <sz val="11"/>
        <color rgb="FF000000"/>
        <rFont val="Calibri"/>
      </rPr>
      <t xml:space="preserve">
</t>
    </r>
    <r>
      <rPr>
        <sz val="11"/>
        <color rgb="FF000000"/>
        <rFont val="Calibri"/>
      </rPr>
      <t>- Verify all additional emergency access accounts are accounted for.</t>
    </r>
    <r>
      <rPr>
        <sz val="11"/>
        <color rgb="FF000000"/>
        <rFont val="Calibri"/>
      </rPr>
      <t xml:space="preserve">
</t>
    </r>
    <r>
      <rPr>
        <sz val="11"/>
        <color rgb="FF000000"/>
        <rFont val="Calibri"/>
      </rPr>
      <t xml:space="preserve">- Under </t>
    </r>
    <r>
      <rPr>
        <b/>
        <sz val="11"/>
        <color rgb="FF000000"/>
        <rFont val="Calibri"/>
      </rPr>
      <t>Alerts</t>
    </r>
    <r>
      <rPr>
        <sz val="11"/>
        <color rgb="FF000000"/>
        <rFont val="Calibri"/>
      </rPr>
      <t>, verify alerting is configured.</t>
    </r>
    <r>
      <rPr>
        <sz val="11"/>
        <color rgb="FF000000"/>
        <rFont val="Calibri"/>
      </rPr>
      <t xml:space="preserve">
</t>
    </r>
    <r>
      <rPr>
        <sz val="11"/>
        <color rgb="FF000000"/>
        <rFont val="Calibri"/>
      </rPr>
      <t>- Repeat this process for any additional emergency access or break-glass accounts in the organization. If matching policies do not exist, then the audit procedure is considered a fail.</t>
    </r>
    <r>
      <rPr>
        <sz val="11"/>
        <color rgb="FF000000"/>
        <rFont val="Calibri"/>
      </rPr>
      <t xml:space="preserve">
</t>
    </r>
    <r>
      <rPr>
        <b/>
        <sz val="11"/>
        <color rgb="FF000000"/>
        <rFont val="Calibri"/>
      </rPr>
      <t>Note:</t>
    </r>
    <r>
      <rPr>
        <sz val="11"/>
        <color rgb="FF000000"/>
        <rFont val="Calibri"/>
      </rPr>
      <t xml:space="preserve"> Multiple accounts can be monitored by a single policy or by separate policies.</t>
    </r>
    <r>
      <rPr>
        <sz val="11"/>
        <color rgb="FF000000"/>
        <rFont val="Calibri"/>
      </rPr>
      <t xml:space="preserve">
</t>
    </r>
    <r>
      <rPr>
        <b/>
        <sz val="11"/>
        <color rgb="FF000000"/>
        <rFont val="Calibri"/>
      </rPr>
      <t>Note:</t>
    </r>
    <r>
      <rPr>
        <sz val="11"/>
        <color rgb="FF000000"/>
        <rFont val="Calibri"/>
      </rPr>
      <t xml:space="preserve"> Emergency access account activity can be monitored in various ways. The audit procedure passes as long as all emergency access account activity is monitored.</t>
    </r>
  </si>
  <si>
    <r>
      <rPr>
        <sz val="11"/>
        <color rgb="FF000000"/>
        <rFont val="Calibri"/>
      </rPr>
      <t>A policy to monitor emergency access accounts does not exist by default.</t>
    </r>
  </si>
  <si>
    <t>System</t>
  </si>
  <si>
    <t>2.4.1</t>
  </si>
  <si>
    <r>
      <rPr>
        <sz val="11"/>
        <rFont val="Calibri"/>
      </rPr>
      <t>Ensure Priority account protection is enabled and configured</t>
    </r>
  </si>
  <si>
    <r>
      <rPr>
        <b/>
        <sz val="11"/>
        <color rgb="FF000000"/>
        <rFont val="Calibri"/>
      </rPr>
      <t>To remediate using the UI:</t>
    </r>
    <r>
      <rPr>
        <sz val="11"/>
        <color rgb="FF000000"/>
        <rFont val="Calibri"/>
      </rPr>
      <t xml:space="preserve">
</t>
    </r>
    <r>
      <rPr>
        <i/>
        <sz val="11"/>
        <color rgb="FF000000"/>
        <rFont val="Calibri"/>
      </rPr>
      <t>Remediate with a 3-step process</t>
    </r>
    <r>
      <rPr>
        <sz val="11"/>
        <color rgb="FF000000"/>
        <rFont val="Calibri"/>
      </rPr>
      <t xml:space="preserve">
</t>
    </r>
    <r>
      <rPr>
        <b/>
        <sz val="11"/>
        <color rgb="FF000000"/>
        <rFont val="Calibri"/>
      </rPr>
      <t>Step 1: Enable Priority account protection in Microsoft 365 Defender:</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Select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near the bottom of the left most panel.</t>
    </r>
    <r>
      <rPr>
        <sz val="11"/>
        <color rgb="FF000000"/>
        <rFont val="Calibri"/>
      </rPr>
      <t xml:space="preserve">
</t>
    </r>
    <r>
      <rPr>
        <sz val="11"/>
        <color rgb="FF000000"/>
        <rFont val="Calibri"/>
      </rPr>
      <t xml:space="preserve">- Select </t>
    </r>
    <r>
      <rPr>
        <b/>
        <sz val="11"/>
        <color rgb="FF000000"/>
        <rFont val="Calibri"/>
      </rPr>
      <t>E-mail &amp; Collaboration</t>
    </r>
    <r>
      <rPr>
        <sz val="11"/>
        <color rgb="FF000000"/>
        <rFont val="Calibri"/>
      </rPr>
      <t xml:space="preserve"> &gt; </t>
    </r>
    <r>
      <rPr>
        <b/>
        <sz val="11"/>
        <color rgb="FF000000"/>
        <rFont val="Calibri"/>
      </rPr>
      <t>Priority account protection</t>
    </r>
    <r>
      <rPr>
        <sz val="11"/>
        <color rgb="FF000000"/>
        <rFont val="Calibri"/>
      </rPr>
      <t xml:space="preserve">
</t>
    </r>
    <r>
      <rPr>
        <sz val="11"/>
        <color rgb="FF000000"/>
        <rFont val="Calibri"/>
      </rPr>
      <t xml:space="preserve">- Ensure </t>
    </r>
    <r>
      <rPr>
        <b/>
        <sz val="11"/>
        <color rgb="FF000000"/>
        <rFont val="Calibri"/>
      </rPr>
      <t>Priority account protection</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Step 2: Tag priority accounts:</t>
    </r>
    <r>
      <rPr>
        <sz val="11"/>
        <color rgb="FF000000"/>
        <rFont val="Calibri"/>
      </rPr>
      <t xml:space="preserve">
</t>
    </r>
    <r>
      <rPr>
        <sz val="11"/>
        <color rgb="FF000000"/>
        <rFont val="Calibri"/>
      </rPr>
      <t xml:space="preserve">- Select </t>
    </r>
    <r>
      <rPr>
        <b/>
        <sz val="11"/>
        <color rgb="FF000000"/>
        <rFont val="Calibri"/>
      </rPr>
      <t>User tags</t>
    </r>
    <r>
      <rPr>
        <sz val="11"/>
        <color rgb="FF000000"/>
        <rFont val="Calibri"/>
      </rPr>
      <t xml:space="preserve">
</t>
    </r>
    <r>
      <rPr>
        <sz val="11"/>
        <color rgb="FF000000"/>
        <rFont val="Calibri"/>
      </rPr>
      <t xml:space="preserve">- Select the </t>
    </r>
    <r>
      <rPr>
        <b/>
        <sz val="11"/>
        <color rgb="FF000000"/>
        <rFont val="Calibri"/>
      </rPr>
      <t>PRIORITY ACCOUNT</t>
    </r>
    <r>
      <rPr>
        <sz val="11"/>
        <color rgb="FF000000"/>
        <rFont val="Calibri"/>
      </rPr>
      <t xml:space="preserve"> tag and click </t>
    </r>
    <r>
      <rPr>
        <b/>
        <sz val="11"/>
        <color rgb="FF000000"/>
        <rFont val="Calibri"/>
      </rPr>
      <t>Edit</t>
    </r>
    <r>
      <rPr>
        <sz val="11"/>
        <color rgb="FF000000"/>
        <rFont val="Calibri"/>
      </rPr>
      <t xml:space="preserve">
</t>
    </r>
    <r>
      <rPr>
        <sz val="11"/>
        <color rgb="FF000000"/>
        <rFont val="Calibri"/>
      </rPr>
      <t xml:space="preserve">- Select </t>
    </r>
    <r>
      <rPr>
        <b/>
        <sz val="11"/>
        <color rgb="FF000000"/>
        <rFont val="Calibri"/>
      </rPr>
      <t>Add members</t>
    </r>
    <r>
      <rPr>
        <sz val="11"/>
        <color rgb="FF000000"/>
        <rFont val="Calibri"/>
      </rPr>
      <t xml:space="preserve"> to add users, or groups. </t>
    </r>
    <r>
      <rPr>
        <b/>
        <sz val="11"/>
        <color rgb="FF000000"/>
        <rFont val="Calibri"/>
      </rPr>
      <t>Groups are recommended.</t>
    </r>
    <r>
      <rPr>
        <sz val="11"/>
        <color rgb="FF000000"/>
        <rFont val="Calibri"/>
      </rPr>
      <t xml:space="preserve">
</t>
    </r>
    <r>
      <rPr>
        <sz val="11"/>
        <color rgb="FF000000"/>
        <rFont val="Calibri"/>
      </rPr>
      <t>- Repeat the previous 2 steps for any additional tags needed, such as Finance or HR.</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t>
    </r>
    <r>
      <rPr>
        <b/>
        <sz val="11"/>
        <color rgb="FF000000"/>
        <rFont val="Calibri"/>
      </rPr>
      <t>Submit</t>
    </r>
    <r>
      <rPr>
        <sz val="11"/>
        <color rgb="FF000000"/>
        <rFont val="Calibri"/>
      </rPr>
      <t>.</t>
    </r>
    <r>
      <rPr>
        <sz val="11"/>
        <color rgb="FF000000"/>
        <rFont val="Calibri"/>
      </rPr>
      <t xml:space="preserve">
</t>
    </r>
    <r>
      <rPr>
        <b/>
        <sz val="11"/>
        <color rgb="FF000000"/>
        <rFont val="Calibri"/>
      </rPr>
      <t>Step 3: Configure E-mail alerts for Priority Accounts:</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on the left column.</t>
    </r>
    <r>
      <rPr>
        <sz val="11"/>
        <color rgb="FF000000"/>
        <rFont val="Calibri"/>
      </rPr>
      <t xml:space="preserve">
</t>
    </r>
    <r>
      <rPr>
        <sz val="11"/>
        <color rgb="FF000000"/>
        <rFont val="Calibri"/>
      </rPr>
      <t xml:space="preserve">- Select </t>
    </r>
    <r>
      <rPr>
        <b/>
        <sz val="11"/>
        <color rgb="FF000000"/>
        <rFont val="Calibri"/>
      </rPr>
      <t>Policies &amp; rules</t>
    </r>
    <r>
      <rPr>
        <sz val="11"/>
        <color rgb="FF000000"/>
        <rFont val="Calibri"/>
      </rPr>
      <t xml:space="preserve"> &gt; </t>
    </r>
    <r>
      <rPr>
        <b/>
        <sz val="11"/>
        <color rgb="FF000000"/>
        <rFont val="Calibri"/>
      </rPr>
      <t>Alert policy</t>
    </r>
    <r>
      <rPr>
        <sz val="11"/>
        <color rgb="FF000000"/>
        <rFont val="Calibri"/>
      </rPr>
      <t xml:space="preserve">
</t>
    </r>
    <r>
      <rPr>
        <sz val="11"/>
        <color rgb="FF000000"/>
        <rFont val="Calibri"/>
      </rPr>
      <t xml:space="preserve">- Select </t>
    </r>
    <r>
      <rPr>
        <b/>
        <sz val="11"/>
        <color rgb="FF000000"/>
        <rFont val="Calibri"/>
      </rPr>
      <t>New Alert Policy</t>
    </r>
    <r>
      <rPr>
        <sz val="11"/>
        <color rgb="FF000000"/>
        <rFont val="Calibri"/>
      </rPr>
      <t xml:space="preserve">
</t>
    </r>
    <r>
      <rPr>
        <sz val="11"/>
        <color rgb="FF000000"/>
        <rFont val="Calibri"/>
      </rPr>
      <t xml:space="preserve">- Enter a valid policy Name &amp; Description. Set </t>
    </r>
    <r>
      <rPr>
        <b/>
        <sz val="11"/>
        <color rgb="FF000000"/>
        <rFont val="Calibri"/>
      </rPr>
      <t>Severity</t>
    </r>
    <r>
      <rPr>
        <sz val="11"/>
        <color rgb="FF000000"/>
        <rFont val="Calibri"/>
      </rPr>
      <t xml:space="preserve"> to </t>
    </r>
    <r>
      <rPr>
        <b/>
        <sz val="11"/>
        <color rgb="FF000000"/>
        <rFont val="Calibri"/>
      </rPr>
      <t>High</t>
    </r>
    <r>
      <rPr>
        <sz val="11"/>
        <color rgb="FF000000"/>
        <rFont val="Calibri"/>
      </rPr>
      <t xml:space="preserve"> and </t>
    </r>
    <r>
      <rPr>
        <b/>
        <sz val="11"/>
        <color rgb="FF000000"/>
        <rFont val="Calibri"/>
      </rPr>
      <t>Category</t>
    </r>
    <r>
      <rPr>
        <sz val="11"/>
        <color rgb="FF000000"/>
        <rFont val="Calibri"/>
      </rPr>
      <t xml:space="preserve"> to </t>
    </r>
    <r>
      <rPr>
        <b/>
        <sz val="11"/>
        <color rgb="FF000000"/>
        <rFont val="Calibri"/>
      </rPr>
      <t>Threat management</t>
    </r>
    <r>
      <rPr>
        <sz val="11"/>
        <color rgb="FF000000"/>
        <rFont val="Calibri"/>
      </rPr>
      <t>.</t>
    </r>
    <r>
      <rPr>
        <sz val="11"/>
        <color rgb="FF000000"/>
        <rFont val="Calibri"/>
      </rPr>
      <t xml:space="preserve">
</t>
    </r>
    <r>
      <rPr>
        <sz val="11"/>
        <color rgb="FF000000"/>
        <rFont val="Calibri"/>
      </rPr>
      <t xml:space="preserve">- Set </t>
    </r>
    <r>
      <rPr>
        <b/>
        <sz val="11"/>
        <color rgb="FF000000"/>
        <rFont val="Calibri"/>
      </rPr>
      <t>Activity is</t>
    </r>
    <r>
      <rPr>
        <sz val="11"/>
        <color rgb="FF000000"/>
        <rFont val="Calibri"/>
      </rPr>
      <t xml:space="preserve"> to </t>
    </r>
    <r>
      <rPr>
        <b/>
        <sz val="11"/>
        <color rgb="FF000000"/>
        <rFont val="Calibri"/>
      </rPr>
      <t>Detected malware in an e-mail message</t>
    </r>
    <r>
      <rPr>
        <sz val="11"/>
        <color rgb="FF000000"/>
        <rFont val="Calibri"/>
      </rPr>
      <t xml:space="preserve">
</t>
    </r>
    <r>
      <rPr>
        <sz val="11"/>
        <color rgb="FF000000"/>
        <rFont val="Calibri"/>
      </rPr>
      <t xml:space="preserve">- Mail direction is </t>
    </r>
    <r>
      <rPr>
        <b/>
        <sz val="11"/>
        <color rgb="FF000000"/>
        <rFont val="Calibri"/>
      </rPr>
      <t>Inbound</t>
    </r>
    <r>
      <rPr>
        <sz val="11"/>
        <color rgb="FF000000"/>
        <rFont val="Calibri"/>
      </rPr>
      <t xml:space="preserve">
</t>
    </r>
    <r>
      <rPr>
        <sz val="11"/>
        <color rgb="FF000000"/>
        <rFont val="Calibri"/>
      </rPr>
      <t xml:space="preserve">- Select </t>
    </r>
    <r>
      <rPr>
        <b/>
        <sz val="11"/>
        <color rgb="FF000000"/>
        <rFont val="Calibri"/>
      </rPr>
      <t>Add Condition</t>
    </r>
    <r>
      <rPr>
        <sz val="11"/>
        <color rgb="FF000000"/>
        <rFont val="Calibri"/>
      </rPr>
      <t xml:space="preserve"> and </t>
    </r>
    <r>
      <rPr>
        <b/>
        <sz val="11"/>
        <color rgb="FF000000"/>
        <rFont val="Calibri"/>
      </rPr>
      <t>User: recipient tags are</t>
    </r>
    <r>
      <rPr>
        <sz val="11"/>
        <color rgb="FF000000"/>
        <rFont val="Calibri"/>
      </rPr>
      <t xml:space="preserve">
</t>
    </r>
    <r>
      <rPr>
        <sz val="11"/>
        <color rgb="FF000000"/>
        <rFont val="Calibri"/>
      </rPr>
      <t xml:space="preserve">- In the </t>
    </r>
    <r>
      <rPr>
        <b/>
        <sz val="11"/>
        <color rgb="FF000000"/>
        <rFont val="Calibri"/>
      </rPr>
      <t>Selection option</t>
    </r>
    <r>
      <rPr>
        <sz val="11"/>
        <color rgb="FF000000"/>
        <rFont val="Calibri"/>
      </rPr>
      <t xml:space="preserve"> field add chosen priority tags such as Priority account.</t>
    </r>
    <r>
      <rPr>
        <sz val="11"/>
        <color rgb="FF000000"/>
        <rFont val="Calibri"/>
      </rPr>
      <t xml:space="preserve">
</t>
    </r>
    <r>
      <rPr>
        <sz val="11"/>
        <color rgb="FF000000"/>
        <rFont val="Calibri"/>
      </rPr>
      <t xml:space="preserve">- Select </t>
    </r>
    <r>
      <rPr>
        <b/>
        <sz val="11"/>
        <color rgb="FF000000"/>
        <rFont val="Calibri"/>
      </rPr>
      <t>Every time an activity matches the rule</t>
    </r>
    <r>
      <rPr>
        <sz val="11"/>
        <color rgb="FF000000"/>
        <rFont val="Calibri"/>
      </rPr>
      <t>.</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verify valid recipient(s) are selected.</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select </t>
    </r>
    <r>
      <rPr>
        <b/>
        <sz val="11"/>
        <color rgb="FF000000"/>
        <rFont val="Calibri"/>
      </rPr>
      <t>Yes, turn it on right away.</t>
    </r>
    <r>
      <rPr>
        <sz val="11"/>
        <color rgb="FF000000"/>
        <rFont val="Calibri"/>
      </rPr>
      <t xml:space="preserve"> Click </t>
    </r>
    <r>
      <rPr>
        <b/>
        <sz val="11"/>
        <color rgb="FF000000"/>
        <rFont val="Calibri"/>
      </rPr>
      <t>Submit</t>
    </r>
    <r>
      <rPr>
        <sz val="11"/>
        <color rgb="FF000000"/>
        <rFont val="Calibri"/>
      </rPr>
      <t xml:space="preserve"> to save the alert.</t>
    </r>
    <r>
      <rPr>
        <sz val="11"/>
        <color rgb="FF000000"/>
        <rFont val="Calibri"/>
      </rPr>
      <t xml:space="preserve">
</t>
    </r>
    <r>
      <rPr>
        <sz val="11"/>
        <color rgb="FF000000"/>
        <rFont val="Calibri"/>
      </rPr>
      <t xml:space="preserve">- Repeat steps 12 - 18 to create a 2nd alert for the Activity field </t>
    </r>
    <r>
      <rPr>
        <b/>
        <sz val="11"/>
        <color rgb="FF000000"/>
        <rFont val="Calibri"/>
      </rPr>
      <t>Activity is</t>
    </r>
    <r>
      <rPr>
        <sz val="11"/>
        <color rgb="FF000000"/>
        <rFont val="Calibri"/>
      </rPr>
      <t xml:space="preserve">: </t>
    </r>
    <r>
      <rPr>
        <b/>
        <sz val="11"/>
        <color rgb="FF000000"/>
        <rFont val="Calibri"/>
      </rPr>
      <t>Phishing email detected at time of delivery</t>
    </r>
    <r>
      <rPr>
        <sz val="11"/>
        <color rgb="FF000000"/>
        <rFont val="Calibri"/>
      </rPr>
      <t xml:space="preserve">
</t>
    </r>
    <r>
      <rPr>
        <b/>
        <sz val="11"/>
        <color rgb="FF000000"/>
        <rFont val="Calibri"/>
      </rPr>
      <t>Note:</t>
    </r>
    <r>
      <rPr>
        <sz val="11"/>
        <color rgb="FF000000"/>
        <rFont val="Calibri"/>
      </rPr>
      <t xml:space="preserve"> Any additional activity types may be added as needed. Above are the minimum recommended.</t>
    </r>
  </si>
  <si>
    <r>
      <rPr>
        <sz val="11"/>
        <color rgb="FF000000"/>
        <rFont val="Calibri"/>
      </rPr>
      <t xml:space="preserve">Identify </t>
    </r>
    <r>
      <rPr>
        <i/>
        <sz val="11"/>
        <color rgb="FF000000"/>
        <rFont val="Calibri"/>
      </rPr>
      <t>priority accounts</t>
    </r>
    <r>
      <rPr>
        <sz val="11"/>
        <color rgb="FF000000"/>
        <rFont val="Calibri"/>
      </rPr>
      <t xml:space="preserve"> to utilize Microsoft 365's advanced custom security features. This is an essential tool to bolster protection for users who are frequently targeted due to their critical positions, such as executives, leaders, managers, or others who have access to sensitive, confidential, financial, or high-priority information.</t>
    </r>
    <r>
      <rPr>
        <sz val="11"/>
        <color rgb="FF000000"/>
        <rFont val="Calibri"/>
      </rPr>
      <t xml:space="preserve">
</t>
    </r>
    <r>
      <rPr>
        <sz val="11"/>
        <color rgb="FF000000"/>
        <rFont val="Calibri"/>
      </rPr>
      <t>Once these accounts are identified, several services and features can be enabled, including threat policies, enhanced sign-in protection through conditional access policies, and alert policies, enabling faster response times for incident response teams.</t>
    </r>
  </si>
  <si>
    <r>
      <rPr>
        <b/>
        <sz val="11"/>
        <color rgb="FF000000"/>
        <rFont val="Calibri"/>
      </rPr>
      <t>To audit using the UI:</t>
    </r>
    <r>
      <rPr>
        <sz val="11"/>
        <color rgb="FF000000"/>
        <rFont val="Calibri"/>
      </rPr>
      <t xml:space="preserve">
</t>
    </r>
    <r>
      <rPr>
        <i/>
        <sz val="11"/>
        <color rgb="FF000000"/>
        <rFont val="Calibri"/>
      </rPr>
      <t>Audit with a 3-step process</t>
    </r>
    <r>
      <rPr>
        <sz val="11"/>
        <color rgb="FF000000"/>
        <rFont val="Calibri"/>
      </rPr>
      <t xml:space="preserve">
</t>
    </r>
    <r>
      <rPr>
        <b/>
        <sz val="11"/>
        <color rgb="FF000000"/>
        <rFont val="Calibri"/>
      </rPr>
      <t>Step 1: Verify Priority account protection is enabled:</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Select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near the bottom of the left most panel.</t>
    </r>
    <r>
      <rPr>
        <sz val="11"/>
        <color rgb="FF000000"/>
        <rFont val="Calibri"/>
      </rPr>
      <t xml:space="preserve">
</t>
    </r>
    <r>
      <rPr>
        <sz val="11"/>
        <color rgb="FF000000"/>
        <rFont val="Calibri"/>
      </rPr>
      <t xml:space="preserve">- Select </t>
    </r>
    <r>
      <rPr>
        <b/>
        <sz val="11"/>
        <color rgb="FF000000"/>
        <rFont val="Calibri"/>
      </rPr>
      <t>E-mail &amp; collaboration</t>
    </r>
    <r>
      <rPr>
        <sz val="11"/>
        <color rgb="FF000000"/>
        <rFont val="Calibri"/>
      </rPr>
      <t xml:space="preserve"> &gt; </t>
    </r>
    <r>
      <rPr>
        <b/>
        <sz val="11"/>
        <color rgb="FF000000"/>
        <rFont val="Calibri"/>
      </rPr>
      <t>Priority account protection</t>
    </r>
    <r>
      <rPr>
        <sz val="11"/>
        <color rgb="FF000000"/>
        <rFont val="Calibri"/>
      </rPr>
      <t xml:space="preserve">
</t>
    </r>
    <r>
      <rPr>
        <sz val="11"/>
        <color rgb="FF000000"/>
        <rFont val="Calibri"/>
      </rPr>
      <t xml:space="preserve">- Verify that </t>
    </r>
    <r>
      <rPr>
        <b/>
        <sz val="11"/>
        <color rgb="FF000000"/>
        <rFont val="Calibri"/>
      </rPr>
      <t>Priority account protection</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Step 2: Verify that priority accounts are identified and tagged accordingly:</t>
    </r>
    <r>
      <rPr>
        <sz val="11"/>
        <color rgb="FF000000"/>
        <rFont val="Calibri"/>
      </rPr>
      <t xml:space="preserve">
</t>
    </r>
    <r>
      <rPr>
        <sz val="11"/>
        <color rgb="FF000000"/>
        <rFont val="Calibri"/>
      </rPr>
      <t xml:space="preserve">- Select </t>
    </r>
    <r>
      <rPr>
        <b/>
        <sz val="11"/>
        <color rgb="FF000000"/>
        <rFont val="Calibri"/>
      </rPr>
      <t>User tags</t>
    </r>
    <r>
      <rPr>
        <sz val="11"/>
        <color rgb="FF000000"/>
        <rFont val="Calibri"/>
      </rPr>
      <t xml:space="preserve">
</t>
    </r>
    <r>
      <rPr>
        <sz val="11"/>
        <color rgb="FF000000"/>
        <rFont val="Calibri"/>
      </rPr>
      <t xml:space="preserve">- Select the </t>
    </r>
    <r>
      <rPr>
        <b/>
        <sz val="11"/>
        <color rgb="FF000000"/>
        <rFont val="Calibri"/>
      </rPr>
      <t>PRIORITY ACCOUNT</t>
    </r>
    <r>
      <rPr>
        <sz val="11"/>
        <color rgb="FF000000"/>
        <rFont val="Calibri"/>
      </rPr>
      <t xml:space="preserve"> tag and click </t>
    </r>
    <r>
      <rPr>
        <b/>
        <sz val="11"/>
        <color rgb="FF000000"/>
        <rFont val="Calibri"/>
      </rPr>
      <t>Edit</t>
    </r>
    <r>
      <rPr>
        <sz val="11"/>
        <color rgb="FF000000"/>
        <rFont val="Calibri"/>
      </rPr>
      <t xml:space="preserve">
</t>
    </r>
    <r>
      <rPr>
        <sz val="11"/>
        <color rgb="FF000000"/>
        <rFont val="Calibri"/>
      </rPr>
      <t>- Verify the assigned members match the organization's defined priority accounts or groups.</t>
    </r>
    <r>
      <rPr>
        <sz val="11"/>
        <color rgb="FF000000"/>
        <rFont val="Calibri"/>
      </rPr>
      <t xml:space="preserve">
</t>
    </r>
    <r>
      <rPr>
        <sz val="11"/>
        <color rgb="FF000000"/>
        <rFont val="Calibri"/>
      </rPr>
      <t>- Repeat the previous 2 steps for any additional tags identified, such as Finance or HR.</t>
    </r>
    <r>
      <rPr>
        <sz val="11"/>
        <color rgb="FF000000"/>
        <rFont val="Calibri"/>
      </rPr>
      <t xml:space="preserve">
</t>
    </r>
    <r>
      <rPr>
        <b/>
        <sz val="11"/>
        <color rgb="FF000000"/>
        <rFont val="Calibri"/>
      </rPr>
      <t>Step 3: Ensure alerts are configured:</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on the left column.</t>
    </r>
    <r>
      <rPr>
        <sz val="11"/>
        <color rgb="FF000000"/>
        <rFont val="Calibri"/>
      </rPr>
      <t xml:space="preserve">
</t>
    </r>
    <r>
      <rPr>
        <sz val="11"/>
        <color rgb="FF000000"/>
        <rFont val="Calibri"/>
      </rPr>
      <t xml:space="preserve">- Select </t>
    </r>
    <r>
      <rPr>
        <b/>
        <sz val="11"/>
        <color rgb="FF000000"/>
        <rFont val="Calibri"/>
      </rPr>
      <t>Policies &amp; rules</t>
    </r>
    <r>
      <rPr>
        <sz val="11"/>
        <color rgb="FF000000"/>
        <rFont val="Calibri"/>
      </rPr>
      <t xml:space="preserve"> &gt; </t>
    </r>
    <r>
      <rPr>
        <b/>
        <sz val="11"/>
        <color rgb="FF000000"/>
        <rFont val="Calibri"/>
      </rPr>
      <t>Alert policy</t>
    </r>
    <r>
      <rPr>
        <sz val="11"/>
        <color rgb="FF000000"/>
        <rFont val="Calibri"/>
      </rPr>
      <t xml:space="preserve">
</t>
    </r>
    <r>
      <rPr>
        <sz val="11"/>
        <color rgb="FF000000"/>
        <rFont val="Calibri"/>
      </rPr>
      <t xml:space="preserve">- Verify that at least two alert policies are configured to monitor priority accounts for the activities </t>
    </r>
    <r>
      <rPr>
        <b/>
        <sz val="11"/>
        <color rgb="FF000000"/>
        <rFont val="Calibri"/>
      </rPr>
      <t>Detected malware in an email message</t>
    </r>
    <r>
      <rPr>
        <sz val="11"/>
        <color rgb="FF000000"/>
        <rFont val="Calibri"/>
      </rPr>
      <t xml:space="preserve"> and </t>
    </r>
    <r>
      <rPr>
        <b/>
        <sz val="11"/>
        <color rgb="FF000000"/>
        <rFont val="Calibri"/>
      </rPr>
      <t>Phishing email detected at time of delivery</t>
    </r>
    <r>
      <rPr>
        <sz val="11"/>
        <color rgb="FF000000"/>
        <rFont val="Calibri"/>
      </rPr>
      <t>. These alerts should meet the following criteria:</t>
    </r>
    <r>
      <rPr>
        <sz val="11"/>
        <color rgb="FF000000"/>
        <rFont val="Calibri"/>
      </rPr>
      <t xml:space="preserve">
</t>
    </r>
    <r>
      <rPr>
        <sz val="11"/>
        <color rgb="FF000000"/>
        <rFont val="Calibri"/>
      </rPr>
      <t xml:space="preserve">- Severity: </t>
    </r>
    <r>
      <rPr>
        <b/>
        <sz val="11"/>
        <color rgb="FF000000"/>
        <rFont val="Calibri"/>
      </rPr>
      <t>High</t>
    </r>
    <r>
      <rPr>
        <sz val="11"/>
        <color rgb="FF000000"/>
        <rFont val="Calibri"/>
      </rPr>
      <t xml:space="preserve">
</t>
    </r>
    <r>
      <rPr>
        <sz val="11"/>
        <color rgb="FF000000"/>
        <rFont val="Calibri"/>
      </rPr>
      <t xml:space="preserve">- Category: </t>
    </r>
    <r>
      <rPr>
        <b/>
        <sz val="11"/>
        <color rgb="FF000000"/>
        <rFont val="Calibri"/>
      </rPr>
      <t>Threat management</t>
    </r>
    <r>
      <rPr>
        <sz val="11"/>
        <color rgb="FF000000"/>
        <rFont val="Calibri"/>
      </rPr>
      <t xml:space="preserve">
</t>
    </r>
    <r>
      <rPr>
        <sz val="11"/>
        <color rgb="FF000000"/>
        <rFont val="Calibri"/>
      </rPr>
      <t xml:space="preserve">- Mail Direction: </t>
    </r>
    <r>
      <rPr>
        <b/>
        <sz val="11"/>
        <color rgb="FF000000"/>
        <rFont val="Calibri"/>
      </rPr>
      <t>Inbound</t>
    </r>
    <r>
      <rPr>
        <sz val="11"/>
        <color rgb="FF000000"/>
        <rFont val="Calibri"/>
      </rPr>
      <t xml:space="preserve">
</t>
    </r>
    <r>
      <rPr>
        <sz val="11"/>
        <color rgb="FF000000"/>
        <rFont val="Calibri"/>
      </rPr>
      <t xml:space="preserve">- Recipient Tags: Includes </t>
    </r>
    <r>
      <rPr>
        <b/>
        <sz val="11"/>
        <color rgb="FF000000"/>
        <rFont val="Calibri"/>
      </rPr>
      <t>Priority account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using </t>
    </r>
    <r>
      <rPr>
        <b/>
        <sz val="11"/>
        <color rgb="FF000000"/>
        <rFont val="Calibri"/>
      </rPr>
      <t>Connect-ExchangeOnline</t>
    </r>
    <r>
      <rPr>
        <sz val="11"/>
        <color rgb="FF000000"/>
        <rFont val="Calibri"/>
      </rPr>
      <t xml:space="preserve">
</t>
    </r>
    <r>
      <rPr>
        <sz val="11"/>
        <color rgb="FF000000"/>
        <rFont val="Calibri"/>
      </rPr>
      <t>- Retrieve the Priority Account protection state:</t>
    </r>
    <r>
      <rPr>
        <sz val="11"/>
        <color rgb="FF000000"/>
        <rFont val="Calibri"/>
      </rPr>
      <t xml:space="preserve">
</t>
    </r>
    <r>
      <rPr>
        <sz val="11"/>
        <color rgb="FF006096"/>
        <rFont val="Roboto Condensed"/>
      </rPr>
      <t>Get-EmailTenantSettings | select EnablePriorityAccountProtection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EnablePriorityAccountProtection</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Connect to Security &amp; Compliance PowerShell using </t>
    </r>
    <r>
      <rPr>
        <b/>
        <sz val="11"/>
        <color rgb="FF000000"/>
        <rFont val="Calibri"/>
      </rPr>
      <t>Connect-IPPSSession</t>
    </r>
    <r>
      <rPr>
        <sz val="11"/>
        <color rgb="FF000000"/>
        <rFont val="Calibri"/>
      </rPr>
      <t xml:space="preserve">
</t>
    </r>
    <r>
      <rPr>
        <sz val="11"/>
        <color rgb="FF000000"/>
        <rFont val="Calibri"/>
      </rPr>
      <t>- Retrieve alert policies targeting priority accounts:</t>
    </r>
    <r>
      <rPr>
        <sz val="11"/>
        <color rgb="FF000000"/>
        <rFont val="Calibri"/>
      </rPr>
      <t xml:space="preserve">
</t>
    </r>
    <r>
      <rPr>
        <sz val="11"/>
        <color rgb="FF006096"/>
        <rFont val="Roboto Condensed"/>
      </rPr>
      <t>Get-ProtectionAlert | Where-Object { $_.RecipientTags -Match 'Priority account' }</t>
    </r>
    <r>
      <rPr>
        <sz val="11"/>
        <color rgb="FF006096"/>
        <rFont val="Roboto Condensed"/>
      </rPr>
      <t xml:space="preserve">
</t>
    </r>
    <r>
      <rPr>
        <sz val="11"/>
        <color rgb="FF000000"/>
        <rFont val="Calibri"/>
      </rPr>
      <t xml:space="preserve">
</t>
    </r>
    <r>
      <rPr>
        <sz val="11"/>
        <color rgb="FF000000"/>
        <rFont val="Calibri"/>
      </rPr>
      <t>- For each returned policy, verify all of the following criteria:</t>
    </r>
    <r>
      <rPr>
        <sz val="11"/>
        <color rgb="FF000000"/>
        <rFont val="Calibri"/>
      </rPr>
      <t xml:space="preserve">
</t>
    </r>
    <r>
      <rPr>
        <sz val="11"/>
        <color rgb="FF000000"/>
        <rFont val="Calibri"/>
      </rPr>
      <t xml:space="preserve">- </t>
    </r>
    <r>
      <rPr>
        <b/>
        <sz val="11"/>
        <color rgb="FF000000"/>
        <rFont val="Calibri"/>
      </rPr>
      <t>Severity</t>
    </r>
    <r>
      <rPr>
        <sz val="11"/>
        <color rgb="FF000000"/>
        <rFont val="Calibri"/>
      </rPr>
      <t xml:space="preserve"> is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Filter</t>
    </r>
    <r>
      <rPr>
        <sz val="11"/>
        <color rgb="FF000000"/>
        <rFont val="Calibri"/>
      </rPr>
      <t xml:space="preserve"> matches the pattern </t>
    </r>
    <r>
      <rPr>
        <b/>
        <sz val="11"/>
        <color rgb="FF000000"/>
        <rFont val="Calibri"/>
      </rPr>
      <t>Mail.Direction -eq 'Inbound'</t>
    </r>
    <r>
      <rPr>
        <sz val="11"/>
        <color rgb="FF000000"/>
        <rFont val="Calibri"/>
      </rPr>
      <t xml:space="preserve">
</t>
    </r>
    <r>
      <rPr>
        <sz val="11"/>
        <color rgb="FF000000"/>
        <rFont val="Calibri"/>
      </rPr>
      <t xml:space="preserve">- </t>
    </r>
    <r>
      <rPr>
        <b/>
        <sz val="11"/>
        <color rgb="FF000000"/>
        <rFont val="Calibri"/>
      </rPr>
      <t>RecipientTags</t>
    </r>
    <r>
      <rPr>
        <sz val="11"/>
        <color rgb="FF000000"/>
        <rFont val="Calibri"/>
      </rPr>
      <t xml:space="preserve"> matches the pattern </t>
    </r>
    <r>
      <rPr>
        <b/>
        <sz val="11"/>
        <color rgb="FF000000"/>
        <rFont val="Calibri"/>
      </rPr>
      <t>Priority account</t>
    </r>
    <r>
      <rPr>
        <sz val="11"/>
        <color rgb="FF000000"/>
        <rFont val="Calibri"/>
      </rPr>
      <t xml:space="preserve">
</t>
    </r>
    <r>
      <rPr>
        <sz val="11"/>
        <color rgb="FF000000"/>
        <rFont val="Calibri"/>
      </rPr>
      <t xml:space="preserve">- </t>
    </r>
    <r>
      <rPr>
        <b/>
        <sz val="11"/>
        <color rgb="FF000000"/>
        <rFont val="Calibri"/>
      </rPr>
      <t>NotificationEnabled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NotifyUser</t>
    </r>
    <r>
      <rPr>
        <sz val="11"/>
        <color rgb="FF000000"/>
        <rFont val="Calibri"/>
      </rPr>
      <t xml:space="preserve"> contains a valid email recipient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is </t>
    </r>
    <r>
      <rPr>
        <b/>
        <sz val="11"/>
        <color rgb="FF000000"/>
        <rFont val="Calibri"/>
      </rPr>
      <t>false</t>
    </r>
    <r>
      <rPr>
        <sz val="11"/>
        <color rgb="FF000000"/>
        <rFont val="Calibri"/>
      </rPr>
      <t xml:space="preserve">
</t>
    </r>
    <r>
      <rPr>
        <sz val="11"/>
        <color rgb="FF000000"/>
        <rFont val="Calibri"/>
      </rPr>
      <t>- The control is compliant when the results include:</t>
    </r>
    <r>
      <rPr>
        <sz val="11"/>
        <color rgb="FF000000"/>
        <rFont val="Calibri"/>
      </rPr>
      <t xml:space="preserve">
</t>
    </r>
    <r>
      <rPr>
        <sz val="11"/>
        <color rgb="FF000000"/>
        <rFont val="Calibri"/>
      </rPr>
      <t xml:space="preserve">- One passing </t>
    </r>
    <r>
      <rPr>
        <b/>
        <sz val="11"/>
        <color rgb="FF000000"/>
        <rFont val="Calibri"/>
      </rPr>
      <t>phishing</t>
    </r>
    <r>
      <rPr>
        <sz val="11"/>
        <color rgb="FF000000"/>
        <rFont val="Calibri"/>
      </rPr>
      <t xml:space="preserve"> policy (</t>
    </r>
    <r>
      <rPr>
        <b/>
        <sz val="11"/>
        <color rgb="FF000000"/>
        <rFont val="Calibri"/>
      </rPr>
      <t>ThreatType</t>
    </r>
    <r>
      <rPr>
        <sz val="11"/>
        <color rgb="FF000000"/>
        <rFont val="Calibri"/>
      </rPr>
      <t xml:space="preserve"> = </t>
    </r>
    <r>
      <rPr>
        <b/>
        <sz val="11"/>
        <color rgb="FF000000"/>
        <rFont val="Calibri"/>
      </rPr>
      <t>Phish</t>
    </r>
    <r>
      <rPr>
        <sz val="11"/>
        <color rgb="FF000000"/>
        <rFont val="Calibri"/>
      </rPr>
      <t>)</t>
    </r>
    <r>
      <rPr>
        <sz val="11"/>
        <color rgb="FF000000"/>
        <rFont val="Calibri"/>
      </rPr>
      <t xml:space="preserve">
</t>
    </r>
    <r>
      <rPr>
        <sz val="11"/>
        <color rgb="FF000000"/>
        <rFont val="Calibri"/>
      </rPr>
      <t xml:space="preserve">- One passing </t>
    </r>
    <r>
      <rPr>
        <b/>
        <sz val="11"/>
        <color rgb="FF000000"/>
        <rFont val="Calibri"/>
      </rPr>
      <t>malware</t>
    </r>
    <r>
      <rPr>
        <sz val="11"/>
        <color rgb="FF000000"/>
        <rFont val="Calibri"/>
      </rPr>
      <t xml:space="preserve"> policy (</t>
    </r>
    <r>
      <rPr>
        <b/>
        <sz val="11"/>
        <color rgb="FF000000"/>
        <rFont val="Calibri"/>
      </rPr>
      <t>ThreatType</t>
    </r>
    <r>
      <rPr>
        <sz val="11"/>
        <color rgb="FF000000"/>
        <rFont val="Calibri"/>
      </rPr>
      <t xml:space="preserve"> = </t>
    </r>
    <r>
      <rPr>
        <b/>
        <sz val="11"/>
        <color rgb="FF000000"/>
        <rFont val="Calibri"/>
      </rPr>
      <t>Malware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EnablePriorityAccountProtection</t>
    </r>
    <r>
      <rPr>
        <sz val="11"/>
        <color rgb="FF000000"/>
        <rFont val="Calibri"/>
      </rPr>
      <t xml:space="preserve"> is </t>
    </r>
    <r>
      <rPr>
        <b/>
        <sz val="11"/>
        <color rgb="FF000000"/>
        <rFont val="Calibri"/>
      </rPr>
      <t>true</t>
    </r>
    <r>
      <rPr>
        <sz val="11"/>
        <color rgb="FF000000"/>
        <rFont val="Calibri"/>
      </rPr>
      <t xml:space="preserve"> from step 2.</t>
    </r>
  </si>
  <si>
    <r>
      <rPr>
        <sz val="11"/>
        <color rgb="FF000000"/>
        <rFont val="Calibri"/>
      </rPr>
      <t>By default, priority accounts are undefined.</t>
    </r>
  </si>
  <si>
    <t>2.4.2</t>
  </si>
  <si>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</si>
  <si>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Preset security policies</t>
    </r>
    <r>
      <rPr>
        <sz val="11"/>
        <color rgb="FF000000"/>
        <rFont val="Calibri"/>
      </rPr>
      <t>.</t>
    </r>
    <r>
      <rPr>
        <sz val="11"/>
        <color rgb="FF000000"/>
        <rFont val="Calibri"/>
      </rPr>
      <t xml:space="preserve">
</t>
    </r>
    <r>
      <rPr>
        <sz val="11"/>
        <color rgb="FF000000"/>
        <rFont val="Calibri"/>
      </rPr>
      <t xml:space="preserve">- Click to </t>
    </r>
    <r>
      <rPr>
        <b/>
        <sz val="11"/>
        <color rgb="FF000000"/>
        <rFont val="Calibri"/>
      </rPr>
      <t>Manage protection settings</t>
    </r>
    <r>
      <rPr>
        <sz val="11"/>
        <color rgb="FF000000"/>
        <rFont val="Calibri"/>
      </rPr>
      <t xml:space="preserve"> for </t>
    </r>
    <r>
      <rPr>
        <b/>
        <sz val="11"/>
        <color rgb="FF000000"/>
        <rFont val="Calibri"/>
      </rPr>
      <t>Strict protection</t>
    </r>
    <r>
      <rPr>
        <sz val="11"/>
        <color rgb="FF000000"/>
        <rFont val="Calibri"/>
      </rPr>
      <t xml:space="preserve"> preset.</t>
    </r>
    <r>
      <rPr>
        <sz val="11"/>
        <color rgb="FF000000"/>
        <rFont val="Calibri"/>
      </rPr>
      <t xml:space="preserve">
</t>
    </r>
    <r>
      <rPr>
        <sz val="11"/>
        <color rgb="FF000000"/>
        <rFont val="Calibri"/>
      </rPr>
      <t xml:space="preserve">- For </t>
    </r>
    <r>
      <rPr>
        <b/>
        <sz val="11"/>
        <color rgb="FF000000"/>
        <rFont val="Calibri"/>
      </rPr>
      <t>Apply Exchange Online Protection</t>
    </r>
    <r>
      <rPr>
        <sz val="11"/>
        <color rgb="FF000000"/>
        <rFont val="Calibri"/>
      </rPr>
      <t xml:space="preserve"> select at minimum </t>
    </r>
    <r>
      <rPr>
        <b/>
        <sz val="11"/>
        <color rgb="FF000000"/>
        <rFont val="Calibri"/>
      </rPr>
      <t>Specific recipients</t>
    </r>
    <r>
      <rPr>
        <sz val="11"/>
        <color rgb="FF000000"/>
        <rFont val="Calibri"/>
      </rPr>
      <t xml:space="preserve"> and include the Accounts/Groups identified as Priority Accounts.</t>
    </r>
    <r>
      <rPr>
        <sz val="11"/>
        <color rgb="FF000000"/>
        <rFont val="Calibri"/>
      </rPr>
      <t xml:space="preserve">
</t>
    </r>
    <r>
      <rPr>
        <sz val="11"/>
        <color rgb="FF000000"/>
        <rFont val="Calibri"/>
      </rPr>
      <t xml:space="preserve">- For </t>
    </r>
    <r>
      <rPr>
        <b/>
        <sz val="11"/>
        <color rgb="FF000000"/>
        <rFont val="Calibri"/>
      </rPr>
      <t>Apply Defender for Office 365 Protection</t>
    </r>
    <r>
      <rPr>
        <sz val="11"/>
        <color rgb="FF000000"/>
        <rFont val="Calibri"/>
      </rPr>
      <t xml:space="preserve"> select at minimum </t>
    </r>
    <r>
      <rPr>
        <b/>
        <sz val="11"/>
        <color rgb="FF000000"/>
        <rFont val="Calibri"/>
      </rPr>
      <t>Specific recipients</t>
    </r>
    <r>
      <rPr>
        <sz val="11"/>
        <color rgb="FF000000"/>
        <rFont val="Calibri"/>
      </rPr>
      <t xml:space="preserve"> and include the Accounts/Groups identified as Priority Accounts.</t>
    </r>
    <r>
      <rPr>
        <sz val="11"/>
        <color rgb="FF000000"/>
        <rFont val="Calibri"/>
      </rPr>
      <t xml:space="preserve">
</t>
    </r>
    <r>
      <rPr>
        <sz val="11"/>
        <color rgb="FF000000"/>
        <rFont val="Calibri"/>
      </rPr>
      <t xml:space="preserve">- For </t>
    </r>
    <r>
      <rPr>
        <b/>
        <sz val="11"/>
        <color rgb="FF000000"/>
        <rFont val="Calibri"/>
      </rPr>
      <t>Impersonation protection</t>
    </r>
    <r>
      <rPr>
        <sz val="11"/>
        <color rgb="FF000000"/>
        <rFont val="Calibri"/>
      </rPr>
      <t xml:space="preserve"> click </t>
    </r>
    <r>
      <rPr>
        <b/>
        <sz val="11"/>
        <color rgb="FF000000"/>
        <rFont val="Calibri"/>
      </rPr>
      <t>Next</t>
    </r>
    <r>
      <rPr>
        <sz val="11"/>
        <color rgb="FF000000"/>
        <rFont val="Calibri"/>
      </rPr>
      <t xml:space="preserve"> and add valid e-mails or priority accounts both internal and external that may be subject to impersonation.</t>
    </r>
    <r>
      <rPr>
        <sz val="11"/>
        <color rgb="FF000000"/>
        <rFont val="Calibri"/>
      </rPr>
      <t xml:space="preserve">
</t>
    </r>
    <r>
      <rPr>
        <sz val="11"/>
        <color rgb="FF000000"/>
        <rFont val="Calibri"/>
      </rPr>
      <t xml:space="preserve">- For </t>
    </r>
    <r>
      <rPr>
        <b/>
        <sz val="11"/>
        <color rgb="FF000000"/>
        <rFont val="Calibri"/>
      </rPr>
      <t>Protected custom domains</t>
    </r>
    <r>
      <rPr>
        <sz val="11"/>
        <color rgb="FF000000"/>
        <rFont val="Calibri"/>
      </rPr>
      <t xml:space="preserve"> add the organization's domain name, along side other key partners.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and finally </t>
    </r>
    <r>
      <rPr>
        <b/>
        <sz val="11"/>
        <color rgb="FF000000"/>
        <rFont val="Calibri"/>
      </rPr>
      <t>Confirm</t>
    </r>
  </si>
  <si>
    <r>
      <rPr>
        <sz val="11"/>
        <color rgb="FF000000"/>
        <rFont val="Calibri"/>
      </rPr>
      <t>Preset security policies have been established by Microsoft, utilizing observations and experiences within datacenters to strike a balance between the exclusion of malicious content from users and limiting unwarranted disruptions. These policies can apply to all, or select users and encompass recommendations for addressing spam, malware, and phishing threats. The policy parameters are pre-determined and non-adjustable.</t>
    </r>
    <r>
      <rPr>
        <sz val="11"/>
        <color rgb="FF000000"/>
        <rFont val="Calibri"/>
      </rPr>
      <t xml:space="preserve">
</t>
    </r>
    <r>
      <rPr>
        <b/>
        <sz val="11"/>
        <color rgb="FF000000"/>
        <rFont val="Calibri"/>
      </rPr>
      <t>Strict protection</t>
    </r>
    <r>
      <rPr>
        <sz val="11"/>
        <color rgb="FF000000"/>
        <rFont val="Calibri"/>
      </rPr>
      <t xml:space="preserve"> has the most aggressive protection of the 3 presets.</t>
    </r>
    <r>
      <rPr>
        <sz val="11"/>
        <color rgb="FF000000"/>
        <rFont val="Calibri"/>
      </rPr>
      <t xml:space="preserve">
</t>
    </r>
    <r>
      <rPr>
        <sz val="11"/>
        <color rgb="FF000000"/>
        <rFont val="Calibri"/>
      </rPr>
      <t>- EOP: Anti-spam, Anti-malware and Anti-phishing</t>
    </r>
    <r>
      <rPr>
        <sz val="11"/>
        <color rgb="FF000000"/>
        <rFont val="Calibri"/>
      </rPr>
      <t xml:space="preserve">
</t>
    </r>
    <r>
      <rPr>
        <sz val="11"/>
        <color rgb="FF000000"/>
        <rFont val="Calibri"/>
      </rPr>
      <t>- Defender: Spoof protection, Impersonation protection and Advanced phishing</t>
    </r>
    <r>
      <rPr>
        <sz val="11"/>
        <color rgb="FF000000"/>
        <rFont val="Calibri"/>
      </rPr>
      <t xml:space="preserve">
</t>
    </r>
    <r>
      <rPr>
        <sz val="11"/>
        <color rgb="FF000000"/>
        <rFont val="Calibri"/>
      </rPr>
      <t>- Defender: Safe Links and Safe Attachments</t>
    </r>
    <r>
      <rPr>
        <sz val="11"/>
        <color rgb="FF000000"/>
        <rFont val="Calibri"/>
      </rPr>
      <t xml:space="preserve">
</t>
    </r>
    <r>
      <rPr>
        <b/>
        <sz val="11"/>
        <color rgb="FF000000"/>
        <rFont val="Calibri"/>
      </rPr>
      <t>NOTE: The preset security polices cannot target Priority account TAGS currently, groups should be used instead.</t>
    </r>
  </si>
  <si>
    <r>
      <rPr>
        <sz val="11"/>
        <color rgb="FF000000"/>
        <rFont val="Calibri"/>
      </rPr>
      <t>Strict policies are more likely to cause false positives in anti-spam, phishing, impersonation, spoofing and intelligence responses.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</si>
  <si>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From here visit each section in turn: </t>
    </r>
    <r>
      <rPr>
        <b/>
        <sz val="11"/>
        <color rgb="FF000000"/>
        <rFont val="Calibri"/>
      </rPr>
      <t>Anti-phishing</t>
    </r>
    <r>
      <rPr>
        <sz val="11"/>
        <color rgb="FF000000"/>
        <rFont val="Calibri"/>
      </rPr>
      <t xml:space="preserve"> </t>
    </r>
    <r>
      <rPr>
        <b/>
        <sz val="11"/>
        <color rgb="FF000000"/>
        <rFont val="Calibri"/>
      </rPr>
      <t>Anti-spam</t>
    </r>
    <r>
      <rPr>
        <sz val="11"/>
        <color rgb="FF000000"/>
        <rFont val="Calibri"/>
      </rPr>
      <t xml:space="preserve"> </t>
    </r>
    <r>
      <rPr>
        <b/>
        <sz val="11"/>
        <color rgb="FF000000"/>
        <rFont val="Calibri"/>
      </rPr>
      <t>Anti-malware</t>
    </r>
    <r>
      <rPr>
        <sz val="11"/>
        <color rgb="FF000000"/>
        <rFont val="Calibri"/>
      </rPr>
      <t xml:space="preserve"> </t>
    </r>
    <r>
      <rPr>
        <b/>
        <sz val="11"/>
        <color rgb="FF000000"/>
        <rFont val="Calibri"/>
      </rPr>
      <t>Safe Attachments</t>
    </r>
    <r>
      <rPr>
        <sz val="11"/>
        <color rgb="FF000000"/>
        <rFont val="Calibri"/>
      </rPr>
      <t xml:space="preserve"> </t>
    </r>
    <r>
      <rPr>
        <b/>
        <sz val="11"/>
        <color rgb="FF000000"/>
        <rFont val="Calibri"/>
      </rPr>
      <t>Safe Links</t>
    </r>
    <r>
      <rPr>
        <sz val="11"/>
        <color rgb="FF000000"/>
        <rFont val="Calibri"/>
      </rPr>
      <t xml:space="preserve">
</t>
    </r>
    <r>
      <rPr>
        <sz val="11"/>
        <color rgb="FF000000"/>
        <rFont val="Calibri"/>
      </rPr>
      <t xml:space="preserve">- Verify that each contains a policy named </t>
    </r>
    <r>
      <rPr>
        <b/>
        <sz val="11"/>
        <color rgb="FF000000"/>
        <rFont val="Calibri"/>
      </rPr>
      <t>Strict Preset Security Policy</t>
    </r>
    <r>
      <rPr>
        <sz val="11"/>
        <color rgb="FF000000"/>
        <rFont val="Calibri"/>
      </rPr>
      <t xml:space="preserve"> that includes the organization's priority accounts and groups.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using </t>
    </r>
    <r>
      <rPr>
        <b/>
        <sz val="11"/>
        <color rgb="FF000000"/>
        <rFont val="Calibri"/>
      </rPr>
      <t>Connect-ExchangeOnline</t>
    </r>
    <r>
      <rPr>
        <sz val="11"/>
        <color rgb="FF000000"/>
        <rFont val="Calibri"/>
      </rPr>
      <t xml:space="preserve">
</t>
    </r>
    <r>
      <rPr>
        <sz val="11"/>
        <color rgb="FF000000"/>
        <rFont val="Calibri"/>
      </rPr>
      <t>- Retrieve the ATP strict presets rule for Defender:</t>
    </r>
    <r>
      <rPr>
        <sz val="11"/>
        <color rgb="FF000000"/>
        <rFont val="Calibri"/>
      </rPr>
      <t xml:space="preserve">
</t>
    </r>
    <r>
      <rPr>
        <sz val="11"/>
        <color rgb="FF006096"/>
        <rFont val="Roboto Condensed"/>
      </rPr>
      <t>Get-ATPProtectionPolicyRule | Where-Object { $_.Identity -eq 'Strict Preset Security Policy' }</t>
    </r>
    <r>
      <rPr>
        <sz val="11"/>
        <color rgb="FF006096"/>
        <rFont val="Roboto Condensed"/>
      </rPr>
      <t xml:space="preserve">
</t>
    </r>
    <r>
      <rPr>
        <sz val="11"/>
        <color rgb="FF000000"/>
        <rFont val="Calibri"/>
      </rPr>
      <t xml:space="preserve">
</t>
    </r>
    <r>
      <rPr>
        <sz val="11"/>
        <color rgb="FF000000"/>
        <rFont val="Calibri"/>
      </rPr>
      <t>- Retrieve the EOP strict preset rule for Defender:</t>
    </r>
    <r>
      <rPr>
        <sz val="11"/>
        <color rgb="FF000000"/>
        <rFont val="Calibri"/>
      </rPr>
      <t xml:space="preserve">
</t>
    </r>
    <r>
      <rPr>
        <sz val="11"/>
        <color rgb="FF006096"/>
        <rFont val="Roboto Condensed"/>
      </rPr>
      <t>Get-EOPProtectionPolicyRule | Where-Object { $_.Identity -eq 'Strict Preset Security Policy' }</t>
    </r>
    <r>
      <rPr>
        <sz val="11"/>
        <color rgb="FF006096"/>
        <rFont val="Roboto Condensed"/>
      </rPr>
      <t xml:space="preserve">
</t>
    </r>
    <r>
      <rPr>
        <sz val="11"/>
        <color rgb="FF000000"/>
        <rFont val="Calibri"/>
      </rPr>
      <t xml:space="preserve">
</t>
    </r>
    <r>
      <rPr>
        <sz val="11"/>
        <color rgb="FF000000"/>
        <rFont val="Calibri"/>
      </rPr>
      <t xml:space="preserve">- Verify the following criteria for </t>
    </r>
    <r>
      <rPr>
        <b/>
        <sz val="11"/>
        <color rgb="FF000000"/>
        <rFont val="Calibri"/>
      </rPr>
      <t>both</t>
    </r>
    <r>
      <rPr>
        <sz val="11"/>
        <color rgb="FF000000"/>
        <rFont val="Calibri"/>
      </rPr>
      <t xml:space="preserve"> the EOP Rule and ATP Rule: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At least one recipient target is populated with a </t>
    </r>
    <r>
      <rPr>
        <b/>
        <sz val="11"/>
        <color rgb="FF000000"/>
        <rFont val="Calibri"/>
      </rPr>
      <t>VIP</t>
    </r>
    <r>
      <rPr>
        <sz val="11"/>
        <color rgb="FF000000"/>
        <rFont val="Calibri"/>
      </rPr>
      <t>, i.e.:</t>
    </r>
    <r>
      <rPr>
        <sz val="11"/>
        <color rgb="FF000000"/>
        <rFont val="Calibri"/>
      </rPr>
      <t xml:space="preserve">
</t>
    </r>
    <r>
      <rPr>
        <sz val="11"/>
        <color rgb="FF000000"/>
        <rFont val="Calibri"/>
      </rPr>
      <t xml:space="preserve">- </t>
    </r>
    <r>
      <rPr>
        <b/>
        <sz val="11"/>
        <color rgb="FF000000"/>
        <rFont val="Calibri"/>
      </rPr>
      <t>SentTo</t>
    </r>
    <r>
      <rPr>
        <sz val="11"/>
        <color rgb="FF000000"/>
        <rFont val="Calibri"/>
      </rPr>
      <t xml:space="preserve">, </t>
    </r>
    <r>
      <rPr>
        <b/>
        <sz val="11"/>
        <color rgb="FF000000"/>
        <rFont val="Calibri"/>
      </rPr>
      <t>SentToMemberOf</t>
    </r>
    <r>
      <rPr>
        <sz val="11"/>
        <color rgb="FF000000"/>
        <rFont val="Calibri"/>
      </rPr>
      <t xml:space="preserve"> </t>
    </r>
    <r>
      <rPr>
        <b/>
        <sz val="11"/>
        <color rgb="FF000000"/>
        <rFont val="Calibri"/>
      </rPr>
      <t>or</t>
    </r>
    <r>
      <rPr>
        <sz val="11"/>
        <color rgb="FF000000"/>
        <rFont val="Calibri"/>
      </rPr>
      <t xml:space="preserve"> </t>
    </r>
    <r>
      <rPr>
        <b/>
        <sz val="11"/>
        <color rgb="FF000000"/>
        <rFont val="Calibri"/>
      </rPr>
      <t>RecipientDomainIs</t>
    </r>
    <r>
      <rPr>
        <sz val="11"/>
        <color rgb="FF000000"/>
        <rFont val="Calibri"/>
      </rPr>
      <t xml:space="preserve"> is not </t>
    </r>
    <r>
      <rPr>
        <b/>
        <sz val="11"/>
        <color rgb="FF000000"/>
        <rFont val="Calibri"/>
      </rPr>
      <t>null</t>
    </r>
    <r>
      <rPr>
        <sz val="11"/>
        <color rgb="FF000000"/>
        <rFont val="Calibri"/>
      </rPr>
      <t xml:space="preserve">
</t>
    </r>
    <r>
      <rPr>
        <sz val="11"/>
        <color rgb="FF000000"/>
        <rFont val="Calibri"/>
      </rPr>
      <t xml:space="preserve">- The control is compliant when </t>
    </r>
    <r>
      <rPr>
        <b/>
        <sz val="11"/>
        <color rgb="FF000000"/>
        <rFont val="Calibri"/>
      </rPr>
      <t>both</t>
    </r>
    <r>
      <rPr>
        <sz val="11"/>
        <color rgb="FF000000"/>
        <rFont val="Calibri"/>
      </rPr>
      <t xml:space="preserve"> the ATP rule and the EOP rule exist and pass the criteria in step 4.</t>
    </r>
  </si>
  <si>
    <r>
      <rPr>
        <sz val="11"/>
        <color rgb="FF000000"/>
        <rFont val="Calibri"/>
      </rPr>
      <t>By default, presets are not applied to any users or groups.</t>
    </r>
  </si>
  <si>
    <t>2.4.3</t>
  </si>
  <si>
    <r>
      <rPr>
        <sz val="11"/>
        <rFont val="Calibri"/>
      </rPr>
      <t>Ensure Microsoft Defender for Cloud Apps is enabled and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</si>
  <si>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Cloud apps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 xml:space="preserve"> and select </t>
    </r>
    <r>
      <rPr>
        <b/>
        <sz val="11"/>
        <color rgb="FF000000"/>
        <rFont val="Calibri"/>
      </rPr>
      <t>Files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Enable file monitoring</t>
    </r>
    <r>
      <rPr>
        <sz val="11"/>
        <color rgb="FF000000"/>
        <rFont val="Calibri"/>
      </rPr>
      <t>.</t>
    </r>
    <r>
      <rPr>
        <sz val="11"/>
        <color rgb="FF000000"/>
        <rFont val="Calibri"/>
      </rPr>
      <t xml:space="preserve">
</t>
    </r>
    <r>
      <rPr>
        <sz val="11"/>
        <color rgb="FF000000"/>
        <rFont val="Calibri"/>
      </rPr>
      <t xml:space="preserve">- Scroll up to </t>
    </r>
    <r>
      <rPr>
        <b/>
        <sz val="11"/>
        <color rgb="FF000000"/>
        <rFont val="Calibri"/>
      </rPr>
      <t>Cloud Discovery</t>
    </r>
    <r>
      <rPr>
        <sz val="11"/>
        <color rgb="FF000000"/>
        <rFont val="Calibri"/>
      </rPr>
      <t xml:space="preserve"> and select </t>
    </r>
    <r>
      <rPr>
        <b/>
        <sz val="11"/>
        <color rgb="FF000000"/>
        <rFont val="Calibri"/>
      </rPr>
      <t>Microsoft Defender for Endpoint.</t>
    </r>
    <r>
      <rPr>
        <sz val="11"/>
        <color rgb="FF000000"/>
        <rFont val="Calibri"/>
      </rPr>
      <t xml:space="preserve">
</t>
    </r>
    <r>
      <rPr>
        <sz val="11"/>
        <color rgb="FF000000"/>
        <rFont val="Calibri"/>
      </rPr>
      <t xml:space="preserve">- Check </t>
    </r>
    <r>
      <rPr>
        <b/>
        <sz val="11"/>
        <color rgb="FF000000"/>
        <rFont val="Calibri"/>
      </rPr>
      <t>Enforce app access</t>
    </r>
    <r>
      <rPr>
        <sz val="11"/>
        <color rgb="FF000000"/>
        <rFont val="Calibri"/>
      </rPr>
      <t xml:space="preserve">, configure a Notification URL and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Defender for Endpoint requires a Defender for Endpoint license.</t>
    </r>
    <r>
      <rPr>
        <sz val="11"/>
        <color rgb="FF000000"/>
        <rFont val="Calibri"/>
      </rPr>
      <t xml:space="preserve">
</t>
    </r>
    <r>
      <rPr>
        <b/>
        <sz val="11"/>
        <color rgb="FF000000"/>
        <rFont val="Calibri"/>
      </rPr>
      <t>Configure App Connectors:</t>
    </r>
    <r>
      <rPr>
        <sz val="11"/>
        <color rgb="FF000000"/>
        <rFont val="Calibri"/>
      </rPr>
      <t xml:space="preserve">
</t>
    </r>
    <r>
      <rPr>
        <sz val="11"/>
        <color rgb="FF000000"/>
        <rFont val="Calibri"/>
      </rPr>
      <t xml:space="preserve">- Scroll to </t>
    </r>
    <r>
      <rPr>
        <b/>
        <sz val="11"/>
        <color rgb="FF000000"/>
        <rFont val="Calibri"/>
      </rPr>
      <t>Connected apps</t>
    </r>
    <r>
      <rPr>
        <sz val="11"/>
        <color rgb="FF000000"/>
        <rFont val="Calibri"/>
      </rPr>
      <t xml:space="preserve"> and select </t>
    </r>
    <r>
      <rPr>
        <b/>
        <sz val="11"/>
        <color rgb="FF000000"/>
        <rFont val="Calibri"/>
      </rPr>
      <t>App connectors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Connect an app</t>
    </r>
    <r>
      <rPr>
        <sz val="11"/>
        <color rgb="FF000000"/>
        <rFont val="Calibri"/>
      </rPr>
      <t xml:space="preserve"> and select </t>
    </r>
    <r>
      <rPr>
        <b/>
        <sz val="11"/>
        <color rgb="FF000000"/>
        <rFont val="Calibri"/>
      </rPr>
      <t>Microsoft 365</t>
    </r>
    <r>
      <rPr>
        <sz val="11"/>
        <color rgb="FF000000"/>
        <rFont val="Calibri"/>
      </rPr>
      <t>.</t>
    </r>
    <r>
      <rPr>
        <sz val="11"/>
        <color rgb="FF000000"/>
        <rFont val="Calibri"/>
      </rPr>
      <t xml:space="preserve">
</t>
    </r>
    <r>
      <rPr>
        <sz val="11"/>
        <color rgb="FF000000"/>
        <rFont val="Calibri"/>
      </rPr>
      <t xml:space="preserve">- Check all Azure and Office 365 boxes then click </t>
    </r>
    <r>
      <rPr>
        <b/>
        <sz val="11"/>
        <color rgb="FF000000"/>
        <rFont val="Calibri"/>
      </rPr>
      <t>Connect Office 365</t>
    </r>
    <r>
      <rPr>
        <sz val="11"/>
        <color rgb="FF000000"/>
        <rFont val="Calibri"/>
      </rPr>
      <t>.</t>
    </r>
    <r>
      <rPr>
        <sz val="11"/>
        <color rgb="FF000000"/>
        <rFont val="Calibri"/>
      </rPr>
      <t xml:space="preserve">
</t>
    </r>
    <r>
      <rPr>
        <sz val="11"/>
        <color rgb="FF000000"/>
        <rFont val="Calibri"/>
      </rPr>
      <t xml:space="preserve">- Repeat for the </t>
    </r>
    <r>
      <rPr>
        <b/>
        <sz val="11"/>
        <color rgb="FF000000"/>
        <rFont val="Calibri"/>
      </rPr>
      <t>Microsoft Azure</t>
    </r>
    <r>
      <rPr>
        <sz val="11"/>
        <color rgb="FF000000"/>
        <rFont val="Calibri"/>
      </rPr>
      <t xml:space="preserve"> application.</t>
    </r>
  </si>
  <si>
    <r>
      <rPr>
        <sz val="11"/>
        <color rgb="FF000000"/>
        <rFont val="Calibri"/>
      </rPr>
      <t>Microsoft Defender for Cloud Apps is a Cloud Access Security Broker (CASB). It provides visibility into suspicious activity in Microsoft 365, enabling investigation into potential security issues and facilitating the implementation of remediation measures if necessary.</t>
    </r>
    <r>
      <rPr>
        <sz val="11"/>
        <color rgb="FF000000"/>
        <rFont val="Calibri"/>
      </rPr>
      <t xml:space="preserve">
</t>
    </r>
    <r>
      <rPr>
        <sz val="11"/>
        <color rgb="FF000000"/>
        <rFont val="Calibri"/>
      </rPr>
      <t>Some risk detection methods provided by Entra Identity Protection also require Microsoft Defender for Cloud Apps:</t>
    </r>
    <r>
      <rPr>
        <sz val="11"/>
        <color rgb="FF000000"/>
        <rFont val="Calibri"/>
      </rPr>
      <t xml:space="preserve">
</t>
    </r>
    <r>
      <rPr>
        <sz val="11"/>
        <color rgb="FF000000"/>
        <rFont val="Calibri"/>
      </rPr>
      <t>- Suspicious manipulation of inbox rules</t>
    </r>
    <r>
      <rPr>
        <sz val="11"/>
        <color rgb="FF000000"/>
        <rFont val="Calibri"/>
      </rPr>
      <t xml:space="preserve">
</t>
    </r>
    <r>
      <rPr>
        <sz val="11"/>
        <color rgb="FF000000"/>
        <rFont val="Calibri"/>
      </rPr>
      <t>- Suspicious inbox forwarding</t>
    </r>
    <r>
      <rPr>
        <sz val="11"/>
        <color rgb="FF000000"/>
        <rFont val="Calibri"/>
      </rPr>
      <t xml:space="preserve">
</t>
    </r>
    <r>
      <rPr>
        <sz val="11"/>
        <color rgb="FF000000"/>
        <rFont val="Calibri"/>
      </rPr>
      <t>- New country detection</t>
    </r>
    <r>
      <rPr>
        <sz val="11"/>
        <color rgb="FF000000"/>
        <rFont val="Calibri"/>
      </rPr>
      <t xml:space="preserve">
</t>
    </r>
    <r>
      <rPr>
        <sz val="11"/>
        <color rgb="FF000000"/>
        <rFont val="Calibri"/>
      </rPr>
      <t>- Impossible travel detection</t>
    </r>
    <r>
      <rPr>
        <sz val="11"/>
        <color rgb="FF000000"/>
        <rFont val="Calibri"/>
      </rPr>
      <t xml:space="preserve">
</t>
    </r>
    <r>
      <rPr>
        <sz val="11"/>
        <color rgb="FF000000"/>
        <rFont val="Calibri"/>
      </rPr>
      <t>- Activity from anonymous IP addresses</t>
    </r>
    <r>
      <rPr>
        <sz val="11"/>
        <color rgb="FF000000"/>
        <rFont val="Calibri"/>
      </rPr>
      <t xml:space="preserve">
</t>
    </r>
    <r>
      <rPr>
        <sz val="11"/>
        <color rgb="FF000000"/>
        <rFont val="Calibri"/>
      </rPr>
      <t>- Mass access to sensitive files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</si>
  <si>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Cloud apps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Connected apps</t>
    </r>
    <r>
      <rPr>
        <sz val="11"/>
        <color rgb="FF000000"/>
        <rFont val="Calibri"/>
      </rPr>
      <t xml:space="preserve"> and select </t>
    </r>
    <r>
      <rPr>
        <b/>
        <sz val="11"/>
        <color rgb="FF000000"/>
        <rFont val="Calibri"/>
      </rPr>
      <t>App connectors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Microsoft 365</t>
    </r>
    <r>
      <rPr>
        <sz val="11"/>
        <color rgb="FF000000"/>
        <rFont val="Calibri"/>
      </rPr>
      <t xml:space="preserve"> and </t>
    </r>
    <r>
      <rPr>
        <b/>
        <sz val="11"/>
        <color rgb="FF000000"/>
        <rFont val="Calibri"/>
      </rPr>
      <t>Microsoft Azure</t>
    </r>
    <r>
      <rPr>
        <sz val="11"/>
        <color rgb="FF000000"/>
        <rFont val="Calibri"/>
      </rPr>
      <t xml:space="preserve"> both show in the list as </t>
    </r>
    <r>
      <rPr>
        <b/>
        <sz val="11"/>
        <color rgb="FF000000"/>
        <rFont val="Calibri"/>
      </rPr>
      <t>Connected</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Discovery</t>
    </r>
    <r>
      <rPr>
        <sz val="11"/>
        <color rgb="FF000000"/>
        <rFont val="Calibri"/>
      </rPr>
      <t xml:space="preserve"> &gt; </t>
    </r>
    <r>
      <rPr>
        <b/>
        <sz val="11"/>
        <color rgb="FF000000"/>
        <rFont val="Calibri"/>
      </rPr>
      <t>Microsoft Defender for Endpoint</t>
    </r>
    <r>
      <rPr>
        <sz val="11"/>
        <color rgb="FF000000"/>
        <rFont val="Calibri"/>
      </rPr>
      <t xml:space="preserve"> and verify that the integration is enabled.</t>
    </r>
    <r>
      <rPr>
        <sz val="11"/>
        <color rgb="FF000000"/>
        <rFont val="Calibri"/>
      </rPr>
      <t xml:space="preserve">
</t>
    </r>
    <r>
      <rPr>
        <sz val="11"/>
        <color rgb="FF000000"/>
        <rFont val="Calibri"/>
      </rPr>
      <t xml:space="preserve">- Go to </t>
    </r>
    <r>
      <rPr>
        <b/>
        <sz val="11"/>
        <color rgb="FF000000"/>
        <rFont val="Calibri"/>
      </rPr>
      <t>Information Protection</t>
    </r>
    <r>
      <rPr>
        <sz val="11"/>
        <color rgb="FF000000"/>
        <rFont val="Calibri"/>
      </rPr>
      <t xml:space="preserve"> &gt; </t>
    </r>
    <r>
      <rPr>
        <b/>
        <sz val="11"/>
        <color rgb="FF000000"/>
        <rFont val="Calibri"/>
      </rPr>
      <t>Files</t>
    </r>
    <r>
      <rPr>
        <sz val="11"/>
        <color rgb="FF000000"/>
        <rFont val="Calibri"/>
      </rPr>
      <t xml:space="preserve"> and verify </t>
    </r>
    <r>
      <rPr>
        <b/>
        <sz val="11"/>
        <color rgb="FF000000"/>
        <rFont val="Calibri"/>
      </rPr>
      <t>Enable file monitoring</t>
    </r>
    <r>
      <rPr>
        <sz val="11"/>
        <color rgb="FF000000"/>
        <rFont val="Calibri"/>
      </rPr>
      <t xml:space="preserve"> is checked.</t>
    </r>
  </si>
  <si>
    <r>
      <rPr>
        <sz val="11"/>
        <color rgb="FF000000"/>
        <rFont val="Calibri"/>
      </rPr>
      <t>Disabled</t>
    </r>
  </si>
  <si>
    <t>2.4.4</t>
  </si>
  <si>
    <r>
      <rPr>
        <sz val="11"/>
        <rFont val="Calibri"/>
      </rPr>
      <t>Ensure Zero-hour auto purge for Microsoft Teams is 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</si>
  <si>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Microsoft Teams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Zero-hour auto purge (ZAP)</t>
    </r>
    <r>
      <rPr>
        <sz val="11"/>
        <color rgb="FF000000"/>
        <rFont val="Calibri"/>
      </rPr>
      <t xml:space="preserve"> to </t>
    </r>
    <r>
      <rPr>
        <b/>
        <sz val="11"/>
        <color rgb="FF000000"/>
        <rFont val="Calibri"/>
      </rPr>
      <t>On (Default)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Set-TeamsProtectionPolicy -Identity "Teams Protection Policy" -ZapEnabled $true</t>
    </r>
    <r>
      <rPr>
        <sz val="11"/>
        <color rgb="FF006096"/>
        <rFont val="Roboto Condensed"/>
      </rPr>
      <t xml:space="preserve">
</t>
    </r>
  </si>
  <si>
    <r>
      <rPr>
        <sz val="11"/>
        <color rgb="FF000000"/>
        <rFont val="Calibri"/>
      </rPr>
      <t>Zero-hour auto purge (ZAP) is a protection feature that retroactively detects and neutralizes malware and high confidence phishing. When ZAP for Teams protection blocks a message, the message is blocked for everyone in the chat. The initial block happens right after delivery, but ZAP occurs up to 48 hours after delivery.</t>
    </r>
  </si>
  <si>
    <r>
      <rPr>
        <sz val="11"/>
        <color rgb="FF000000"/>
        <rFont val="Calibri"/>
      </rPr>
      <t>As with any anti-malware or anti-phishing product, false positives may occur.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</si>
  <si>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Microsoft Teams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Zero-hour auto purge (ZAP)</t>
    </r>
    <r>
      <rPr>
        <sz val="11"/>
        <color rgb="FF000000"/>
        <rFont val="Calibri"/>
      </rPr>
      <t xml:space="preserve"> is set to </t>
    </r>
    <r>
      <rPr>
        <b/>
        <sz val="11"/>
        <color rgb="FF000000"/>
        <rFont val="Calibri"/>
      </rPr>
      <t>On (Default)</t>
    </r>
    <r>
      <rPr>
        <sz val="11"/>
        <color rgb="FF000000"/>
        <rFont val="Calibri"/>
      </rPr>
      <t xml:space="preserve">
</t>
    </r>
    <r>
      <rPr>
        <sz val="11"/>
        <color rgb="FF000000"/>
        <rFont val="Calibri"/>
      </rPr>
      <t xml:space="preserve">- Under </t>
    </r>
    <r>
      <rPr>
        <b/>
        <sz val="11"/>
        <color rgb="FF000000"/>
        <rFont val="Calibri"/>
      </rPr>
      <t>Exclude these participants</t>
    </r>
    <r>
      <rPr>
        <sz val="11"/>
        <color rgb="FF000000"/>
        <rFont val="Calibri"/>
      </rPr>
      <t xml:space="preserve"> review the list of exclusions and verify they are justified and within tolerance for the organization.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cmdlets:</t>
    </r>
    <r>
      <rPr>
        <sz val="11"/>
        <color rgb="FF000000"/>
        <rFont val="Calibri"/>
      </rPr>
      <t xml:space="preserve">
</t>
    </r>
    <r>
      <rPr>
        <sz val="11"/>
        <color rgb="FF006096"/>
        <rFont val="Roboto Condensed"/>
      </rPr>
      <t>Get-TeamsProtectionPolicy | fl ZapEnabled</t>
    </r>
    <r>
      <rPr>
        <sz val="11"/>
        <color rgb="FF006096"/>
        <rFont val="Roboto Condensed"/>
      </rPr>
      <t xml:space="preserve">
</t>
    </r>
    <r>
      <rPr>
        <sz val="11"/>
        <color rgb="FF006096"/>
        <rFont val="Roboto Condensed"/>
      </rPr>
      <t>Get-TeamsProtectionPolicyRule | fl ExceptIf*</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ZapEnabled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Review the list of exclusions and ensure they are justified and within tolerance for the organization. If nothing returns from the 2nd cmdlet then there are no exclusions defined.</t>
    </r>
  </si>
  <si>
    <r>
      <rPr>
        <sz val="11"/>
        <color rgb="FF000000"/>
        <rFont val="Calibri"/>
      </rPr>
      <t>On (Default)</t>
    </r>
  </si>
  <si>
    <t>2.4.5</t>
  </si>
  <si>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</si>
  <si>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MDO automation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Message clusters</t>
    </r>
    <r>
      <rPr>
        <sz val="11"/>
        <color rgb="FF000000"/>
        <rFont val="Calibri"/>
      </rPr>
      <t xml:space="preserve"> check the following:</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</si>
  <si>
    <r>
      <rPr>
        <sz val="11"/>
        <color rgb="FF000000"/>
        <rFont val="Calibri"/>
      </rPr>
      <t>Automated Investigation and Response (AIR) investigates alerts and correlates related signals into investigations. When AIR identifies malicious email messages, it groups them into clusters based on shared characteristics like common malicious file, URL, or sending attributes and produces remediation actions for each cluster.</t>
    </r>
    <r>
      <rPr>
        <sz val="11"/>
        <color rgb="FF000000"/>
        <rFont val="Calibri"/>
      </rPr>
      <t xml:space="preserve">
</t>
    </r>
    <r>
      <rPr>
        <sz val="11"/>
        <color rgb="FF000000"/>
        <rFont val="Calibri"/>
      </rPr>
      <t>This setting controls whether AIR-identified malicious message clusters are remediated automatically, without requiring SecOps approval. Administrators can enable automatic remediation for one or more cluster types:</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Clusters sharing a similar malicious file</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Clusters sharing a similar malicious URL</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Clusters grouped by multiple shared attributes such as sender IP address, sender domain, or message subject</t>
    </r>
    <r>
      <rPr>
        <sz val="11"/>
        <color rgb="FF000000"/>
        <rFont val="Calibri"/>
      </rPr>
      <t xml:space="preserve">
</t>
    </r>
    <r>
      <rPr>
        <sz val="11"/>
        <color rgb="FF000000"/>
        <rFont val="Calibri"/>
      </rPr>
      <t>When enabled, the configured remediation action is applied immediately upon cluster identification.</t>
    </r>
    <r>
      <rPr>
        <sz val="11"/>
        <color rgb="FF000000"/>
        <rFont val="Calibri"/>
      </rPr>
      <t xml:space="preserve">
</t>
    </r>
    <r>
      <rPr>
        <sz val="11"/>
        <color rgb="FF000000"/>
        <rFont val="Calibri"/>
      </rPr>
      <t>The recommended state is to automatically remediate message clusters.</t>
    </r>
  </si>
  <si>
    <r>
      <rPr>
        <sz val="11"/>
        <color rgb="FF000000"/>
        <rFont val="Calibri"/>
      </rPr>
      <t>Automatic remediation removes the manual SecOps approval step for qualifying message cluster actions. If AIR incorrectly classifies a legitimate message cluster as malicious, affected messages will be soft deleted without prior review. Soft deleted messages are moved to the Recoverable Items folder and can be restored through the Action center, Threat Explorer, or Advanced Hunting, subject to each mailbox's deleted item retention period (14 days by default).</t>
    </r>
    <r>
      <rPr>
        <sz val="11"/>
        <color rgb="FF000000"/>
        <rFont val="Calibri"/>
      </rPr>
      <t xml:space="preserve">
</t>
    </r>
    <r>
      <rPr>
        <sz val="11"/>
        <color rgb="FF000000"/>
        <rFont val="Calibri"/>
      </rPr>
      <t>Organizations should verify retention policies and legal obligations before enabling this setting, as retention configuration affects whether soft deleted messages remain recoverable.</t>
    </r>
    <r>
      <rPr>
        <sz val="11"/>
        <color rgb="FF000000"/>
        <rFont val="Calibri"/>
      </rPr>
      <t xml:space="preserve">
</t>
    </r>
    <r>
      <rPr>
        <sz val="11"/>
        <color rgb="FF000000"/>
        <rFont val="Calibri"/>
      </rPr>
      <t>Clusters exceeding 10,000 messages are always excluded from automatic remediation and will continue to require manual approval.</t>
    </r>
    <r>
      <rPr>
        <sz val="11"/>
        <color rgb="FF000000"/>
        <rFont val="Calibri"/>
      </rPr>
      <t xml:space="preserve">
</t>
    </r>
    <r>
      <rPr>
        <b/>
        <sz val="11"/>
        <color rgb="FF000000"/>
        <rFont val="Calibri"/>
      </rPr>
      <t>License Requirement:</t>
    </r>
    <r>
      <rPr>
        <sz val="11"/>
        <color rgb="FF000000"/>
        <rFont val="Calibri"/>
      </rPr>
      <t xml:space="preserve"> This setting requires </t>
    </r>
    <r>
      <rPr>
        <b/>
        <sz val="11"/>
        <color rgb="FF000000"/>
        <rFont val="Calibri"/>
      </rPr>
      <t>Defender for Office 365 Plan 2</t>
    </r>
    <r>
      <rPr>
        <sz val="11"/>
        <color rgb="FF000000"/>
        <rFont val="Calibri"/>
      </rPr>
      <t xml:space="preserve"> which is included in </t>
    </r>
    <r>
      <rPr>
        <b/>
        <sz val="11"/>
        <color rgb="FF000000"/>
        <rFont val="Calibri"/>
      </rPr>
      <t>Microsoft 365 E5</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</si>
  <si>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MDO automation settings</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Message clusters</t>
    </r>
    <r>
      <rPr>
        <sz val="11"/>
        <color rgb="FF000000"/>
        <rFont val="Calibri"/>
      </rPr>
      <t xml:space="preserve"> the following are checked:</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t>
    </r>
    <r>
      <rPr>
        <b/>
        <sz val="11"/>
        <color rgb="FF000000"/>
        <rFont val="Calibri"/>
      </rPr>
      <t>Note:</t>
    </r>
    <r>
      <rPr>
        <sz val="11"/>
        <color rgb="FF000000"/>
        <rFont val="Calibri"/>
      </rPr>
      <t xml:space="preserve"> At the time of publication, </t>
    </r>
    <r>
      <rPr>
        <b/>
        <sz val="11"/>
        <color rgb="FF000000"/>
        <rFont val="Calibri"/>
      </rPr>
      <t>Soft delete</t>
    </r>
    <r>
      <rPr>
        <sz val="11"/>
        <color rgb="FF000000"/>
        <rFont val="Calibri"/>
      </rPr>
      <t xml:space="preserve"> is the only available remediation action and is selected by default. Because the action cannot be changed, verifying the selected remediation action is not part of the audit criteria for this recommendation.</t>
    </r>
  </si>
  <si>
    <r>
      <rPr>
        <sz val="11"/>
        <color rgb="FF000000"/>
        <rFont val="Calibri"/>
      </rPr>
      <t>By default automatic remediation for message clusters is disabled.</t>
    </r>
  </si>
  <si>
    <t>3.1.1</t>
  </si>
  <si>
    <r>
      <rPr>
        <sz val="11"/>
        <rFont val="Calibri"/>
      </rPr>
      <t>Ensure Microsoft 365 audit log search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</si>
  <si>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Select </t>
    </r>
    <r>
      <rPr>
        <b/>
        <sz val="11"/>
        <color rgb="FF000000"/>
        <rFont val="Calibri"/>
      </rPr>
      <t>Solutions</t>
    </r>
    <r>
      <rPr>
        <sz val="11"/>
        <color rgb="FF000000"/>
        <rFont val="Calibri"/>
      </rPr>
      <t xml:space="preserve"> and then </t>
    </r>
    <r>
      <rPr>
        <b/>
        <sz val="11"/>
        <color rgb="FF000000"/>
        <rFont val="Calibri"/>
      </rPr>
      <t>Audit</t>
    </r>
    <r>
      <rPr>
        <sz val="11"/>
        <color rgb="FF000000"/>
        <rFont val="Calibri"/>
      </rPr>
      <t xml:space="preserve"> to open the audit search.</t>
    </r>
    <r>
      <rPr>
        <sz val="11"/>
        <color rgb="FF000000"/>
        <rFont val="Calibri"/>
      </rPr>
      <t xml:space="preserve">
</t>
    </r>
    <r>
      <rPr>
        <sz val="11"/>
        <color rgb="FF000000"/>
        <rFont val="Calibri"/>
      </rPr>
      <t xml:space="preserve">- Click blue bar </t>
    </r>
    <r>
      <rPr>
        <b/>
        <sz val="11"/>
        <color rgb="FF000000"/>
        <rFont val="Calibri"/>
      </rPr>
      <t>Start recording user and admin activity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on the dialog box to confirm.</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Set-AdminAuditLogConfig -UnifiedAuditLogIngestionEnabled $true</t>
    </r>
    <r>
      <rPr>
        <sz val="11"/>
        <color rgb="FF006096"/>
        <rFont val="Roboto Condensed"/>
      </rPr>
      <t xml:space="preserve">
</t>
    </r>
  </si>
  <si>
    <r>
      <rPr>
        <sz val="11"/>
        <color rgb="FF000000"/>
        <rFont val="Calibri"/>
      </rPr>
      <t>When audit log search is enabled in the Microsoft Purview compliance portal, user and admin activity within the organization is recorded in the audit log and retained for 180 days by default. However, some organizations may prefer to use a third-party security information and event management (SIEM) application to access their auditing data. In this scenario, a global admin can choose to turn off audit log search in Microsoft 365.</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</si>
  <si>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Select </t>
    </r>
    <r>
      <rPr>
        <b/>
        <sz val="11"/>
        <color rgb="FF000000"/>
        <rFont val="Calibri"/>
      </rPr>
      <t>Solutions</t>
    </r>
    <r>
      <rPr>
        <sz val="11"/>
        <color rgb="FF000000"/>
        <rFont val="Calibri"/>
      </rPr>
      <t xml:space="preserve"> and then </t>
    </r>
    <r>
      <rPr>
        <b/>
        <sz val="11"/>
        <color rgb="FF000000"/>
        <rFont val="Calibri"/>
      </rPr>
      <t>Audit</t>
    </r>
    <r>
      <rPr>
        <sz val="11"/>
        <color rgb="FF000000"/>
        <rFont val="Calibri"/>
      </rPr>
      <t xml:space="preserve"> to open the audit search.</t>
    </r>
    <r>
      <rPr>
        <sz val="11"/>
        <color rgb="FF000000"/>
        <rFont val="Calibri"/>
      </rPr>
      <t xml:space="preserve">
</t>
    </r>
    <r>
      <rPr>
        <sz val="11"/>
        <color rgb="FF000000"/>
        <rFont val="Calibri"/>
      </rPr>
      <t>- Choose a date and time frame in the past 30 days.</t>
    </r>
    <r>
      <rPr>
        <sz val="11"/>
        <color rgb="FF000000"/>
        <rFont val="Calibri"/>
      </rPr>
      <t xml:space="preserve">
</t>
    </r>
    <r>
      <rPr>
        <sz val="11"/>
        <color rgb="FF000000"/>
        <rFont val="Calibri"/>
      </rPr>
      <t xml:space="preserve">- Verify search capabilities (e.g. try searching for Activities as </t>
    </r>
    <r>
      <rPr>
        <b/>
        <sz val="11"/>
        <color rgb="FF000000"/>
        <rFont val="Calibri"/>
      </rPr>
      <t>Accessed file</t>
    </r>
    <r>
      <rPr>
        <sz val="11"/>
        <color rgb="FF000000"/>
        <rFont val="Calibri"/>
      </rPr>
      <t xml:space="preserve"> and results should be displayed).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Get-AdminAuditLogConfig | Select-Object UnifiedAuditLogIngestionEnabled</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UnifiedAuditLogIngestionEnabled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Get-AdminAuditLogConfig</t>
    </r>
    <r>
      <rPr>
        <sz val="11"/>
        <color rgb="FF000000"/>
        <rFont val="Calibri"/>
      </rPr>
      <t xml:space="preserve"> cmdlet is executed while connected to both Security &amp; Compliance PowerShell as well as Exchange Online PowerShell then </t>
    </r>
    <r>
      <rPr>
        <b/>
        <sz val="11"/>
        <color rgb="FF000000"/>
        <rFont val="Calibri"/>
      </rPr>
      <t>UnifiedAuditLogIngestionEnabled</t>
    </r>
    <r>
      <rPr>
        <sz val="11"/>
        <color rgb="FF000000"/>
        <rFont val="Calibri"/>
      </rPr>
      <t xml:space="preserve"> will always display </t>
    </r>
    <r>
      <rPr>
        <b/>
        <sz val="11"/>
        <color rgb="FF000000"/>
        <rFont val="Calibri"/>
      </rPr>
      <t>False</t>
    </r>
    <r>
      <rPr>
        <sz val="11"/>
        <color rgb="FF000000"/>
        <rFont val="Calibri"/>
      </rPr>
      <t>. This depends on the orders the module were imported. If Security &amp; Compliance is needed in the same session be sure to connect to it first, and then Exchange PowerShell second.</t>
    </r>
  </si>
  <si>
    <r>
      <rPr>
        <sz val="11"/>
        <color rgb="FF000000"/>
        <rFont val="Calibri"/>
      </rPr>
      <t>180 days</t>
    </r>
  </si>
  <si>
    <t>Data Loss Protection</t>
  </si>
  <si>
    <t>3.2.1</t>
  </si>
  <si>
    <r>
      <rPr>
        <sz val="11"/>
        <rFont val="Calibri"/>
      </rPr>
      <t>Ensure DLP policies are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</si>
  <si>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Click </t>
    </r>
    <r>
      <rPr>
        <b/>
        <sz val="11"/>
        <color rgb="FF000000"/>
        <rFont val="Calibri"/>
      </rPr>
      <t>Solutions</t>
    </r>
    <r>
      <rPr>
        <sz val="11"/>
        <color rgb="FF000000"/>
        <rFont val="Calibri"/>
      </rPr>
      <t xml:space="preserve"> &gt;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t>
    </r>
    <r>
      <rPr>
        <sz val="11"/>
        <color rgb="FF000000"/>
        <rFont val="Calibri"/>
      </rPr>
      <t xml:space="preserve">
</t>
    </r>
    <r>
      <rPr>
        <sz val="11"/>
        <color rgb="FF000000"/>
        <rFont val="Calibri"/>
      </rPr>
      <t>- Create a policy that is specific to the types of data the organization wishes to protect.</t>
    </r>
  </si>
  <si>
    <r>
      <rPr>
        <sz val="11"/>
        <color rgb="FF000000"/>
        <rFont val="Calibri"/>
      </rPr>
      <t>Data Loss Prevention (DLP) policies allow Exchange Online and SharePoint Online content to be scanned for specific types of data like social security numbers, credit card numbers, or passwords.</t>
    </r>
  </si>
  <si>
    <r>
      <rPr>
        <sz val="11"/>
        <color rgb="FF000000"/>
        <rFont val="Calibri"/>
      </rPr>
      <t>Enabling a Teams DLP policy will allow sensitive data in Exchange Online and SharePoint Online to be detected or blocked.  Always ensure to follow appropriate procedures during testing and implementation of DLP policies based on organizational standards.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</si>
  <si>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Click </t>
    </r>
    <r>
      <rPr>
        <b/>
        <sz val="11"/>
        <color rgb="FF000000"/>
        <rFont val="Calibri"/>
      </rPr>
      <t>Solutions</t>
    </r>
    <r>
      <rPr>
        <sz val="11"/>
        <color rgb="FF000000"/>
        <rFont val="Calibri"/>
      </rPr>
      <t xml:space="preserve"> &gt; </t>
    </r>
    <r>
      <rPr>
        <b/>
        <sz val="11"/>
        <color rgb="FF000000"/>
        <rFont val="Calibri"/>
      </rPr>
      <t>Data loss prevention</t>
    </r>
    <r>
      <rPr>
        <sz val="11"/>
        <color rgb="FF000000"/>
        <rFont val="Calibri"/>
      </rPr>
      <t xml:space="preserve"> and then </t>
    </r>
    <r>
      <rPr>
        <b/>
        <sz val="11"/>
        <color rgb="FF000000"/>
        <rFont val="Calibri"/>
      </rPr>
      <t>Policies</t>
    </r>
    <r>
      <rPr>
        <sz val="11"/>
        <color rgb="FF000000"/>
        <rFont val="Calibri"/>
      </rPr>
      <t>.</t>
    </r>
    <r>
      <rPr>
        <sz val="11"/>
        <color rgb="FF000000"/>
        <rFont val="Calibri"/>
      </rPr>
      <t xml:space="preserve">
</t>
    </r>
    <r>
      <rPr>
        <sz val="11"/>
        <color rgb="FF000000"/>
        <rFont val="Calibri"/>
      </rPr>
      <t>- Inspect the list of policies and verify the following criteria:</t>
    </r>
    <r>
      <rPr>
        <sz val="11"/>
        <color rgb="FF000000"/>
        <rFont val="Calibri"/>
      </rPr>
      <t xml:space="preserve">
</t>
    </r>
    <r>
      <rPr>
        <sz val="11"/>
        <color rgb="FF000000"/>
        <rFont val="Calibri"/>
      </rPr>
      <t>- A policy exists that meets the organizations DLP needs</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On</t>
    </r>
    <r>
      <rPr>
        <sz val="11"/>
        <color rgb="FF000000"/>
        <rFont val="Calibri"/>
      </rPr>
      <t xml:space="preserve">
</t>
    </r>
    <r>
      <rPr>
        <sz val="11"/>
        <color rgb="FF000000"/>
        <rFont val="Calibri"/>
      </rPr>
      <t>- Open the policy and verify there is at least one of the following locations defined:</t>
    </r>
    <r>
      <rPr>
        <sz val="11"/>
        <color rgb="FF000000"/>
        <rFont val="Calibri"/>
      </rPr>
      <t xml:space="preserve">
</t>
    </r>
    <r>
      <rPr>
        <sz val="11"/>
        <color rgb="FF000000"/>
        <rFont val="Calibri"/>
      </rPr>
      <t xml:space="preserve">- </t>
    </r>
    <r>
      <rPr>
        <b/>
        <sz val="11"/>
        <color rgb="FF000000"/>
        <rFont val="Calibri"/>
      </rPr>
      <t>Exchange email</t>
    </r>
    <r>
      <rPr>
        <sz val="11"/>
        <color rgb="FF000000"/>
        <rFont val="Calibri"/>
      </rPr>
      <t xml:space="preserve">
</t>
    </r>
    <r>
      <rPr>
        <sz val="11"/>
        <color rgb="FF000000"/>
        <rFont val="Calibri"/>
      </rPr>
      <t xml:space="preserve">- </t>
    </r>
    <r>
      <rPr>
        <b/>
        <sz val="11"/>
        <color rgb="FF000000"/>
        <rFont val="Calibri"/>
      </rPr>
      <t>SharePoint sites</t>
    </r>
    <r>
      <rPr>
        <sz val="11"/>
        <color rgb="FF000000"/>
        <rFont val="Calibri"/>
      </rPr>
      <t xml:space="preserve">
</t>
    </r>
    <r>
      <rPr>
        <sz val="11"/>
        <color rgb="FF000000"/>
        <rFont val="Calibri"/>
      </rPr>
      <t xml:space="preserve">- </t>
    </r>
    <r>
      <rPr>
        <b/>
        <sz val="11"/>
        <color rgb="FF000000"/>
        <rFont val="Calibri"/>
      </rPr>
      <t>OneDrive accounts</t>
    </r>
    <r>
      <rPr>
        <sz val="11"/>
        <color rgb="FF000000"/>
        <rFont val="Calibri"/>
      </rPr>
      <t xml:space="preserve">
</t>
    </r>
    <r>
      <rPr>
        <sz val="11"/>
        <color rgb="FF000000"/>
        <rFont val="Calibri"/>
      </rPr>
      <t xml:space="preserve">- </t>
    </r>
    <r>
      <rPr>
        <b/>
        <sz val="11"/>
        <color rgb="FF000000"/>
        <rFont val="Calibri"/>
      </rPr>
      <t>Teams chat and channel messages</t>
    </r>
    <r>
      <rPr>
        <sz val="11"/>
        <color rgb="FF000000"/>
        <rFont val="Calibri"/>
      </rPr>
      <t xml:space="preserve">
</t>
    </r>
    <r>
      <rPr>
        <sz val="11"/>
        <color rgb="FF000000"/>
        <rFont val="Calibri"/>
      </rPr>
      <t>- Compliance is met when there is at least one policy the meets the above criteria.</t>
    </r>
    <r>
      <rPr>
        <sz val="11"/>
        <color rgb="FF000000"/>
        <rFont val="Calibri"/>
      </rPr>
      <t xml:space="preserve">
</t>
    </r>
    <r>
      <rPr>
        <b/>
        <sz val="11"/>
        <color rgb="FF000000"/>
        <rFont val="Calibri"/>
      </rPr>
      <t>To audit using the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Execute the following cmdlet to get a list of DLP Policies:</t>
    </r>
    <r>
      <rPr>
        <sz val="11"/>
        <color rgb="FF000000"/>
        <rFont val="Calibri"/>
      </rPr>
      <t xml:space="preserve">
</t>
    </r>
    <r>
      <rPr>
        <sz val="11"/>
        <color rgb="FF006096"/>
        <rFont val="Roboto Condensed"/>
      </rPr>
      <t>Get-DlpCompliancePolicy</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At least one of the following locations is defined:</t>
    </r>
    <r>
      <rPr>
        <sz val="11"/>
        <color rgb="FF000000"/>
        <rFont val="Calibri"/>
      </rPr>
      <t xml:space="preserve">
</t>
    </r>
    <r>
      <rPr>
        <sz val="11"/>
        <color rgb="FF000000"/>
        <rFont val="Calibri"/>
      </rPr>
      <t xml:space="preserve">- </t>
    </r>
    <r>
      <rPr>
        <b/>
        <sz val="11"/>
        <color rgb="FF000000"/>
        <rFont val="Calibri"/>
      </rPr>
      <t>ExchangeLocation</t>
    </r>
    <r>
      <rPr>
        <sz val="11"/>
        <color rgb="FF000000"/>
        <rFont val="Calibri"/>
      </rPr>
      <t xml:space="preserve">
</t>
    </r>
    <r>
      <rPr>
        <sz val="11"/>
        <color rgb="FF000000"/>
        <rFont val="Calibri"/>
      </rPr>
      <t xml:space="preserve">- </t>
    </r>
    <r>
      <rPr>
        <b/>
        <sz val="11"/>
        <color rgb="FF000000"/>
        <rFont val="Calibri"/>
      </rPr>
      <t>SharePointLocation</t>
    </r>
    <r>
      <rPr>
        <sz val="11"/>
        <color rgb="FF000000"/>
        <rFont val="Calibri"/>
      </rPr>
      <t xml:space="preserve">
</t>
    </r>
    <r>
      <rPr>
        <sz val="11"/>
        <color rgb="FF000000"/>
        <rFont val="Calibri"/>
      </rPr>
      <t xml:space="preserve">- </t>
    </r>
    <r>
      <rPr>
        <b/>
        <sz val="11"/>
        <color rgb="FF000000"/>
        <rFont val="Calibri"/>
      </rPr>
      <t>OneDriveLocation</t>
    </r>
    <r>
      <rPr>
        <sz val="11"/>
        <color rgb="FF000000"/>
        <rFont val="Calibri"/>
      </rPr>
      <t xml:space="preserve">
</t>
    </r>
    <r>
      <rPr>
        <sz val="11"/>
        <color rgb="FF000000"/>
        <rFont val="Calibri"/>
      </rPr>
      <t xml:space="preserve">- </t>
    </r>
    <r>
      <rPr>
        <b/>
        <sz val="11"/>
        <color rgb="FF000000"/>
        <rFont val="Calibri"/>
      </rPr>
      <t>TeamsLocation</t>
    </r>
    <r>
      <rPr>
        <sz val="11"/>
        <color rgb="FF000000"/>
        <rFont val="Calibri"/>
      </rPr>
      <t xml:space="preserve">
</t>
    </r>
    <r>
      <rPr>
        <sz val="11"/>
        <color rgb="FF000000"/>
        <rFont val="Calibri"/>
      </rPr>
      <t>- Compliance is met when there is at least one policy the meets the above criteria.</t>
    </r>
    <r>
      <rPr>
        <sz val="11"/>
        <color rgb="FF000000"/>
        <rFont val="Calibri"/>
      </rPr>
      <t xml:space="preserve">
</t>
    </r>
    <r>
      <rPr>
        <b/>
        <sz val="11"/>
        <color rgb="FF000000"/>
        <rFont val="Calibri"/>
      </rPr>
      <t>Note:</t>
    </r>
    <r>
      <rPr>
        <sz val="11"/>
        <color rgb="FF000000"/>
        <rFont val="Calibri"/>
      </rPr>
      <t xml:space="preserve"> The types of policies an organization should implement to protect information are specific to their industry. However, certain types of information, such as credit card numbers, social security numbers, and certain personally identifiable information (PII), are universally important to safeguard across all industries.</t>
    </r>
  </si>
  <si>
    <t>3.2.2</t>
  </si>
  <si>
    <r>
      <rPr>
        <sz val="11"/>
        <rFont val="Calibri"/>
      </rPr>
      <t>Ensure DLP policies are enabled for Microsoft Teams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</si>
  <si>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Check </t>
    </r>
    <r>
      <rPr>
        <b/>
        <sz val="11"/>
        <color rgb="FF000000"/>
        <rFont val="Calibri"/>
      </rPr>
      <t>Default policy for Teams</t>
    </r>
    <r>
      <rPr>
        <sz val="11"/>
        <color rgb="FF000000"/>
        <rFont val="Calibri"/>
      </rPr>
      <t xml:space="preserve"> then click </t>
    </r>
    <r>
      <rPr>
        <b/>
        <sz val="11"/>
        <color rgb="FF000000"/>
        <rFont val="Calibri"/>
      </rPr>
      <t>Edit policy</t>
    </r>
    <r>
      <rPr>
        <sz val="11"/>
        <color rgb="FF000000"/>
        <rFont val="Calibri"/>
      </rPr>
      <t>.</t>
    </r>
    <r>
      <rPr>
        <sz val="11"/>
        <color rgb="FF000000"/>
        <rFont val="Calibri"/>
      </rPr>
      <t xml:space="preserve">
</t>
    </r>
    <r>
      <rPr>
        <sz val="11"/>
        <color rgb="FF000000"/>
        <rFont val="Calibri"/>
      </rPr>
      <t>- The edit policy window will appear click Next</t>
    </r>
    <r>
      <rPr>
        <sz val="11"/>
        <color rgb="FF000000"/>
        <rFont val="Calibri"/>
      </rPr>
      <t xml:space="preserve">
</t>
    </r>
    <r>
      <rPr>
        <sz val="11"/>
        <color rgb="FF000000"/>
        <rFont val="Calibri"/>
      </rPr>
      <t xml:space="preserve">- At the </t>
    </r>
    <r>
      <rPr>
        <b/>
        <sz val="11"/>
        <color rgb="FF000000"/>
        <rFont val="Calibri"/>
      </rPr>
      <t>Choose locations to apply the policy</t>
    </r>
    <r>
      <rPr>
        <sz val="11"/>
        <color rgb="FF000000"/>
        <rFont val="Calibri"/>
      </rPr>
      <t xml:space="preserve"> page, turn the status toggle to </t>
    </r>
    <r>
      <rPr>
        <b/>
        <sz val="11"/>
        <color rgb="FF000000"/>
        <rFont val="Calibri"/>
      </rPr>
      <t>On</t>
    </r>
    <r>
      <rPr>
        <sz val="11"/>
        <color rgb="FF000000"/>
        <rFont val="Calibri"/>
      </rPr>
      <t xml:space="preserve"> for </t>
    </r>
    <r>
      <rPr>
        <b/>
        <sz val="11"/>
        <color rgb="FF000000"/>
        <rFont val="Calibri"/>
      </rPr>
      <t>Teams chat and channel messages</t>
    </r>
    <r>
      <rPr>
        <sz val="11"/>
        <color rgb="FF000000"/>
        <rFont val="Calibri"/>
      </rPr>
      <t xml:space="preserve"> location and then click Next.</t>
    </r>
    <r>
      <rPr>
        <sz val="11"/>
        <color rgb="FF000000"/>
        <rFont val="Calibri"/>
      </rPr>
      <t xml:space="preserve">
</t>
    </r>
    <r>
      <rPr>
        <sz val="11"/>
        <color rgb="FF000000"/>
        <rFont val="Calibri"/>
      </rPr>
      <t xml:space="preserve">- On Customized advanced DLP rules page,  ensure the </t>
    </r>
    <r>
      <rPr>
        <b/>
        <sz val="11"/>
        <color rgb="FF000000"/>
        <rFont val="Calibri"/>
      </rPr>
      <t>Default Teams DLP policy rule</t>
    </r>
    <r>
      <rPr>
        <sz val="11"/>
        <color rgb="FF000000"/>
        <rFont val="Calibri"/>
      </rPr>
      <t xml:space="preserve"> Status is </t>
    </r>
    <r>
      <rPr>
        <b/>
        <sz val="11"/>
        <color rgb="FF000000"/>
        <rFont val="Calibri"/>
      </rPr>
      <t>On</t>
    </r>
    <r>
      <rPr>
        <sz val="11"/>
        <color rgb="FF000000"/>
        <rFont val="Calibri"/>
      </rPr>
      <t xml:space="preserve"> and click Next.</t>
    </r>
    <r>
      <rPr>
        <sz val="11"/>
        <color rgb="FF000000"/>
        <rFont val="Calibri"/>
      </rPr>
      <t xml:space="preserve">
</t>
    </r>
    <r>
      <rPr>
        <sz val="11"/>
        <color rgb="FF000000"/>
        <rFont val="Calibri"/>
      </rPr>
      <t xml:space="preserve">- On the Policy mode page, select the radial for </t>
    </r>
    <r>
      <rPr>
        <b/>
        <sz val="11"/>
        <color rgb="FF000000"/>
        <rFont val="Calibri"/>
      </rPr>
      <t>Turn it on right away</t>
    </r>
    <r>
      <rPr>
        <sz val="11"/>
        <color rgb="FF000000"/>
        <rFont val="Calibri"/>
      </rPr>
      <t xml:space="preserve"> and click Next.</t>
    </r>
    <r>
      <rPr>
        <sz val="11"/>
        <color rgb="FF000000"/>
        <rFont val="Calibri"/>
      </rPr>
      <t xml:space="preserve">
</t>
    </r>
    <r>
      <rPr>
        <sz val="11"/>
        <color rgb="FF000000"/>
        <rFont val="Calibri"/>
      </rPr>
      <t>- Review all the settings for the created policy on the Review your policy and create it page, and then click submit.</t>
    </r>
    <r>
      <rPr>
        <sz val="11"/>
        <color rgb="FF000000"/>
        <rFont val="Calibri"/>
      </rPr>
      <t xml:space="preserve">
</t>
    </r>
    <r>
      <rPr>
        <sz val="11"/>
        <color rgb="FF000000"/>
        <rFont val="Calibri"/>
      </rPr>
      <t>- Once the policy has been successfully submitted click Done.</t>
    </r>
    <r>
      <rPr>
        <sz val="11"/>
        <color rgb="FF000000"/>
        <rFont val="Calibri"/>
      </rPr>
      <t xml:space="preserve">
</t>
    </r>
    <r>
      <rPr>
        <b/>
        <sz val="11"/>
        <color rgb="FF000000"/>
        <rFont val="Calibri"/>
      </rPr>
      <t>Note:</t>
    </r>
    <r>
      <rPr>
        <sz val="11"/>
        <color rgb="FF000000"/>
        <rFont val="Calibri"/>
      </rPr>
      <t xml:space="preserve"> Some tenants may not have a default policy for teams as Microsoft started creating these by default at a particular point in time. In this case a new policy will have to be created that includes a rule to protect data important to the organization such as credit cards and PII.</t>
    </r>
  </si>
  <si>
    <r>
      <rPr>
        <sz val="11"/>
        <color rgb="FF000000"/>
        <rFont val="Calibri"/>
      </rPr>
      <t>The default Teams Data Loss Prevention (DLP) policy rule in Microsoft 365 is a preconfigured rule that is automatically applied to all Teams conversations and channels. The default rule helps prevent accidental sharing of sensitive information by detecting and blocking certain types of content that are deemed sensitive or inappropriate by the organization.</t>
    </r>
    <r>
      <rPr>
        <sz val="11"/>
        <color rgb="FF000000"/>
        <rFont val="Calibri"/>
      </rPr>
      <t xml:space="preserve">
</t>
    </r>
    <r>
      <rPr>
        <sz val="11"/>
        <color rgb="FF000000"/>
        <rFont val="Calibri"/>
      </rPr>
      <t xml:space="preserve">By default, the rule includes a check for the sensitive info type </t>
    </r>
    <r>
      <rPr>
        <i/>
        <sz val="11"/>
        <color rgb="FF000000"/>
        <rFont val="Calibri"/>
      </rPr>
      <t>Credit Card Number</t>
    </r>
    <r>
      <rPr>
        <sz val="11"/>
        <color rgb="FF000000"/>
        <rFont val="Calibri"/>
      </rPr>
      <t xml:space="preserve"> which is pre-defined by Microsoft.</t>
    </r>
  </si>
  <si>
    <r>
      <rPr>
        <sz val="11"/>
        <color rgb="FF000000"/>
        <rFont val="Calibri"/>
      </rPr>
      <t>End-users may be prevented from sharing certain types of content, which may require them to adjust their behavior or seek permission from administrators to share specific content. Administrators may receive requests from end-users for permission to share certain types of content or to modify the policy to better fit the needs of their teams.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</si>
  <si>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Default policy for Teams</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Status</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Locations</t>
    </r>
    <r>
      <rPr>
        <sz val="11"/>
        <color rgb="FF000000"/>
        <rFont val="Calibri"/>
      </rPr>
      <t xml:space="preserve"> include </t>
    </r>
    <r>
      <rPr>
        <b/>
        <sz val="11"/>
        <color rgb="FF000000"/>
        <rFont val="Calibri"/>
      </rPr>
      <t>Teams chat and channel messages - All accounts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Policy settings</t>
    </r>
    <r>
      <rPr>
        <sz val="11"/>
        <color rgb="FF000000"/>
        <rFont val="Calibri"/>
      </rPr>
      <t xml:space="preserve"> includes the Default Teams DLP policy rule or one specific to the organization.</t>
    </r>
    <r>
      <rPr>
        <sz val="11"/>
        <color rgb="FF000000"/>
        <rFont val="Calibri"/>
      </rPr>
      <t xml:space="preserve">
</t>
    </r>
    <r>
      <rPr>
        <b/>
        <sz val="11"/>
        <color rgb="FF000000"/>
        <rFont val="Calibri"/>
      </rPr>
      <t>Note:</t>
    </r>
    <r>
      <rPr>
        <sz val="11"/>
        <color rgb="FF000000"/>
        <rFont val="Calibri"/>
      </rPr>
      <t xml:space="preserve"> If there is not a default policy for teams inspect existing policies starting with step 4. DLP rules are specific to the organization and each organization should take steps to protect the data that matters to them. The default teams DLP rule will only alert on Credit Card matches.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to return policies that include Teams chat and channel messages:</t>
    </r>
    <r>
      <rPr>
        <sz val="11"/>
        <color rgb="FF000000"/>
        <rFont val="Calibri"/>
      </rPr>
      <t xml:space="preserve">
</t>
    </r>
    <r>
      <rPr>
        <sz val="11"/>
        <color rgb="FF006096"/>
        <rFont val="Roboto Condensed"/>
      </rPr>
      <t>$DlpPolicy = Get-DlpCompliancePolicy</t>
    </r>
    <r>
      <rPr>
        <sz val="11"/>
        <color rgb="FF006096"/>
        <rFont val="Roboto Condensed"/>
      </rPr>
      <t xml:space="preserve">
</t>
    </r>
    <r>
      <rPr>
        <sz val="11"/>
        <color rgb="FF006096"/>
        <rFont val="Roboto Condensed"/>
      </rPr>
      <t xml:space="preserve">$DlpPolicy | Where-Object {$_.Workload -match "Teams"} | </t>
    </r>
    <r>
      <rPr>
        <sz val="11"/>
        <color rgb="FF006096"/>
        <rFont val="Roboto Condensed"/>
      </rPr>
      <t xml:space="preserve">
</t>
    </r>
    <r>
      <rPr>
        <sz val="11"/>
        <color rgb="FF006096"/>
        <rFont val="Roboto Condensed"/>
      </rPr>
      <t xml:space="preserve">    ft Name,Mode,TeamsLocation*</t>
    </r>
    <r>
      <rPr>
        <sz val="11"/>
        <color rgb="FF006096"/>
        <rFont val="Roboto Condensed"/>
      </rPr>
      <t xml:space="preserve">
</t>
    </r>
    <r>
      <rPr>
        <sz val="11"/>
        <color rgb="FF000000"/>
        <rFont val="Calibri"/>
      </rPr>
      <t xml:space="preserve">
</t>
    </r>
    <r>
      <rPr>
        <sz val="11"/>
        <color rgb="FF000000"/>
        <rFont val="Calibri"/>
      </rPr>
      <t>- If nothing returns, then there are no policies that include Teams and remediation is required.</t>
    </r>
    <r>
      <rPr>
        <sz val="11"/>
        <color rgb="FF000000"/>
        <rFont val="Calibri"/>
      </rPr>
      <t xml:space="preserve">
</t>
    </r>
    <r>
      <rPr>
        <sz val="11"/>
        <color rgb="FF000000"/>
        <rFont val="Calibri"/>
      </rPr>
      <t xml:space="preserve">- For any returned policy verify </t>
    </r>
    <r>
      <rPr>
        <b/>
        <sz val="11"/>
        <color rgb="FF000000"/>
        <rFont val="Calibri"/>
      </rPr>
      <t>Mode</t>
    </r>
    <r>
      <rPr>
        <sz val="11"/>
        <color rgb="FF000000"/>
        <rFont val="Calibri"/>
      </rPr>
      <t xml:space="preserve">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TeamsLocation</t>
    </r>
    <r>
      <rPr>
        <sz val="11"/>
        <color rgb="FF000000"/>
        <rFont val="Calibri"/>
      </rPr>
      <t xml:space="preserve"> includes </t>
    </r>
    <r>
      <rPr>
        <b/>
        <sz val="11"/>
        <color rgb="FF000000"/>
        <rFont val="Calibri"/>
      </rPr>
      <t>All</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TeamsLocationException</t>
    </r>
    <r>
      <rPr>
        <sz val="11"/>
        <color rgb="FF000000"/>
        <rFont val="Calibri"/>
      </rPr>
      <t xml:space="preserve"> includes only permitted exceptions.</t>
    </r>
    <r>
      <rPr>
        <sz val="11"/>
        <color rgb="FF000000"/>
        <rFont val="Calibri"/>
      </rPr>
      <t xml:space="preserve">
</t>
    </r>
    <r>
      <rPr>
        <b/>
        <sz val="11"/>
        <color rgb="FF000000"/>
        <rFont val="Calibri"/>
      </rPr>
      <t>Note:</t>
    </r>
    <r>
      <rPr>
        <sz val="11"/>
        <color rgb="FF000000"/>
        <rFont val="Calibri"/>
      </rPr>
      <t xml:space="preserve"> Some tenants may not have a default policy for teams as Microsoft started creating these by default at a particular point in time. In this case a new policy will have to be created that includes a rule to protect data important to the organization such as credit cards and PII.</t>
    </r>
  </si>
  <si>
    <r>
      <rPr>
        <sz val="11"/>
        <color rgb="FF000000"/>
        <rFont val="Calibri"/>
      </rPr>
      <t>Enabled (On)</t>
    </r>
  </si>
  <si>
    <t>3.2.3</t>
  </si>
  <si>
    <r>
      <rPr>
        <sz val="11"/>
        <rFont val="Calibri"/>
      </rPr>
      <t>Ensure DLP policies are published for Copilot users</t>
    </r>
  </si>
  <si>
    <r>
      <rPr>
        <b/>
        <sz val="11"/>
        <color rgb="FF000000"/>
        <rFont val="Calibri"/>
      </rPr>
      <t>To remediate using the UI:</t>
    </r>
    <r>
      <rPr>
        <sz val="11"/>
        <color rgb="FF000000"/>
        <rFont val="Calibri"/>
      </rPr>
      <t xml:space="preserve">
</t>
    </r>
    <r>
      <rPr>
        <b/>
        <sz val="11"/>
        <color rgb="FF000000"/>
        <rFont val="Calibri"/>
      </rPr>
      <t>Note:</t>
    </r>
    <r>
      <rPr>
        <sz val="11"/>
        <color rgb="FF000000"/>
        <rFont val="Calibri"/>
      </rPr>
      <t xml:space="preserve"> Microsoft provides a guided wizard to create the </t>
    </r>
    <r>
      <rPr>
        <b/>
        <sz val="11"/>
        <color rgb="FF000000"/>
        <rFont val="Calibri"/>
      </rPr>
      <t>Default DLP policy - Protect sensitive M365 Copilot interactions</t>
    </r>
    <r>
      <rPr>
        <sz val="11"/>
        <color rgb="FF000000"/>
        <rFont val="Calibri"/>
      </rPr>
      <t xml:space="preserve"> policy, which can be used when no Copilot DLP policy exists in the tenant. The steps below describe how to create a custom policy from scratch with Copilot included as a location.</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 Create Policy</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Enterprise applications &amp; devices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Categories</t>
    </r>
    <r>
      <rPr>
        <sz val="11"/>
        <color rgb="FF000000"/>
        <rFont val="Calibri"/>
      </rPr>
      <t xml:space="preserve"> select </t>
    </r>
    <r>
      <rPr>
        <b/>
        <sz val="11"/>
        <color rgb="FF000000"/>
        <rFont val="Calibri"/>
      </rPr>
      <t>Custom</t>
    </r>
    <r>
      <rPr>
        <sz val="11"/>
        <color rgb="FF000000"/>
        <rFont val="Calibri"/>
      </rPr>
      <t xml:space="preserve"> and then </t>
    </r>
    <r>
      <rPr>
        <b/>
        <sz val="11"/>
        <color rgb="FF000000"/>
        <rFont val="Calibri"/>
      </rPr>
      <t>Custom policy</t>
    </r>
    <r>
      <rPr>
        <sz val="11"/>
        <color rgb="FF000000"/>
        <rFont val="Calibri"/>
      </rPr>
      <t xml:space="preserve"> for the regulation.</t>
    </r>
    <r>
      <rPr>
        <sz val="11"/>
        <color rgb="FF000000"/>
        <rFont val="Calibri"/>
      </rPr>
      <t xml:space="preserve">
</t>
    </r>
    <r>
      <rPr>
        <sz val="11"/>
        <color rgb="FF000000"/>
        <rFont val="Calibri"/>
      </rPr>
      <t>- Name the policy, and if appropriate, select an Admin Unit.</t>
    </r>
    <r>
      <rPr>
        <sz val="11"/>
        <color rgb="FF000000"/>
        <rFont val="Calibri"/>
      </rPr>
      <t xml:space="preserve">
</t>
    </r>
    <r>
      <rPr>
        <sz val="11"/>
        <color rgb="FF000000"/>
        <rFont val="Calibri"/>
      </rPr>
      <t xml:space="preserve">- In </t>
    </r>
    <r>
      <rPr>
        <b/>
        <sz val="11"/>
        <color rgb="FF000000"/>
        <rFont val="Calibri"/>
      </rPr>
      <t>Locations</t>
    </r>
    <r>
      <rPr>
        <sz val="11"/>
        <color rgb="FF000000"/>
        <rFont val="Calibri"/>
      </rPr>
      <t xml:space="preserve"> select </t>
    </r>
    <r>
      <rPr>
        <b/>
        <sz val="11"/>
        <color rgb="FF000000"/>
        <rFont val="Calibri"/>
      </rPr>
      <t>Microsoft 365 Copilot and Copilot Chat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Next</t>
    </r>
    <r>
      <rPr>
        <sz val="11"/>
        <color rgb="FF000000"/>
        <rFont val="Calibri"/>
      </rPr>
      <t xml:space="preserve"> to proceed to the </t>
    </r>
    <r>
      <rPr>
        <b/>
        <sz val="11"/>
        <color rgb="FF000000"/>
        <rFont val="Calibri"/>
      </rPr>
      <t>Advanced DLP rules</t>
    </r>
    <r>
      <rPr>
        <sz val="11"/>
        <color rgb="FF000000"/>
        <rFont val="Calibri"/>
      </rPr>
      <t xml:space="preserve"> page.</t>
    </r>
    <r>
      <rPr>
        <sz val="11"/>
        <color rgb="FF000000"/>
        <rFont val="Calibri"/>
      </rPr>
      <t xml:space="preserve">
</t>
    </r>
    <r>
      <rPr>
        <sz val="11"/>
        <color rgb="FF000000"/>
        <rFont val="Calibri"/>
      </rPr>
      <t xml:space="preserve">- Click on </t>
    </r>
    <r>
      <rPr>
        <b/>
        <sz val="11"/>
        <color rgb="FF000000"/>
        <rFont val="Calibri"/>
      </rPr>
      <t>+ Create Rule</t>
    </r>
    <r>
      <rPr>
        <sz val="11"/>
        <color rgb="FF000000"/>
        <rFont val="Calibri"/>
      </rPr>
      <t xml:space="preserve">
</t>
    </r>
    <r>
      <rPr>
        <sz val="11"/>
        <color rgb="FF000000"/>
        <rFont val="Calibri"/>
      </rPr>
      <t>- Name the rule and give a brief description of the data that is being targeted.</t>
    </r>
    <r>
      <rPr>
        <sz val="11"/>
        <color rgb="FF000000"/>
        <rFont val="Calibri"/>
      </rPr>
      <t xml:space="preserve">
</t>
    </r>
    <r>
      <rPr>
        <sz val="11"/>
        <color rgb="FF000000"/>
        <rFont val="Calibri"/>
      </rPr>
      <t xml:space="preserve">- Click on </t>
    </r>
    <r>
      <rPr>
        <b/>
        <sz val="11"/>
        <color rgb="FF000000"/>
        <rFont val="Calibri"/>
      </rPr>
      <t>+ Add condition</t>
    </r>
    <r>
      <rPr>
        <sz val="11"/>
        <color rgb="FF000000"/>
        <rFont val="Calibri"/>
      </rPr>
      <t xml:space="preserve"> and select </t>
    </r>
    <r>
      <rPr>
        <b/>
        <sz val="11"/>
        <color rgb="FF000000"/>
        <rFont val="Calibri"/>
      </rPr>
      <t>Content Contains</t>
    </r>
    <r>
      <rPr>
        <sz val="11"/>
        <color rgb="FF000000"/>
        <rFont val="Calibri"/>
      </rPr>
      <t xml:space="preserve">
</t>
    </r>
    <r>
      <rPr>
        <sz val="11"/>
        <color rgb="FF000000"/>
        <rFont val="Calibri"/>
      </rPr>
      <t xml:space="preserve">- Click on </t>
    </r>
    <r>
      <rPr>
        <b/>
        <sz val="11"/>
        <color rgb="FF000000"/>
        <rFont val="Calibri"/>
      </rPr>
      <t>Add</t>
    </r>
    <r>
      <rPr>
        <sz val="11"/>
        <color rgb="FF000000"/>
        <rFont val="Calibri"/>
      </rPr>
      <t xml:space="preserve"> and select </t>
    </r>
    <r>
      <rPr>
        <b/>
        <sz val="11"/>
        <color rgb="FF000000"/>
        <rFont val="Calibri"/>
      </rPr>
      <t>Sensitive info types</t>
    </r>
    <r>
      <rPr>
        <sz val="11"/>
        <color rgb="FF000000"/>
        <rFont val="Calibri"/>
      </rPr>
      <t xml:space="preserve">
</t>
    </r>
    <r>
      <rPr>
        <sz val="11"/>
        <color rgb="FF000000"/>
        <rFont val="Calibri"/>
      </rPr>
      <t xml:space="preserve">- Select the sensitive information types the organization wants to protect from being processed in Copilot interactions and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 Add an action</t>
    </r>
    <r>
      <rPr>
        <sz val="11"/>
        <color rgb="FF000000"/>
        <rFont val="Calibri"/>
      </rPr>
      <t xml:space="preserve"> and select </t>
    </r>
    <r>
      <rPr>
        <b/>
        <sz val="11"/>
        <color rgb="FF000000"/>
        <rFont val="Calibri"/>
      </rPr>
      <t>Restrict Copilot from processing content</t>
    </r>
    <r>
      <rPr>
        <sz val="11"/>
        <color rgb="FF000000"/>
        <rFont val="Calibri"/>
      </rPr>
      <t xml:space="preserve">
</t>
    </r>
    <r>
      <rPr>
        <sz val="11"/>
        <color rgb="FF000000"/>
        <rFont val="Calibri"/>
      </rPr>
      <t>- Check the box for a relevant restriction.</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t>
    </r>
    <r>
      <rPr>
        <sz val="11"/>
        <color rgb="FF000000"/>
        <rFont val="Calibri"/>
      </rPr>
      <t xml:space="preserve">
</t>
    </r>
    <r>
      <rPr>
        <sz val="11"/>
        <color rgb="FF000000"/>
        <rFont val="Calibri"/>
      </rPr>
      <t>- Repeat step 10 to create as many rules as the organization requires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Policy mode page, select the radial for </t>
    </r>
    <r>
      <rPr>
        <b/>
        <sz val="11"/>
        <color rgb="FF000000"/>
        <rFont val="Calibri"/>
      </rPr>
      <t>Turn it on right away</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Submit</t>
    </r>
    <r>
      <rPr>
        <sz val="11"/>
        <color rgb="FF000000"/>
        <rFont val="Calibri"/>
      </rPr>
      <t xml:space="preserve"> to create the policy once it has been reviewed.</t>
    </r>
    <r>
      <rPr>
        <sz val="11"/>
        <color rgb="FF000000"/>
        <rFont val="Calibri"/>
      </rPr>
      <t xml:space="preserve">
</t>
    </r>
    <r>
      <rPr>
        <sz val="11"/>
        <color rgb="FF000000"/>
        <rFont val="Calibri"/>
      </rPr>
      <t xml:space="preserve">- Finally, click </t>
    </r>
    <r>
      <rPr>
        <b/>
        <sz val="11"/>
        <color rgb="FF000000"/>
        <rFont val="Calibri"/>
      </rPr>
      <t>Done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Compliance with this recommendation is not achieved until the policy is in enforcement mode.</t>
    </r>
  </si>
  <si>
    <r>
      <rPr>
        <sz val="11"/>
        <color rgb="FF000000"/>
        <rFont val="Calibri"/>
      </rPr>
      <t>Microsoft Purview Data Loss Prevention (DLP) policies can be scoped to Microsoft 365 Copilot and Copilot Chat interactions. When active, these policies can restrict Copilot from processing or surfacing content that matches configured sensitive information types. Organizations must define the sensitive data categories relevant to their environment and configure at least one DLP policy that covers Copilot interactions in enforcement mode.</t>
    </r>
    <r>
      <rPr>
        <sz val="11"/>
        <color rgb="FF000000"/>
        <rFont val="Calibri"/>
      </rPr>
      <t xml:space="preserve">
</t>
    </r>
    <r>
      <rPr>
        <sz val="11"/>
        <color rgb="FF000000"/>
        <rFont val="Calibri"/>
      </rPr>
      <t xml:space="preserve">The recommended state is to configure at least one DLP policy that includes </t>
    </r>
    <r>
      <rPr>
        <b/>
        <sz val="11"/>
        <color rgb="FF000000"/>
        <rFont val="Calibri"/>
      </rPr>
      <t>Microsoft 365 Copilot and Copilot Chat - All accounts</t>
    </r>
    <r>
      <rPr>
        <sz val="11"/>
        <color rgb="FF000000"/>
        <rFont val="Calibri"/>
      </rPr>
      <t xml:space="preserve"> as a location with rules specific to the organization's needs.</t>
    </r>
  </si>
  <si>
    <r>
      <rPr>
        <sz val="11"/>
        <color rgb="FF000000"/>
        <rFont val="Calibri"/>
      </rPr>
      <t>Users may find that Copilot declines to process or respond to prompts that involve content matching the organization's configured sensitive information types. In these cases, Copilot will notify the user that the request was blocked by policy. Users who rely on Copilot to summarize, draft, or retrieve content containing sensitive data such as documents with PII, financial records, or health information may need to rephrase their prompts or work with the content directly outside of Copilot. Administrators should communicate the scope of active DLP policies to affected users prior to enforcement.</t>
    </r>
  </si>
  <si>
    <r>
      <rPr>
        <b/>
        <sz val="11"/>
        <color rgb="FF000000"/>
        <rFont val="Calibri"/>
      </rPr>
      <t>Note:</t>
    </r>
    <r>
      <rPr>
        <sz val="11"/>
        <color rgb="FF000000"/>
        <rFont val="Calibri"/>
      </rPr>
      <t xml:space="preserve"> Some tenants may have a default policy called </t>
    </r>
    <r>
      <rPr>
        <b/>
        <sz val="11"/>
        <color rgb="FF000000"/>
        <rFont val="Calibri"/>
      </rPr>
      <t>Default DLP policy - Protect sensitive M365 Copilot interactions</t>
    </r>
    <r>
      <rPr>
        <sz val="11"/>
        <color rgb="FF000000"/>
        <rFont val="Calibri"/>
      </rPr>
      <t xml:space="preserve"> that was automatically created. If not present, it can also be created using a guided process in the </t>
    </r>
    <r>
      <rPr>
        <b/>
        <sz val="11"/>
        <color rgb="FF000000"/>
        <rFont val="Calibri"/>
      </rPr>
      <t>Policies</t>
    </r>
    <r>
      <rPr>
        <sz val="11"/>
        <color rgb="FF000000"/>
        <rFont val="Calibri"/>
      </rPr>
      <t xml:space="preserve"> blade. If this policy exists, it may be used to satisfy the requirements of this control provided it meets the compliance criteria below.</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Inspect the list of policies and verify the following criteria:</t>
    </r>
    <r>
      <rPr>
        <sz val="11"/>
        <color rgb="FF000000"/>
        <rFont val="Calibri"/>
      </rPr>
      <t xml:space="preserve">
</t>
    </r>
    <r>
      <rPr>
        <sz val="11"/>
        <color rgb="FF000000"/>
        <rFont val="Calibri"/>
      </rPr>
      <t xml:space="preserve">- </t>
    </r>
    <r>
      <rPr>
        <b/>
        <sz val="11"/>
        <color rgb="FF000000"/>
        <rFont val="Calibri"/>
      </rPr>
      <t>Locations</t>
    </r>
    <r>
      <rPr>
        <sz val="11"/>
        <color rgb="FF000000"/>
        <rFont val="Calibri"/>
      </rPr>
      <t xml:space="preserve"> includes </t>
    </r>
    <r>
      <rPr>
        <b/>
        <sz val="11"/>
        <color rgb="FF000000"/>
        <rFont val="Calibri"/>
      </rPr>
      <t>Microsoft 365 Copilot and Copilot Chat - All accounts</t>
    </r>
    <r>
      <rPr>
        <sz val="11"/>
        <color rgb="FF000000"/>
        <rFont val="Calibri"/>
      </rPr>
      <t>.</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The policy includes </t>
    </r>
    <r>
      <rPr>
        <b/>
        <sz val="11"/>
        <color rgb="FF000000"/>
        <rFont val="Calibri"/>
      </rPr>
      <t>Rules</t>
    </r>
    <r>
      <rPr>
        <sz val="11"/>
        <color rgb="FF000000"/>
        <rFont val="Calibri"/>
      </rPr>
      <t xml:space="preserve"> that restrict sensitive data from being shared in Copilot interactions based on the organization's needs.</t>
    </r>
    <r>
      <rPr>
        <sz val="11"/>
        <color rgb="FF000000"/>
        <rFont val="Calibri"/>
      </rPr>
      <t xml:space="preserve">
</t>
    </r>
    <r>
      <rPr>
        <sz val="11"/>
        <color rgb="FF000000"/>
        <rFont val="Calibri"/>
      </rPr>
      <t>- Compliance is met when there is at least one policy that meets the above criteria.</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to return policies that include Teams chat and channel messages:</t>
    </r>
    <r>
      <rPr>
        <sz val="11"/>
        <color rgb="FF000000"/>
        <rFont val="Calibri"/>
      </rPr>
      <t xml:space="preserve">
</t>
    </r>
    <r>
      <rPr>
        <sz val="11"/>
        <color rgb="FF006096"/>
        <rFont val="Roboto Condensed"/>
      </rPr>
      <t>$DlpPolicy = Get-DlpCompliancePolicy</t>
    </r>
    <r>
      <rPr>
        <sz val="11"/>
        <color rgb="FF006096"/>
        <rFont val="Roboto Condensed"/>
      </rPr>
      <t xml:space="preserve">
</t>
    </r>
    <r>
      <rPr>
        <sz val="11"/>
        <color rgb="FF006096"/>
        <rFont val="Roboto Condensed"/>
      </rPr>
      <t xml:space="preserve">$DlpPolicy | Where-Object {$_.EnforcementPlanes -match "CopilotExperiences"} | </t>
    </r>
    <r>
      <rPr>
        <sz val="11"/>
        <color rgb="FF006096"/>
        <rFont val="Roboto Condensed"/>
      </rPr>
      <t xml:space="preserve">
</t>
    </r>
    <r>
      <rPr>
        <sz val="11"/>
        <color rgb="FF006096"/>
        <rFont val="Roboto Condensed"/>
      </rPr>
      <t xml:space="preserve">    FT Name,Mode,LocationInclusions,LocationExclusions</t>
    </r>
    <r>
      <rPr>
        <sz val="11"/>
        <color rgb="FF006096"/>
        <rFont val="Roboto Condensed"/>
      </rPr>
      <t xml:space="preserve">
</t>
    </r>
    <r>
      <rPr>
        <sz val="11"/>
        <color rgb="FF000000"/>
        <rFont val="Calibri"/>
      </rPr>
      <t xml:space="preserve">
</t>
    </r>
    <r>
      <rPr>
        <sz val="11"/>
        <color rgb="FF000000"/>
        <rFont val="Calibri"/>
      </rPr>
      <t>- If nothing returns, then there are no policies that include Copilot and remediation is required.</t>
    </r>
    <r>
      <rPr>
        <sz val="11"/>
        <color rgb="FF000000"/>
        <rFont val="Calibri"/>
      </rPr>
      <t xml:space="preserve">
</t>
    </r>
    <r>
      <rPr>
        <sz val="11"/>
        <color rgb="FF000000"/>
        <rFont val="Calibri"/>
      </rPr>
      <t xml:space="preserve">- For any returned policy verify </t>
    </r>
    <r>
      <rPr>
        <b/>
        <sz val="11"/>
        <color rgb="FF000000"/>
        <rFont val="Calibri"/>
      </rPr>
      <t>Mode</t>
    </r>
    <r>
      <rPr>
        <sz val="11"/>
        <color rgb="FF000000"/>
        <rFont val="Calibri"/>
      </rPr>
      <t xml:space="preserve">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LocationInclusions</t>
    </r>
    <r>
      <rPr>
        <sz val="11"/>
        <color rgb="FF000000"/>
        <rFont val="Calibri"/>
      </rPr>
      <t xml:space="preserve"> includes </t>
    </r>
    <r>
      <rPr>
        <b/>
        <sz val="11"/>
        <color rgb="FF000000"/>
        <rFont val="Calibri"/>
      </rPr>
      <t>All</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LocationExclusions</t>
    </r>
    <r>
      <rPr>
        <sz val="11"/>
        <color rgb="FF000000"/>
        <rFont val="Calibri"/>
      </rPr>
      <t xml:space="preserve"> includes only permitted exceptions.</t>
    </r>
    <r>
      <rPr>
        <sz val="11"/>
        <color rgb="FF000000"/>
        <rFont val="Calibri"/>
      </rPr>
      <t xml:space="preserve">
</t>
    </r>
    <r>
      <rPr>
        <b/>
        <sz val="11"/>
        <color rgb="FF000000"/>
        <rFont val="Calibri"/>
      </rPr>
      <t>Note:</t>
    </r>
    <r>
      <rPr>
        <sz val="11"/>
        <color rgb="FF000000"/>
        <rFont val="Calibri"/>
      </rPr>
      <t xml:space="preserve"> DLP rules are specific to the organization and each organization should take steps to protect the data that matters to them. At a minimum, organizations should consider protecting personally identifiable information (PII) specific to their locale.</t>
    </r>
  </si>
  <si>
    <r>
      <rPr>
        <sz val="11"/>
        <color rgb="FF000000"/>
        <rFont val="Calibri"/>
      </rPr>
      <t xml:space="preserve">No Copilot DLP policy exists by default for most tenants. Some tenants may have had a </t>
    </r>
    <r>
      <rPr>
        <b/>
        <sz val="11"/>
        <color rgb="FF000000"/>
        <rFont val="Calibri"/>
      </rPr>
      <t>Default DLP policy - Protect sensitive M365 Copilot interactions</t>
    </r>
    <r>
      <rPr>
        <sz val="11"/>
        <color rgb="FF000000"/>
        <rFont val="Calibri"/>
      </rPr>
      <t xml:space="preserve"> policy automatically provisioned by Microsoft; if present, it may satisfy this recommendation if it meets the audit criteria.</t>
    </r>
  </si>
  <si>
    <t>Information Protection</t>
  </si>
  <si>
    <t>3.3.1</t>
  </si>
  <si>
    <r>
      <rPr>
        <sz val="11"/>
        <rFont val="Calibri"/>
      </rPr>
      <t>Ensure Information Protection sensitivity label policies are published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</si>
  <si>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Select </t>
    </r>
    <r>
      <rPr>
        <b/>
        <sz val="11"/>
        <color rgb="FF000000"/>
        <rFont val="Calibri"/>
      </rPr>
      <t>Information protection</t>
    </r>
    <r>
      <rPr>
        <sz val="11"/>
        <color rgb="FF000000"/>
        <rFont val="Calibri"/>
      </rPr>
      <t xml:space="preserve"> &gt; </t>
    </r>
    <r>
      <rPr>
        <b/>
        <sz val="11"/>
        <color rgb="FF000000"/>
        <rFont val="Calibri"/>
      </rPr>
      <t>Sensitivity labels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 label</t>
    </r>
    <r>
      <rPr>
        <sz val="11"/>
        <color rgb="FF000000"/>
        <rFont val="Calibri"/>
      </rPr>
      <t xml:space="preserve"> to create a label.</t>
    </r>
    <r>
      <rPr>
        <sz val="11"/>
        <color rgb="FF000000"/>
        <rFont val="Calibri"/>
      </rPr>
      <t xml:space="preserve">
</t>
    </r>
    <r>
      <rPr>
        <sz val="11"/>
        <color rgb="FF000000"/>
        <rFont val="Calibri"/>
      </rPr>
      <t xml:space="preserve">- Click </t>
    </r>
    <r>
      <rPr>
        <b/>
        <sz val="11"/>
        <color rgb="FF000000"/>
        <rFont val="Calibri"/>
      </rPr>
      <t>Publish labels</t>
    </r>
    <r>
      <rPr>
        <sz val="11"/>
        <color rgb="FF000000"/>
        <rFont val="Calibri"/>
      </rPr>
      <t xml:space="preserve"> and select any newly created labels to publish according to the organization's information protection needs.</t>
    </r>
  </si>
  <si>
    <r>
      <rPr>
        <sz val="11"/>
        <color rgb="FF000000"/>
        <rFont val="Calibri"/>
      </rPr>
      <t>Sensitivity labels enable organizations to classify and label content across Microsoft 365 based on its sensitivity and business impact. These labels can be applied manually by users or automatically based on the content. When applied, labels can automatically encrypt content, provide "Confidential" watermarks, restrict access, and offer various data protection features.</t>
    </r>
    <r>
      <rPr>
        <sz val="11"/>
        <color rgb="FF000000"/>
        <rFont val="Calibri"/>
      </rPr>
      <t xml:space="preserve">
</t>
    </r>
    <r>
      <rPr>
        <sz val="11"/>
        <color rgb="FF000000"/>
        <rFont val="Calibri"/>
      </rPr>
      <t>Labels can be scoped to data assets and containers:</t>
    </r>
    <r>
      <rPr>
        <sz val="11"/>
        <color rgb="FF000000"/>
        <rFont val="Calibri"/>
      </rPr>
      <t xml:space="preserve">
</t>
    </r>
    <r>
      <rPr>
        <sz val="11"/>
        <color rgb="FF000000"/>
        <rFont val="Calibri"/>
      </rPr>
      <t>- Files &amp; other data assets in Microsoft 365, Fabric, Azure, AWS and other platforms</t>
    </r>
    <r>
      <rPr>
        <sz val="11"/>
        <color rgb="FF000000"/>
        <rFont val="Calibri"/>
      </rPr>
      <t xml:space="preserve">
</t>
    </r>
    <r>
      <rPr>
        <sz val="11"/>
        <color rgb="FF000000"/>
        <rFont val="Calibri"/>
      </rPr>
      <t>- Email messages sent from all versions of Outlook</t>
    </r>
    <r>
      <rPr>
        <sz val="11"/>
        <color rgb="FF000000"/>
        <rFont val="Calibri"/>
      </rPr>
      <t xml:space="preserve">
</t>
    </r>
    <r>
      <rPr>
        <sz val="11"/>
        <color rgb="FF000000"/>
        <rFont val="Calibri"/>
      </rPr>
      <t>- Meeting calendar events and schedules in Outlook and Teams</t>
    </r>
    <r>
      <rPr>
        <sz val="11"/>
        <color rgb="FF000000"/>
        <rFont val="Calibri"/>
      </rPr>
      <t xml:space="preserve">
</t>
    </r>
    <r>
      <rPr>
        <sz val="11"/>
        <color rgb="FF000000"/>
        <rFont val="Calibri"/>
      </rPr>
      <t>- Teams, Microsoft 365 Groups and SharePoint sites</t>
    </r>
  </si>
  <si>
    <r>
      <rPr>
        <sz val="11"/>
        <color rgb="FF000000"/>
        <rFont val="Calibri"/>
      </rPr>
      <t>Encryption configurations (control access, DKE, BYOK) in the individual labels may impact users’ ability to access site documents and information. Careful consideration of the individual sensitivity label configurations should be exercised prior to applying an auto labeling policy, publishing policy, sensitivity label configuration, or PowerShell based label settings to SharePoint sites.</t>
    </r>
    <r>
      <rPr>
        <sz val="11"/>
        <color rgb="FF000000"/>
        <rFont val="Calibri"/>
      </rPr>
      <t xml:space="preserve">
</t>
    </r>
    <r>
      <rPr>
        <sz val="11"/>
        <color rgb="FF000000"/>
        <rFont val="Calibri"/>
      </rPr>
      <t>Additionally, when updating or deleting Sensitivity Labels, an assessment of the potential impacts should be conducted to avoid unintended consequences. If tenants are configured for sharing with guests or external domains and Sensitivity Labels have encryption applied, this can affect the ability to share documents via email stored in SharePoint. Some recipients may be unable to open the document depending on their email client, which could trigger Purview Advanced Encryptions and OME flows based on the recipient type and the cloud license from which the email is sent (e.g., government clouds vs. commercial clouds).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</si>
  <si>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Select </t>
    </r>
    <r>
      <rPr>
        <b/>
        <sz val="11"/>
        <color rgb="FF000000"/>
        <rFont val="Calibri"/>
      </rPr>
      <t>Information protection</t>
    </r>
    <r>
      <rPr>
        <sz val="11"/>
        <color rgb="FF000000"/>
        <rFont val="Calibri"/>
      </rPr>
      <t xml:space="preserve"> &gt; </t>
    </r>
    <r>
      <rPr>
        <b/>
        <sz val="11"/>
        <color rgb="FF000000"/>
        <rFont val="Calibri"/>
      </rPr>
      <t>Policies</t>
    </r>
    <r>
      <rPr>
        <sz val="11"/>
        <color rgb="FF000000"/>
        <rFont val="Calibri"/>
      </rPr>
      <t xml:space="preserve"> &gt; </t>
    </r>
    <r>
      <rPr>
        <b/>
        <sz val="11"/>
        <color rgb="FF000000"/>
        <rFont val="Calibri"/>
      </rPr>
      <t>Label publishing policies</t>
    </r>
    <r>
      <rPr>
        <sz val="11"/>
        <color rgb="FF000000"/>
        <rFont val="Calibri"/>
      </rPr>
      <t>.</t>
    </r>
    <r>
      <rPr>
        <sz val="11"/>
        <color rgb="FF000000"/>
        <rFont val="Calibri"/>
      </rPr>
      <t xml:space="preserve">
</t>
    </r>
    <r>
      <rPr>
        <sz val="11"/>
        <color rgb="FF000000"/>
        <rFont val="Calibri"/>
      </rPr>
      <t>- Ensure that a Label policy exists and is published according to the organization's information protection needs.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 xml:space="preserve">$Policies = Get-LabelPolicy -WarningAction Ignore | </t>
    </r>
    <r>
      <rPr>
        <sz val="11"/>
        <color rgb="FF006096"/>
        <rFont val="Roboto Condensed"/>
      </rPr>
      <t xml:space="preserve">
</t>
    </r>
    <r>
      <rPr>
        <sz val="11"/>
        <color rgb="FF006096"/>
        <rFont val="Roboto Condensed"/>
      </rPr>
      <t xml:space="preserve">    Where-Object { $_.Type -eq "PublishedSensitivityLabel" }</t>
    </r>
    <r>
      <rPr>
        <sz val="11"/>
        <color rgb="FF006096"/>
        <rFont val="Roboto Condensed"/>
      </rPr>
      <t xml:space="preserve">
</t>
    </r>
    <r>
      <rPr>
        <sz val="11"/>
        <color rgb="FF006096"/>
        <rFont val="Roboto Condensed"/>
      </rPr>
      <t>if ($Policies) {</t>
    </r>
    <r>
      <rPr>
        <sz val="11"/>
        <color rgb="FF006096"/>
        <rFont val="Roboto Condensed"/>
      </rPr>
      <t xml:space="preserve">
</t>
    </r>
    <r>
      <rPr>
        <sz val="11"/>
        <color rgb="FF006096"/>
        <rFont val="Roboto Condensed"/>
      </rPr>
      <t xml:space="preserve">        $Policies | Format-List -Property Name, *Location*</t>
    </r>
    <r>
      <rPr>
        <sz val="11"/>
        <color rgb="FF006096"/>
        <rFont val="Roboto Condensed"/>
      </rPr>
      <t xml:space="preserve">
</t>
    </r>
    <r>
      <rPr>
        <sz val="11"/>
        <color rgb="FF006096"/>
        <rFont val="Roboto Condensed"/>
      </rPr>
      <t xml:space="preserve">	Write-Host "$($Policies.Count) Sensitivity Label policies found."</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"No Sensitivity Label policies found"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Ensure there is at least one sensitivity label policy published.</t>
    </r>
    <r>
      <rPr>
        <sz val="11"/>
        <color rgb="FF000000"/>
        <rFont val="Calibri"/>
      </rPr>
      <t xml:space="preserve">
</t>
    </r>
    <r>
      <rPr>
        <sz val="11"/>
        <color rgb="FF000000"/>
        <rFont val="Calibri"/>
      </rPr>
      <t>- Review the locations defined to ensure they're in scope with the organization's needs.</t>
    </r>
    <r>
      <rPr>
        <sz val="11"/>
        <color rgb="FF000000"/>
        <rFont val="Calibri"/>
      </rPr>
      <t xml:space="preserve">
</t>
    </r>
    <r>
      <rPr>
        <b/>
        <sz val="11"/>
        <color rgb="FF000000"/>
        <rFont val="Calibri"/>
      </rPr>
      <t>Note:</t>
    </r>
    <r>
      <rPr>
        <sz val="11"/>
        <color rgb="FF000000"/>
        <rFont val="Calibri"/>
      </rPr>
      <t xml:space="preserve"> These policies are specific to the information protection needs of each organization. Whether an organization passes the audit is open to interpretation by the auditor and depends largely on how effectively it implements information protection features to safeguard data.</t>
    </r>
  </si>
  <si>
    <r>
      <rPr>
        <sz val="11"/>
        <color rgb="FF000000"/>
        <rFont val="Calibri"/>
      </rPr>
      <t>The "Global sensitivity label policy" exists by default.</t>
    </r>
  </si>
  <si>
    <t>Microsoft Intune admin center</t>
  </si>
  <si>
    <t>4.1</t>
  </si>
  <si>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</si>
  <si>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Manage devices</t>
    </r>
    <r>
      <rPr>
        <sz val="11"/>
        <color rgb="FF000000"/>
        <rFont val="Calibri"/>
      </rPr>
      <t xml:space="preserve"> click </t>
    </r>
    <r>
      <rPr>
        <b/>
        <sz val="11"/>
        <color rgb="FF000000"/>
        <rFont val="Calibri"/>
      </rPr>
      <t>Compliance</t>
    </r>
    <r>
      <rPr>
        <sz val="11"/>
        <color rgb="FF000000"/>
        <rFont val="Calibri"/>
      </rPr>
      <t xml:space="preserve">
</t>
    </r>
    <r>
      <rPr>
        <sz val="11"/>
        <color rgb="FF000000"/>
        <rFont val="Calibri"/>
      </rPr>
      <t xml:space="preserve">- Click </t>
    </r>
    <r>
      <rPr>
        <b/>
        <sz val="11"/>
        <color rgb="FF000000"/>
        <rFont val="Calibri"/>
      </rPr>
      <t>Compliance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Mark devices with no compliance policy assigned as</t>
    </r>
    <r>
      <rPr>
        <sz val="11"/>
        <color rgb="FF000000"/>
        <rFont val="Calibri"/>
      </rPr>
      <t xml:space="preserve"> to </t>
    </r>
    <r>
      <rPr>
        <b/>
        <sz val="11"/>
        <color rgb="FF000000"/>
        <rFont val="Calibri"/>
      </rPr>
      <t>Not compliant</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"DeviceManagementConfiguration.ReadWrite.All"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'https://graph.microsoft.com/v1.0/deviceManagement'</t>
    </r>
    <r>
      <rPr>
        <sz val="11"/>
        <color rgb="FF006096"/>
        <rFont val="Roboto Condensed"/>
      </rPr>
      <t xml:space="preserve">
</t>
    </r>
    <r>
      <rPr>
        <sz val="11"/>
        <color rgb="FF006096"/>
        <rFont val="Roboto Condensed"/>
      </rPr>
      <t xml:space="preserve">$Body = @{ </t>
    </r>
    <r>
      <rPr>
        <sz val="11"/>
        <color rgb="FF006096"/>
        <rFont val="Roboto Condensed"/>
      </rPr>
      <t xml:space="preserve">
</t>
    </r>
    <r>
      <rPr>
        <sz val="11"/>
        <color rgb="FF006096"/>
        <rFont val="Roboto Condensed"/>
      </rPr>
      <t xml:space="preserve">    settings = @{</t>
    </r>
    <r>
      <rPr>
        <sz val="11"/>
        <color rgb="FF006096"/>
        <rFont val="Roboto Condensed"/>
      </rPr>
      <t xml:space="preserve">
</t>
    </r>
    <r>
      <rPr>
        <sz val="11"/>
        <color rgb="FF006096"/>
        <rFont val="Roboto Condensed"/>
      </rPr>
      <t xml:space="preserve">        secureByDefault =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 ConvertTo-Json</t>
    </r>
    <r>
      <rPr>
        <sz val="11"/>
        <color rgb="FF006096"/>
        <rFont val="Roboto Condensed"/>
      </rPr>
      <t xml:space="preserve">
</t>
    </r>
    <r>
      <rPr>
        <sz val="11"/>
        <color rgb="FF006096"/>
        <rFont val="Roboto Condensed"/>
      </rPr>
      <t>Invoke-MgGraphRequest -Uri $Uri -Method PATCH -Body $Body</t>
    </r>
    <r>
      <rPr>
        <sz val="11"/>
        <color rgb="FF006096"/>
        <rFont val="Roboto Condensed"/>
      </rPr>
      <t xml:space="preserve">
</t>
    </r>
  </si>
  <si>
    <r>
      <rPr>
        <sz val="11"/>
        <color rgb="FF000000"/>
        <rFont val="Calibri"/>
      </rPr>
      <t>Compliance policies are sets of rules and conditions that are used to evaluate the configuration of managed devices. These policies can help secure organizational data and resources from devices that don't meet those configuration requirements. Managed devices must satisfy the conditions you set in your policies to be considered compliant by Intune. When combined with conditional access, this allows more control over how non-compliant devices are treated.</t>
    </r>
    <r>
      <rPr>
        <sz val="11"/>
        <color rgb="FF000000"/>
        <rFont val="Calibri"/>
      </rPr>
      <t xml:space="preserve">
</t>
    </r>
    <r>
      <rPr>
        <sz val="11"/>
        <color rgb="FF000000"/>
        <rFont val="Calibri"/>
      </rPr>
      <t xml:space="preserve">The recommended state is </t>
    </r>
    <r>
      <rPr>
        <b/>
        <sz val="11"/>
        <color rgb="FF000000"/>
        <rFont val="Calibri"/>
      </rPr>
      <t>Mark devices with no compliance policy assigned as</t>
    </r>
    <r>
      <rPr>
        <sz val="11"/>
        <color rgb="FF000000"/>
        <rFont val="Calibri"/>
      </rPr>
      <t xml:space="preserve"> as </t>
    </r>
    <r>
      <rPr>
        <b/>
        <sz val="11"/>
        <color rgb="FF000000"/>
        <rFont val="Calibri"/>
      </rPr>
      <t>Not compliant</t>
    </r>
  </si>
  <si>
    <r>
      <rPr>
        <sz val="11"/>
        <color rgb="FF000000"/>
        <rFont val="Calibri"/>
      </rPr>
      <t xml:space="preserve">Any devices without a compliance policy will be marked not compliant. Care should be taken to first deploy any new compliance policies with a Conditional Access (CA) policy that is in the </t>
    </r>
    <r>
      <rPr>
        <b/>
        <sz val="11"/>
        <color rgb="FF000000"/>
        <rFont val="Calibri"/>
      </rPr>
      <t>Report-only</t>
    </r>
    <r>
      <rPr>
        <sz val="11"/>
        <color rgb="FF000000"/>
        <rFont val="Calibri"/>
      </rPr>
      <t xml:space="preserve"> state. After the environment's device compliance is better understood it is then appropriate to finally align with </t>
    </r>
    <r>
      <rPr>
        <b/>
        <sz val="11"/>
        <color rgb="FF000000"/>
        <rFont val="Calibri"/>
      </rPr>
      <t>Mark devices with no compliance policy assigned as</t>
    </r>
    <r>
      <rPr>
        <sz val="11"/>
        <color rgb="FF000000"/>
        <rFont val="Calibri"/>
      </rPr>
      <t xml:space="preserve"> and enable any CA policies that enforce actions based on device compliance.</t>
    </r>
    <r>
      <rPr>
        <sz val="11"/>
        <color rgb="FF000000"/>
        <rFont val="Calibri"/>
      </rPr>
      <t xml:space="preserve">
</t>
    </r>
    <r>
      <rPr>
        <sz val="11"/>
        <color rgb="FF000000"/>
        <rFont val="Calibri"/>
      </rPr>
      <t>If a mature environment already has an existing device compliance CA policy and a large number of devices without an assigned compliance policy, this could cause disruption as those devices would then be suddenly considered not compliant.</t>
    </r>
  </si>
  <si>
    <r>
      <rPr>
        <b/>
        <sz val="11"/>
        <color rgb="FF000000"/>
        <rFont val="Calibri"/>
      </rPr>
      <t>To audit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Manage devices</t>
    </r>
    <r>
      <rPr>
        <sz val="11"/>
        <color rgb="FF000000"/>
        <rFont val="Calibri"/>
      </rPr>
      <t xml:space="preserve"> click </t>
    </r>
    <r>
      <rPr>
        <b/>
        <sz val="11"/>
        <color rgb="FF000000"/>
        <rFont val="Calibri"/>
      </rPr>
      <t>Compliance</t>
    </r>
    <r>
      <rPr>
        <sz val="11"/>
        <color rgb="FF000000"/>
        <rFont val="Calibri"/>
      </rPr>
      <t xml:space="preserve">
</t>
    </r>
    <r>
      <rPr>
        <sz val="11"/>
        <color rgb="FF000000"/>
        <rFont val="Calibri"/>
      </rPr>
      <t xml:space="preserve">- Click </t>
    </r>
    <r>
      <rPr>
        <b/>
        <sz val="11"/>
        <color rgb="FF000000"/>
        <rFont val="Calibri"/>
      </rPr>
      <t>Compliance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Mark devices with no compliance policy assigned as</t>
    </r>
    <r>
      <rPr>
        <sz val="11"/>
        <color rgb="FF000000"/>
        <rFont val="Calibri"/>
      </rPr>
      <t xml:space="preserve"> is set to </t>
    </r>
    <r>
      <rPr>
        <b/>
        <sz val="11"/>
        <color rgb="FF000000"/>
        <rFont val="Calibri"/>
      </rPr>
      <t>Not compliant</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'https://graph.microsoft.com/v1.0/deviceManagement/settings'</t>
    </r>
    <r>
      <rPr>
        <sz val="11"/>
        <color rgb="FF006096"/>
        <rFont val="Roboto Condensed"/>
      </rPr>
      <t xml:space="preserve">
</t>
    </r>
    <r>
      <rPr>
        <sz val="11"/>
        <color rgb="FF006096"/>
        <rFont val="Roboto Condensed"/>
      </rPr>
      <t>Invoke-MgGraphRequest -Uri $Uri -Method GET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secureByDefault</t>
    </r>
    <r>
      <rPr>
        <sz val="11"/>
        <color rgb="FF000000"/>
        <rFont val="Calibri"/>
      </rPr>
      <t xml:space="preserve"> is set to </t>
    </r>
    <r>
      <rPr>
        <b/>
        <sz val="11"/>
        <color rgb="FF000000"/>
        <rFont val="Calibri"/>
      </rPr>
      <t>True</t>
    </r>
    <r>
      <rPr>
        <sz val="11"/>
        <color rgb="FF000000"/>
        <rFont val="Calibri"/>
      </rPr>
      <t>.</t>
    </r>
  </si>
  <si>
    <r>
      <rPr>
        <sz val="11"/>
        <color rgb="FF000000"/>
        <rFont val="Calibri"/>
      </rPr>
      <t>UI: "Compliant"</t>
    </r>
    <r>
      <rPr>
        <sz val="11"/>
        <color rgb="FF000000"/>
        <rFont val="Calibri"/>
      </rPr>
      <t xml:space="preserve">
</t>
    </r>
    <r>
      <rPr>
        <sz val="11"/>
        <color rgb="FF000000"/>
        <rFont val="Calibri"/>
      </rPr>
      <t>Graph: secureByDefault = $false</t>
    </r>
  </si>
  <si>
    <t>4.2</t>
  </si>
  <si>
    <r>
      <rPr>
        <sz val="11"/>
        <rFont val="Calibri"/>
      </rPr>
      <t>Ensure device enrollment for personally owned devices is blocked by default</t>
    </r>
  </si>
  <si>
    <r>
      <rPr>
        <b/>
        <sz val="11"/>
        <color rgb="FF000000"/>
        <rFont val="Calibri"/>
      </rPr>
      <t>To remediate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Device onboarding</t>
    </r>
    <r>
      <rPr>
        <sz val="11"/>
        <color rgb="FF000000"/>
        <rFont val="Calibri"/>
      </rPr>
      <t xml:space="preserve"> click </t>
    </r>
    <r>
      <rPr>
        <b/>
        <sz val="11"/>
        <color rgb="FF000000"/>
        <rFont val="Calibri"/>
      </rPr>
      <t>Enrollment</t>
    </r>
    <r>
      <rPr>
        <sz val="11"/>
        <color rgb="FF000000"/>
        <rFont val="Calibri"/>
      </rPr>
      <t xml:space="preserve">
</t>
    </r>
    <r>
      <rPr>
        <sz val="11"/>
        <color rgb="FF000000"/>
        <rFont val="Calibri"/>
      </rPr>
      <t xml:space="preserve">- Under </t>
    </r>
    <r>
      <rPr>
        <b/>
        <sz val="11"/>
        <color rgb="FF000000"/>
        <rFont val="Calibri"/>
      </rPr>
      <t>Enrollment options</t>
    </r>
    <r>
      <rPr>
        <sz val="11"/>
        <color rgb="FF000000"/>
        <rFont val="Calibri"/>
      </rPr>
      <t xml:space="preserve"> select </t>
    </r>
    <r>
      <rPr>
        <b/>
        <sz val="11"/>
        <color rgb="FF000000"/>
        <rFont val="Calibri"/>
      </rPr>
      <t>Device platform restriction</t>
    </r>
    <r>
      <rPr>
        <sz val="11"/>
        <color rgb="FF000000"/>
        <rFont val="Calibri"/>
      </rPr>
      <t>.</t>
    </r>
    <r>
      <rPr>
        <sz val="11"/>
        <color rgb="FF000000"/>
        <rFont val="Calibri"/>
      </rPr>
      <t xml:space="preserve">
</t>
    </r>
    <r>
      <rPr>
        <sz val="11"/>
        <color rgb="FF000000"/>
        <rFont val="Calibri"/>
      </rPr>
      <t xml:space="preserve">- Inspect the policies listed under </t>
    </r>
    <r>
      <rPr>
        <b/>
        <sz val="11"/>
        <color rgb="FF000000"/>
        <rFont val="Calibri"/>
      </rPr>
      <t>Device type restrictions</t>
    </r>
    <r>
      <rPr>
        <sz val="11"/>
        <color rgb="FF000000"/>
        <rFont val="Calibri"/>
      </rPr>
      <t xml:space="preserve">
</t>
    </r>
    <r>
      <rPr>
        <sz val="11"/>
        <color rgb="FF000000"/>
        <rFont val="Calibri"/>
      </rPr>
      <t xml:space="preserve">- For the </t>
    </r>
    <r>
      <rPr>
        <b/>
        <sz val="11"/>
        <color rgb="FF000000"/>
        <rFont val="Calibri"/>
      </rPr>
      <t>Default</t>
    </r>
    <r>
      <rPr>
        <sz val="11"/>
        <color rgb="FF000000"/>
        <rFont val="Calibri"/>
      </rPr>
      <t xml:space="preserve"> priority policy, click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change </t>
    </r>
    <r>
      <rPr>
        <b/>
        <sz val="11"/>
        <color rgb="FF000000"/>
        <rFont val="Calibri"/>
      </rPr>
      <t>Platform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Personally owned</t>
    </r>
    <r>
      <rPr>
        <sz val="11"/>
        <color rgb="FF000000"/>
        <rFont val="Calibri"/>
      </rPr>
      <t xml:space="preserve"> column set each platform to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Blocking platforms that are not used in the organization is a more restrictive best practice and will also effectively block enrollment of personally owned devices for the selected platform, ensuring compliance for this recommendation.</t>
    </r>
  </si>
  <si>
    <r>
      <rPr>
        <sz val="11"/>
        <color rgb="FF000000"/>
        <rFont val="Calibri"/>
      </rPr>
      <t>Device enrollment restrictions let you restrict devices from enrolling in Intune based on certain device attributes such as device limit, device platform, OS Version, manufacturer or device ownership (Personally owned devices).</t>
    </r>
    <r>
      <rPr>
        <sz val="11"/>
        <color rgb="FF000000"/>
        <rFont val="Calibri"/>
      </rPr>
      <t xml:space="preserve">
</t>
    </r>
    <r>
      <rPr>
        <sz val="11"/>
        <color rgb="FF000000"/>
        <rFont val="Calibri"/>
      </rPr>
      <t xml:space="preserve">The recommended state is to </t>
    </r>
    <r>
      <rPr>
        <b/>
        <sz val="11"/>
        <color rgb="FF000000"/>
        <rFont val="Calibri"/>
      </rPr>
      <t>Block</t>
    </r>
    <r>
      <rPr>
        <sz val="11"/>
        <color rgb="FF000000"/>
        <rFont val="Calibri"/>
      </rPr>
      <t xml:space="preserve"> personally owned devices from enrollment.</t>
    </r>
  </si>
  <si>
    <r>
      <rPr>
        <sz val="11"/>
        <color rgb="FF000000"/>
        <rFont val="Calibri"/>
      </rPr>
      <t>Per platform personally owned device enrollment impacts are listed below. It is important to test the changes to the defaults prior to moving into production and implementing this control.</t>
    </r>
    <r>
      <rPr>
        <sz val="11"/>
        <color rgb="FF000000"/>
        <rFont val="Calibri"/>
      </rPr>
      <t xml:space="preserve">
</t>
    </r>
    <r>
      <rPr>
        <b/>
        <sz val="11"/>
        <color rgb="FF000000"/>
        <rFont val="Calibri"/>
      </rPr>
      <t>Windows Devices</t>
    </r>
    <r>
      <rPr>
        <sz val="11"/>
        <color rgb="FF000000"/>
        <rFont val="Calibri"/>
      </rPr>
      <t xml:space="preserve">
</t>
    </r>
    <r>
      <rPr>
        <sz val="11"/>
        <color rgb="FF000000"/>
        <rFont val="Calibri"/>
      </rPr>
      <t>The following enrollment methods are authorized for corporate enrollment for Windows devices, any other enrollment method will be considered "Personal" and blocked:</t>
    </r>
    <r>
      <rPr>
        <sz val="11"/>
        <color rgb="FF000000"/>
        <rFont val="Calibri"/>
      </rPr>
      <t xml:space="preserve">
</t>
    </r>
    <r>
      <rPr>
        <sz val="11"/>
        <color rgb="FF000000"/>
        <rFont val="Calibri"/>
      </rPr>
      <t>- The device enrolls through Windows Autopilot.</t>
    </r>
    <r>
      <rPr>
        <sz val="11"/>
        <color rgb="FF000000"/>
        <rFont val="Calibri"/>
      </rPr>
      <t xml:space="preserve">
</t>
    </r>
    <r>
      <rPr>
        <sz val="11"/>
        <color rgb="FF000000"/>
        <rFont val="Calibri"/>
      </rPr>
      <t>- The device enrolls through GPO, or automatic enrollment from Configuration Manager for co-management.</t>
    </r>
    <r>
      <rPr>
        <sz val="11"/>
        <color rgb="FF000000"/>
        <rFont val="Calibri"/>
      </rPr>
      <t xml:space="preserve">
</t>
    </r>
    <r>
      <rPr>
        <sz val="11"/>
        <color rgb="FF000000"/>
        <rFont val="Calibri"/>
      </rPr>
      <t>- The device enrolls through a bulk provisioning package.</t>
    </r>
    <r>
      <rPr>
        <sz val="11"/>
        <color rgb="FF000000"/>
        <rFont val="Calibri"/>
      </rPr>
      <t xml:space="preserve">
</t>
    </r>
    <r>
      <rPr>
        <sz val="11"/>
        <color rgb="FF000000"/>
        <rFont val="Calibri"/>
      </rPr>
      <t>- The enrolling user is using a device enrollment manager account.</t>
    </r>
    <r>
      <rPr>
        <sz val="11"/>
        <color rgb="FF000000"/>
        <rFont val="Calibri"/>
      </rPr>
      <t xml:space="preserve">
</t>
    </r>
    <r>
      <rPr>
        <b/>
        <sz val="11"/>
        <color rgb="FF000000"/>
        <rFont val="Calibri"/>
      </rPr>
      <t>MacOS</t>
    </r>
    <r>
      <rPr>
        <sz val="11"/>
        <color rgb="FF000000"/>
        <rFont val="Calibri"/>
      </rPr>
      <t xml:space="preserve">
</t>
    </r>
    <r>
      <rPr>
        <sz val="11"/>
        <color rgb="FF000000"/>
        <rFont val="Calibri"/>
      </rPr>
      <t>By default, Intune classifies macOS devices as personally owned. To be classified as corporate-owned, a Mac must fulfill one of the following conditions:</t>
    </r>
    <r>
      <rPr>
        <sz val="11"/>
        <color rgb="FF000000"/>
        <rFont val="Calibri"/>
      </rPr>
      <t xml:space="preserve">
</t>
    </r>
    <r>
      <rPr>
        <sz val="11"/>
        <color rgb="FF000000"/>
        <rFont val="Calibri"/>
      </rPr>
      <t>- Registered with a serial number.</t>
    </r>
    <r>
      <rPr>
        <sz val="11"/>
        <color rgb="FF000000"/>
        <rFont val="Calibri"/>
      </rPr>
      <t xml:space="preserve">
</t>
    </r>
    <r>
      <rPr>
        <sz val="11"/>
        <color rgb="FF000000"/>
        <rFont val="Calibri"/>
      </rPr>
      <t>- Enrolled via Apple Automated Device Enrollment (ADE).</t>
    </r>
    <r>
      <rPr>
        <sz val="11"/>
        <color rgb="FF000000"/>
        <rFont val="Calibri"/>
      </rPr>
      <t xml:space="preserve">
</t>
    </r>
    <r>
      <rPr>
        <b/>
        <sz val="11"/>
        <color rgb="FF000000"/>
        <rFont val="Calibri"/>
      </rPr>
      <t>iOS/IPadOS devices</t>
    </r>
    <r>
      <rPr>
        <sz val="11"/>
        <color rgb="FF000000"/>
        <rFont val="Calibri"/>
      </rPr>
      <t xml:space="preserve">
</t>
    </r>
    <r>
      <rPr>
        <sz val="11"/>
        <color rgb="FF000000"/>
        <rFont val="Calibri"/>
      </rPr>
      <t>By default, Intune classifies iOS/iPadOS devices as personally owned. To be classified as corporate-owned, an iOS/iPadOS device must fulfill one of the following conditions:</t>
    </r>
    <r>
      <rPr>
        <sz val="11"/>
        <color rgb="FF000000"/>
        <rFont val="Calibri"/>
      </rPr>
      <t xml:space="preserve">
</t>
    </r>
    <r>
      <rPr>
        <sz val="11"/>
        <color rgb="FF000000"/>
        <rFont val="Calibri"/>
      </rPr>
      <t>- Registered with a serial number or IMEI.</t>
    </r>
    <r>
      <rPr>
        <sz val="11"/>
        <color rgb="FF000000"/>
        <rFont val="Calibri"/>
      </rPr>
      <t xml:space="preserve">
</t>
    </r>
    <r>
      <rPr>
        <sz val="11"/>
        <color rgb="FF000000"/>
        <rFont val="Calibri"/>
      </rPr>
      <t>- Enrolled by using Automated Device Enrollment (formerly Device Enrollment Program).</t>
    </r>
    <r>
      <rPr>
        <sz val="11"/>
        <color rgb="FF000000"/>
        <rFont val="Calibri"/>
      </rPr>
      <t xml:space="preserve">
</t>
    </r>
    <r>
      <rPr>
        <b/>
        <sz val="11"/>
        <color rgb="FF000000"/>
        <rFont val="Calibri"/>
      </rPr>
      <t>Android devices</t>
    </r>
    <r>
      <rPr>
        <sz val="11"/>
        <color rgb="FF000000"/>
        <rFont val="Calibri"/>
      </rPr>
      <t xml:space="preserve">
</t>
    </r>
    <r>
      <rPr>
        <sz val="11"/>
        <color rgb="FF000000"/>
        <rFont val="Calibri"/>
      </rPr>
      <t>By default, until you manually make changes in the admin center, your Android Enterprise work profile device settings and Android device administrator device settings are the same.</t>
    </r>
    <r>
      <rPr>
        <sz val="11"/>
        <color rgb="FF000000"/>
        <rFont val="Calibri"/>
      </rPr>
      <t xml:space="preserve">
</t>
    </r>
    <r>
      <rPr>
        <sz val="11"/>
        <color rgb="FF000000"/>
        <rFont val="Calibri"/>
      </rPr>
      <t>If you block Android Enterprise work profile enrollment on personal devices, only corporate-owned devices can enroll with personally owned work profiles.</t>
    </r>
  </si>
  <si>
    <r>
      <rPr>
        <b/>
        <sz val="11"/>
        <color rgb="FF000000"/>
        <rFont val="Calibri"/>
      </rPr>
      <t>To audit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Device onboarding</t>
    </r>
    <r>
      <rPr>
        <sz val="11"/>
        <color rgb="FF000000"/>
        <rFont val="Calibri"/>
      </rPr>
      <t xml:space="preserve"> click </t>
    </r>
    <r>
      <rPr>
        <b/>
        <sz val="11"/>
        <color rgb="FF000000"/>
        <rFont val="Calibri"/>
      </rPr>
      <t>Enrollment</t>
    </r>
    <r>
      <rPr>
        <sz val="11"/>
        <color rgb="FF000000"/>
        <rFont val="Calibri"/>
      </rPr>
      <t xml:space="preserve">
</t>
    </r>
    <r>
      <rPr>
        <sz val="11"/>
        <color rgb="FF000000"/>
        <rFont val="Calibri"/>
      </rPr>
      <t xml:space="preserve">- Under </t>
    </r>
    <r>
      <rPr>
        <b/>
        <sz val="11"/>
        <color rgb="FF000000"/>
        <rFont val="Calibri"/>
      </rPr>
      <t>Enrollment options</t>
    </r>
    <r>
      <rPr>
        <sz val="11"/>
        <color rgb="FF000000"/>
        <rFont val="Calibri"/>
      </rPr>
      <t xml:space="preserve"> select </t>
    </r>
    <r>
      <rPr>
        <b/>
        <sz val="11"/>
        <color rgb="FF000000"/>
        <rFont val="Calibri"/>
      </rPr>
      <t>Device platform restriction</t>
    </r>
    <r>
      <rPr>
        <sz val="11"/>
        <color rgb="FF000000"/>
        <rFont val="Calibri"/>
      </rPr>
      <t>.</t>
    </r>
    <r>
      <rPr>
        <sz val="11"/>
        <color rgb="FF000000"/>
        <rFont val="Calibri"/>
      </rPr>
      <t xml:space="preserve">
</t>
    </r>
    <r>
      <rPr>
        <sz val="11"/>
        <color rgb="FF000000"/>
        <rFont val="Calibri"/>
      </rPr>
      <t xml:space="preserve">- Inspect the policies listed under </t>
    </r>
    <r>
      <rPr>
        <b/>
        <sz val="11"/>
        <color rgb="FF000000"/>
        <rFont val="Calibri"/>
      </rPr>
      <t>Device type restrictions</t>
    </r>
    <r>
      <rPr>
        <sz val="11"/>
        <color rgb="FF000000"/>
        <rFont val="Calibri"/>
      </rPr>
      <t xml:space="preserve">
</t>
    </r>
    <r>
      <rPr>
        <sz val="11"/>
        <color rgb="FF000000"/>
        <rFont val="Calibri"/>
      </rPr>
      <t xml:space="preserve">- For the </t>
    </r>
    <r>
      <rPr>
        <b/>
        <sz val="11"/>
        <color rgb="FF000000"/>
        <rFont val="Calibri"/>
      </rPr>
      <t>Default</t>
    </r>
    <r>
      <rPr>
        <sz val="11"/>
        <color rgb="FF000000"/>
        <rFont val="Calibri"/>
      </rPr>
      <t xml:space="preserve"> priority policy, click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Verify that all platforms are set to </t>
    </r>
    <r>
      <rPr>
        <b/>
        <sz val="11"/>
        <color rgb="FF000000"/>
        <rFont val="Calibri"/>
      </rPr>
      <t>Block</t>
    </r>
    <r>
      <rPr>
        <sz val="11"/>
        <color rgb="FF000000"/>
        <rFont val="Calibri"/>
      </rPr>
      <t xml:space="preserve"> in the </t>
    </r>
    <r>
      <rPr>
        <b/>
        <sz val="11"/>
        <color rgb="FF000000"/>
        <rFont val="Calibri"/>
      </rPr>
      <t>Personally owned</t>
    </r>
    <r>
      <rPr>
        <sz val="11"/>
        <color rgb="FF000000"/>
        <rFont val="Calibri"/>
      </rPr>
      <t xml:space="preserve"> column.</t>
    </r>
    <r>
      <rPr>
        <sz val="11"/>
        <color rgb="FF000000"/>
        <rFont val="Calibri"/>
      </rPr>
      <t xml:space="preserve">
</t>
    </r>
    <r>
      <rPr>
        <sz val="11"/>
        <color rgb="FF000000"/>
        <rFont val="Calibri"/>
      </rPr>
      <t xml:space="preserve">- If the </t>
    </r>
    <r>
      <rPr>
        <b/>
        <sz val="11"/>
        <color rgb="FF000000"/>
        <rFont val="Calibri"/>
      </rPr>
      <t>Platform</t>
    </r>
    <r>
      <rPr>
        <sz val="11"/>
        <color rgb="FF000000"/>
        <rFont val="Calibri"/>
      </rPr>
      <t xml:space="preserve"> itself is set to </t>
    </r>
    <r>
      <rPr>
        <b/>
        <sz val="11"/>
        <color rgb="FF000000"/>
        <rFont val="Calibri"/>
      </rPr>
      <t>Block</t>
    </r>
    <r>
      <rPr>
        <sz val="11"/>
        <color rgb="FF000000"/>
        <rFont val="Calibri"/>
      </rPr>
      <t xml:space="preserve"> for any of the platforms shown this is also a passing state for that platform.</t>
    </r>
    <r>
      <rPr>
        <sz val="11"/>
        <color rgb="FF000000"/>
        <rFont val="Calibri"/>
      </rPr>
      <t xml:space="preserve">
</t>
    </r>
    <r>
      <rPr>
        <b/>
        <sz val="11"/>
        <color rgb="FF000000"/>
        <rFont val="Calibri"/>
      </rPr>
      <t>Note:</t>
    </r>
    <r>
      <rPr>
        <sz val="11"/>
        <color rgb="FF000000"/>
        <rFont val="Calibri"/>
      </rPr>
      <t xml:space="preserve"> Blocking platforms that are not used in the organization is a more restrictive best practice and will also effectively block enrollment of personally owned devices for the selected platform, ensuring compliance for this recommendation.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"DeviceManagementConfiguration.Read.All"</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$Uri = 'https://graph.microsoft.com/beta/deviceManagement/deviceEnrollmentConfigurations'</t>
    </r>
    <r>
      <rPr>
        <sz val="11"/>
        <color rgb="FF006096"/>
        <rFont val="Roboto Condensed"/>
      </rPr>
      <t xml:space="preserve">
</t>
    </r>
    <r>
      <rPr>
        <sz val="11"/>
        <color rgb="FF006096"/>
        <rFont val="Roboto Condensed"/>
      </rPr>
      <t xml:space="preserve">$Config = (Invoke-MgGraphRequest -Uri $Uri -Method GET).value | </t>
    </r>
    <r>
      <rPr>
        <sz val="11"/>
        <color rgb="FF006096"/>
        <rFont val="Roboto Condensed"/>
      </rPr>
      <t xml:space="preserve">
</t>
    </r>
    <r>
      <rPr>
        <sz val="11"/>
        <color rgb="FF006096"/>
        <rFont val="Roboto Condensed"/>
      </rPr>
      <t>Where-Object { $_.id -match 'DefaultPlatformRestrictions' -and $_.priority -eq 0 }</t>
    </r>
    <r>
      <rPr>
        <sz val="11"/>
        <color rgb="FF006096"/>
        <rFont val="Roboto Condensed"/>
      </rPr>
      <t xml:space="preserve">
</t>
    </r>
    <r>
      <rPr>
        <sz val="11"/>
        <color rgb="FF006096"/>
        <rFont val="Roboto Condensed"/>
      </rPr>
      <t>$Result = [PSCustomObject]@{</t>
    </r>
    <r>
      <rPr>
        <sz val="11"/>
        <color rgb="FF006096"/>
        <rFont val="Roboto Condensed"/>
      </rPr>
      <t xml:space="preserve">
</t>
    </r>
    <r>
      <rPr>
        <sz val="11"/>
        <color rgb="FF006096"/>
        <rFont val="Roboto Condensed"/>
      </rPr>
      <t xml:space="preserve">    WindowsPersonalDeviceEnrollmentBlocked        = $Config.windowsRestriction.personalDeviceEnrollmentBlocked</t>
    </r>
    <r>
      <rPr>
        <sz val="11"/>
        <color rgb="FF006096"/>
        <rFont val="Roboto Condensed"/>
      </rPr>
      <t xml:space="preserve">
</t>
    </r>
    <r>
      <rPr>
        <sz val="11"/>
        <color rgb="FF006096"/>
        <rFont val="Roboto Condensed"/>
      </rPr>
      <t xml:space="preserve">    iOSPersonalDeviceEnrollmentBlocked            = $Config.iosRestriction.personalDeviceEnrollmentBlocked</t>
    </r>
    <r>
      <rPr>
        <sz val="11"/>
        <color rgb="FF006096"/>
        <rFont val="Roboto Condensed"/>
      </rPr>
      <t xml:space="preserve">
</t>
    </r>
    <r>
      <rPr>
        <sz val="11"/>
        <color rgb="FF006096"/>
        <rFont val="Roboto Condensed"/>
      </rPr>
      <t xml:space="preserve">    AndroidForWorkPersonalDeviceEnrollmentBlocked = $Config.androidForWorkRestriction.personalDeviceEnrollmentBlocked</t>
    </r>
    <r>
      <rPr>
        <sz val="11"/>
        <color rgb="FF006096"/>
        <rFont val="Roboto Condensed"/>
      </rPr>
      <t xml:space="preserve">
</t>
    </r>
    <r>
      <rPr>
        <sz val="11"/>
        <color rgb="FF006096"/>
        <rFont val="Roboto Condensed"/>
      </rPr>
      <t xml:space="preserve">    MacOPersonalDeviceEnrollmentBlocked           = $Config.macOSRestriction.personalDeviceEnrollmentBlocked</t>
    </r>
    <r>
      <rPr>
        <sz val="11"/>
        <color rgb="FF006096"/>
        <rFont val="Roboto Condensed"/>
      </rPr>
      <t xml:space="preserve">
</t>
    </r>
    <r>
      <rPr>
        <sz val="11"/>
        <color rgb="FF006096"/>
        <rFont val="Roboto Condensed"/>
      </rPr>
      <t xml:space="preserve">    AndroidPersonalDeviceEnrollmentBlocked        = $Config.androidRestriction.personalDeviceEnrollmentBlocked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$Result</t>
    </r>
    <r>
      <rPr>
        <sz val="11"/>
        <color rgb="FF006096"/>
        <rFont val="Roboto Condensed"/>
      </rPr>
      <t xml:space="preserve">
</t>
    </r>
    <r>
      <rPr>
        <sz val="11"/>
        <color rgb="FF000000"/>
        <rFont val="Calibri"/>
      </rPr>
      <t xml:space="preserve">
</t>
    </r>
    <r>
      <rPr>
        <sz val="11"/>
        <color rgb="FF000000"/>
        <rFont val="Calibri"/>
      </rPr>
      <t xml:space="preserve">- Inspect the output, ensure each platform displays </t>
    </r>
    <r>
      <rPr>
        <b/>
        <sz val="11"/>
        <color rgb="FF000000"/>
        <rFont val="Calibri"/>
      </rPr>
      <t>True</t>
    </r>
    <r>
      <rPr>
        <sz val="11"/>
        <color rgb="FF000000"/>
        <rFont val="Calibri"/>
      </rPr>
      <t xml:space="preserve"> next to its property. A passing output will look like the below:</t>
    </r>
    <r>
      <rPr>
        <sz val="11"/>
        <color rgb="FF000000"/>
        <rFont val="Calibri"/>
      </rPr>
      <t xml:space="preserve">
</t>
    </r>
    <r>
      <rPr>
        <sz val="11"/>
        <color rgb="FF006096"/>
        <rFont val="Roboto Condensed"/>
      </rPr>
      <t>WindowsPersonalDeviceEnrollmentBlocked        : True</t>
    </r>
    <r>
      <rPr>
        <sz val="11"/>
        <color rgb="FF006096"/>
        <rFont val="Roboto Condensed"/>
      </rPr>
      <t xml:space="preserve">
</t>
    </r>
    <r>
      <rPr>
        <sz val="11"/>
        <color rgb="FF006096"/>
        <rFont val="Roboto Condensed"/>
      </rPr>
      <t>iOSPersonalDeviceEnrollmentBlocked            : True</t>
    </r>
    <r>
      <rPr>
        <sz val="11"/>
        <color rgb="FF006096"/>
        <rFont val="Roboto Condensed"/>
      </rPr>
      <t xml:space="preserve">
</t>
    </r>
    <r>
      <rPr>
        <sz val="11"/>
        <color rgb="FF006096"/>
        <rFont val="Roboto Condensed"/>
      </rPr>
      <t>AndroidForWorkPersonalDeviceEnrollmentBlocked : True</t>
    </r>
    <r>
      <rPr>
        <sz val="11"/>
        <color rgb="FF006096"/>
        <rFont val="Roboto Condensed"/>
      </rPr>
      <t xml:space="preserve">
</t>
    </r>
    <r>
      <rPr>
        <sz val="11"/>
        <color rgb="FF006096"/>
        <rFont val="Roboto Condensed"/>
      </rPr>
      <t>MacOPersonalDeviceEnrollmentBlocked           : True</t>
    </r>
    <r>
      <rPr>
        <sz val="11"/>
        <color rgb="FF006096"/>
        <rFont val="Roboto Condensed"/>
      </rPr>
      <t xml:space="preserve">
</t>
    </r>
    <r>
      <rPr>
        <sz val="11"/>
        <color rgb="FF006096"/>
        <rFont val="Roboto Condensed"/>
      </rPr>
      <t>AndroidPersonalDeviceEnrollmentBlocked        :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platformBlocked</t>
    </r>
    <r>
      <rPr>
        <sz val="11"/>
        <color rgb="FF000000"/>
        <rFont val="Calibri"/>
      </rPr>
      <t xml:space="preserve"> is </t>
    </r>
    <r>
      <rPr>
        <b/>
        <sz val="11"/>
        <color rgb="FF000000"/>
        <rFont val="Calibri"/>
      </rPr>
      <t>true</t>
    </r>
    <r>
      <rPr>
        <sz val="11"/>
        <color rgb="FF000000"/>
        <rFont val="Calibri"/>
      </rPr>
      <t xml:space="preserve"> then that platform is also in compliance as the platform is blocked from enrollment entirely. This is not currently reflected in the audit script but can be queried from the same API call.</t>
    </r>
  </si>
  <si>
    <r>
      <rPr>
        <sz val="11"/>
        <color rgb="FF000000"/>
        <rFont val="Calibri"/>
      </rPr>
      <t>Allow</t>
    </r>
  </si>
  <si>
    <t>5.1.2.1</t>
  </si>
  <si>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</si>
  <si>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Per-user MFA</t>
    </r>
    <r>
      <rPr>
        <sz val="11"/>
        <color rgb="FF000000"/>
        <rFont val="Calibri"/>
      </rPr>
      <t xml:space="preserve"> on the top row.</t>
    </r>
    <r>
      <rPr>
        <sz val="11"/>
        <color rgb="FF000000"/>
        <rFont val="Calibri"/>
      </rPr>
      <t xml:space="preserve">
</t>
    </r>
    <r>
      <rPr>
        <sz val="11"/>
        <color rgb="FF000000"/>
        <rFont val="Calibri"/>
      </rPr>
      <t xml:space="preserve">- Click the empty box next to </t>
    </r>
    <r>
      <rPr>
        <b/>
        <sz val="11"/>
        <color rgb="FF000000"/>
        <rFont val="Calibri"/>
      </rPr>
      <t>Display Name</t>
    </r>
    <r>
      <rPr>
        <sz val="11"/>
        <color rgb="FF000000"/>
        <rFont val="Calibri"/>
      </rPr>
      <t xml:space="preserve"> to select all accounts.</t>
    </r>
    <r>
      <rPr>
        <sz val="11"/>
        <color rgb="FF000000"/>
        <rFont val="Calibri"/>
      </rPr>
      <t xml:space="preserve">
</t>
    </r>
    <r>
      <rPr>
        <sz val="11"/>
        <color rgb="FF000000"/>
        <rFont val="Calibri"/>
      </rPr>
      <t xml:space="preserve">- On the far right under </t>
    </r>
    <r>
      <rPr>
        <i/>
        <sz val="11"/>
        <color rgb="FF000000"/>
        <rFont val="Calibri"/>
      </rPr>
      <t>quick steps</t>
    </r>
    <r>
      <rPr>
        <sz val="11"/>
        <color rgb="FF000000"/>
        <rFont val="Calibri"/>
      </rPr>
      <t xml:space="preserve"> click </t>
    </r>
    <r>
      <rPr>
        <b/>
        <sz val="11"/>
        <color rgb="FF000000"/>
        <rFont val="Calibri"/>
      </rPr>
      <t>Disable</t>
    </r>
    <r>
      <rPr>
        <sz val="11"/>
        <color rgb="FF000000"/>
        <rFont val="Calibri"/>
      </rPr>
      <t>.</t>
    </r>
  </si>
  <si>
    <r>
      <rPr>
        <sz val="11"/>
        <color rgb="FF000000"/>
        <rFont val="Calibri"/>
      </rPr>
      <t>Legacy per-user Multi-Factor Authentication (MFA) can be configured to require individual users to provide multiple authentication factors, such as passwords and additional verification codes, to access their accounts. It was introduced in earlier versions of Office 365, prior to the more comprehensive implementation of Conditional Access (CA).</t>
    </r>
  </si>
  <si>
    <r>
      <rPr>
        <sz val="11"/>
        <color rgb="FF000000"/>
        <rFont val="Calibri"/>
      </rPr>
      <t>Accounts using per-user MFA will need to be migrated to use CA.</t>
    </r>
    <r>
      <rPr>
        <sz val="11"/>
        <color rgb="FF000000"/>
        <rFont val="Calibri"/>
      </rPr>
      <t xml:space="preserve">
</t>
    </r>
    <r>
      <rPr>
        <sz val="11"/>
        <color rgb="FF000000"/>
        <rFont val="Calibri"/>
      </rPr>
      <t>Prior to disabling per-user MFA the organization must be prepared to implement conditional access MFA to avoid security gaps and allow for a smooth transition. This will help ensure relevant accounts are covered by MFA during the change phase from disabling per-user MFA to enabling CA MFA. Section 5.2.2 in this document covers the creation of a CA rule for both administrators and all users in the tenant.</t>
    </r>
    <r>
      <rPr>
        <sz val="11"/>
        <color rgb="FF000000"/>
        <rFont val="Calibri"/>
      </rPr>
      <t xml:space="preserve">
</t>
    </r>
    <r>
      <rPr>
        <sz val="11"/>
        <color rgb="FF000000"/>
        <rFont val="Calibri"/>
      </rPr>
      <t xml:space="preserve">Microsoft has documentation on migrating from per-user MFA  Convert users from per-user MFA to Conditional Access based MFA </t>
    </r>
    <r>
      <rPr>
        <sz val="11"/>
        <color rgb="FF0000FF"/>
        <rFont val="Calibri"/>
      </rPr>
      <t>(https://learn.microsoft.com/en-us/azure/active-directory/authentication/howto-mfa-getstarted#convert-users-from-per-user-mfa-to-conditional-access-based-mfa)</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</si>
  <si>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Per-user MFA</t>
    </r>
    <r>
      <rPr>
        <sz val="11"/>
        <color rgb="FF000000"/>
        <rFont val="Calibri"/>
      </rPr>
      <t xml:space="preserve"> on the top row.</t>
    </r>
    <r>
      <rPr>
        <sz val="11"/>
        <color rgb="FF000000"/>
        <rFont val="Calibri"/>
      </rPr>
      <t xml:space="preserve">
</t>
    </r>
    <r>
      <rPr>
        <sz val="11"/>
        <color rgb="FF000000"/>
        <rFont val="Calibri"/>
      </rPr>
      <t xml:space="preserve">- Verify that the </t>
    </r>
    <r>
      <rPr>
        <b/>
        <sz val="11"/>
        <color rgb="FF000000"/>
        <rFont val="Calibri"/>
      </rPr>
      <t>Multi-factor Auth Status</t>
    </r>
    <r>
      <rPr>
        <sz val="11"/>
        <color rgb="FF000000"/>
        <rFont val="Calibri"/>
      </rPr>
      <t xml:space="preserve"> column shows </t>
    </r>
    <r>
      <rPr>
        <b/>
        <sz val="11"/>
        <color rgb="FF000000"/>
        <rFont val="Calibri"/>
      </rPr>
      <t>Disabled</t>
    </r>
    <r>
      <rPr>
        <sz val="11"/>
        <color rgb="FF000000"/>
        <rFont val="Calibri"/>
      </rPr>
      <t xml:space="preserve"> for each account.</t>
    </r>
    <r>
      <rPr>
        <sz val="11"/>
        <color rgb="FF000000"/>
        <rFont val="Calibri"/>
      </rPr>
      <t xml:space="preserve">
</t>
    </r>
    <r>
      <rPr>
        <b/>
        <sz val="11"/>
        <color rgb="FF000000"/>
        <rFont val="Calibri"/>
      </rPr>
      <t>To audit using Microsoft Graph</t>
    </r>
    <r>
      <rPr>
        <sz val="11"/>
        <color rgb="FF000000"/>
        <rFont val="Calibri"/>
      </rPr>
      <t xml:space="preserve">
</t>
    </r>
    <r>
      <rPr>
        <sz val="11"/>
        <color rgb="FF000000"/>
        <rFont val="Calibri"/>
      </rPr>
      <t xml:space="preserve">- Determine the </t>
    </r>
    <r>
      <rPr>
        <b/>
        <sz val="11"/>
        <color rgb="FF000000"/>
        <rFont val="Calibri"/>
      </rPr>
      <t>id</t>
    </r>
    <r>
      <rPr>
        <sz val="11"/>
        <color rgb="FF000000"/>
        <rFont val="Calibri"/>
      </rPr>
      <t xml:space="preserve"> or </t>
    </r>
    <r>
      <rPr>
        <b/>
        <sz val="11"/>
        <color rgb="FF000000"/>
        <rFont val="Calibri"/>
      </rPr>
      <t>userPrincipalName</t>
    </r>
    <r>
      <rPr>
        <sz val="11"/>
        <color rgb="FF000000"/>
        <rFont val="Calibri"/>
      </rPr>
      <t xml:space="preserve"> of the user being audited.</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beta/users/{id | userPrincipalName}/authentication/requirements</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https://graph.microsoft.com/beta/users/071cc716-8147-4397-a5ba-b2105951cc0b/authentication/requirements</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perUserMfaState</t>
    </r>
    <r>
      <rPr>
        <sz val="11"/>
        <color rgb="FF000000"/>
        <rFont val="Calibri"/>
      </rPr>
      <t xml:space="preserve"> property is set to </t>
    </r>
    <r>
      <rPr>
        <b/>
        <sz val="11"/>
        <color rgb="FF000000"/>
        <rFont val="Calibri"/>
      </rPr>
      <t>disabled</t>
    </r>
    <r>
      <rPr>
        <sz val="11"/>
        <color rgb="FF000000"/>
        <rFont val="Calibri"/>
      </rPr>
      <t>.</t>
    </r>
    <r>
      <rPr>
        <sz val="11"/>
        <color rgb="FF000000"/>
        <rFont val="Calibri"/>
      </rPr>
      <t xml:space="preserve">
</t>
    </r>
    <r>
      <rPr>
        <sz val="11"/>
        <color rgb="FF000000"/>
        <rFont val="Calibri"/>
      </rPr>
      <t>- Repeat this process for all users within the tenant.</t>
    </r>
    <r>
      <rPr>
        <sz val="11"/>
        <color rgb="FF000000"/>
        <rFont val="Calibri"/>
      </rPr>
      <t xml:space="preserve">
</t>
    </r>
    <r>
      <rPr>
        <b/>
        <sz val="11"/>
        <color rgb="FF000000"/>
        <rFont val="Calibri"/>
      </rPr>
      <t>Note:</t>
    </r>
    <r>
      <rPr>
        <sz val="11"/>
        <color rgb="FF000000"/>
        <rFont val="Calibri"/>
      </rPr>
      <t xml:space="preserve"> This API is in beta and does not support a list operation. To prevent server‑side throttling, clients should implement batching and client‑side rate limiting when auditing medium to large sized environments.</t>
    </r>
  </si>
  <si>
    <t>5.1.2.2</t>
  </si>
  <si>
    <r>
      <rPr>
        <sz val="11"/>
        <rFont val="Calibri"/>
      </rPr>
      <t>Ensure users cannot register applications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</si>
  <si>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Users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register applications</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$param = @{ AllowedToCreateApps = $false }</t>
    </r>
    <r>
      <rPr>
        <sz val="11"/>
        <color rgb="FF006096"/>
        <rFont val="Roboto Condensed"/>
      </rPr>
      <t xml:space="preserve">
</t>
    </r>
    <r>
      <rPr>
        <sz val="11"/>
        <color rgb="FF006096"/>
        <rFont val="Roboto Condensed"/>
      </rPr>
      <t>Update-MgPolicyAuthorizationPolicy -DefaultUserRolePermissions $param</t>
    </r>
    <r>
      <rPr>
        <sz val="11"/>
        <color rgb="FF006096"/>
        <rFont val="Roboto Condensed"/>
      </rPr>
      <t xml:space="preserve">
</t>
    </r>
  </si>
  <si>
    <r>
      <rPr>
        <sz val="11"/>
        <color rgb="FF000000"/>
        <rFont val="Calibri"/>
      </rPr>
      <t>This setting controls whether standard users can register applications in the Microsoft Entra ID directory. When enabled, any user can create app registrations, which function as identity objects for applications.</t>
    </r>
  </si>
  <si>
    <r>
      <rPr>
        <sz val="11"/>
        <color rgb="FF000000"/>
        <rFont val="Calibri"/>
      </rPr>
      <t>End users will no longer be able to register applications independently, including both third-party integrations and custom applications. Developers and IT staff who create app registrations as part of normal workflows will be affected and will need to submit registration requests to a privileged administrator (e.g., Application Administrator or Cloud Application Administrator). Organizations should establish a formal request and approval process before implementing this change to avoid workflow disruption.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</si>
  <si>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Users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register applications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(Get-MgPolicyAuthorizationPolicy).DefaultUserRolePermissions | fl AllowedToCreateApps</t>
    </r>
    <r>
      <rPr>
        <sz val="11"/>
        <color rgb="FF006096"/>
        <rFont val="Roboto Condensed"/>
      </rPr>
      <t xml:space="preserve">
</t>
    </r>
    <r>
      <rPr>
        <sz val="11"/>
        <color rgb="FF000000"/>
        <rFont val="Calibri"/>
      </rPr>
      <t xml:space="preserve">
</t>
    </r>
    <r>
      <rPr>
        <sz val="11"/>
        <color rgb="FF000000"/>
        <rFont val="Calibri"/>
      </rPr>
      <t xml:space="preserve">- Verify the returned value is </t>
    </r>
    <r>
      <rPr>
        <b/>
        <sz val="11"/>
        <color rgb="FF000000"/>
        <rFont val="Calibri"/>
      </rPr>
      <t>False</t>
    </r>
    <r>
      <rPr>
        <sz val="11"/>
        <color rgb="FF000000"/>
        <rFont val="Calibri"/>
      </rPr>
      <t>.</t>
    </r>
  </si>
  <si>
    <r>
      <rPr>
        <sz val="11"/>
        <color rgb="FF000000"/>
        <rFont val="Calibri"/>
      </rPr>
      <t>Yes (Users can register applications.)</t>
    </r>
  </si>
  <si>
    <t>5.1.2.3</t>
  </si>
  <si>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</si>
  <si>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non-admin users from creating tenants</t>
    </r>
    <r>
      <rPr>
        <sz val="11"/>
        <color rgb="FF000000"/>
        <rFont val="Calibri"/>
      </rPr>
      <t xml:space="preserve"> to </t>
    </r>
    <r>
      <rPr>
        <b/>
        <sz val="11"/>
        <color rgb="FF000000"/>
        <rFont val="Calibri"/>
      </rPr>
      <t>Yes</t>
    </r>
    <r>
      <rPr>
        <sz val="11"/>
        <color rgb="FF000000"/>
        <rFont val="Calibri"/>
      </rPr>
      <t xml:space="preserve"> then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 Create hashtable and update the auth policy</t>
    </r>
    <r>
      <rPr>
        <sz val="11"/>
        <color rgb="FF006096"/>
        <rFont val="Roboto Condensed"/>
      </rPr>
      <t xml:space="preserve">
</t>
    </r>
    <r>
      <rPr>
        <sz val="11"/>
        <color rgb="FF006096"/>
        <rFont val="Roboto Condensed"/>
      </rPr>
      <t>$params = @{ AllowedToCreateTenants = $false }</t>
    </r>
    <r>
      <rPr>
        <sz val="11"/>
        <color rgb="FF006096"/>
        <rFont val="Roboto Condensed"/>
      </rPr>
      <t xml:space="preserve">
</t>
    </r>
    <r>
      <rPr>
        <sz val="11"/>
        <color rgb="FF006096"/>
        <rFont val="Roboto Condensed"/>
      </rPr>
      <t>Update-MgPolicyAuthorizationPolicy -DefaultUserRolePermissions $params</t>
    </r>
    <r>
      <rPr>
        <sz val="11"/>
        <color rgb="FF006096"/>
        <rFont val="Roboto Condensed"/>
      </rPr>
      <t xml:space="preserve">
</t>
    </r>
  </si>
  <si>
    <r>
      <rPr>
        <sz val="11"/>
        <color rgb="FF000000"/>
        <rFont val="Calibri"/>
      </rPr>
      <t>Non-privileged users can create tenants in the Microsoft Entra ID and Microsoft Entra administration portal under "Manage tenant". The creation of a tenant is recorded in the Audit log as category "DirectoryManagement" and activity "Create Company". By default, the user who creates a Microsoft Entra tenant is automatically assigned the Global Administrator role. The newly created tenant doesn't inherit any settings or configurations.</t>
    </r>
  </si>
  <si>
    <r>
      <rPr>
        <sz val="11"/>
        <color rgb="FF000000"/>
        <rFont val="Calibri"/>
      </rPr>
      <t>Non-admin users will need to contact I.T. if they have a valid reason to create a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</si>
  <si>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Restrict non-admin users from creating tenants</t>
    </r>
    <r>
      <rPr>
        <sz val="11"/>
        <color rgb="FF000000"/>
        <rFont val="Calibri"/>
      </rPr>
      <t xml:space="preserve"> is set to </t>
    </r>
    <r>
      <rPr>
        <b/>
        <sz val="11"/>
        <color rgb="FF000000"/>
        <rFont val="Calibri"/>
      </rPr>
      <t>Yes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 xml:space="preserve">(Get-MgPolicyAuthorizationPolicy).DefaultUserRolePermissions | </t>
    </r>
    <r>
      <rPr>
        <sz val="11"/>
        <color rgb="FF006096"/>
        <rFont val="Roboto Condensed"/>
      </rPr>
      <t xml:space="preserve">
</t>
    </r>
    <r>
      <rPr>
        <sz val="11"/>
        <color rgb="FF006096"/>
        <rFont val="Roboto Condensed"/>
      </rPr>
      <t xml:space="preserve">    Select-Object AllowedToCreateTenants</t>
    </r>
    <r>
      <rPr>
        <sz val="11"/>
        <color rgb="FF006096"/>
        <rFont val="Roboto Condensed"/>
      </rPr>
      <t xml:space="preserve">
</t>
    </r>
    <r>
      <rPr>
        <sz val="11"/>
        <color rgb="FF000000"/>
        <rFont val="Calibri"/>
      </rPr>
      <t xml:space="preserve">
</t>
    </r>
    <r>
      <rPr>
        <sz val="11"/>
        <color rgb="FF000000"/>
        <rFont val="Calibri"/>
      </rPr>
      <t xml:space="preserve">- Verify the returned value is </t>
    </r>
    <r>
      <rPr>
        <b/>
        <sz val="11"/>
        <color rgb="FF000000"/>
        <rFont val="Calibri"/>
      </rPr>
      <t>False</t>
    </r>
  </si>
  <si>
    <r>
      <rPr>
        <sz val="11"/>
        <color rgb="FF000000"/>
        <rFont val="Calibri"/>
      </rPr>
      <t>No - Non-administrators can create tenants.</t>
    </r>
    <r>
      <rPr>
        <sz val="11"/>
        <color rgb="FF000000"/>
        <rFont val="Calibri"/>
      </rPr>
      <t xml:space="preserve">
</t>
    </r>
    <r>
      <rPr>
        <b/>
        <sz val="11"/>
        <color rgb="FF000000"/>
        <rFont val="Calibri"/>
      </rPr>
      <t>AllowedToCreateTenants</t>
    </r>
    <r>
      <rPr>
        <sz val="11"/>
        <color rgb="FF000000"/>
        <rFont val="Calibri"/>
      </rPr>
      <t xml:space="preserve"> is </t>
    </r>
    <r>
      <rPr>
        <b/>
        <sz val="11"/>
        <color rgb="FF000000"/>
        <rFont val="Calibri"/>
      </rPr>
      <t>True</t>
    </r>
  </si>
  <si>
    <t>5.1.2.4</t>
  </si>
  <si>
    <r>
      <rPr>
        <sz val="11"/>
        <rFont val="Calibri"/>
      </rPr>
      <t>Ensure access to the Entra admin center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</si>
  <si>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access to Microsoft Entra admin center</t>
    </r>
    <r>
      <rPr>
        <sz val="11"/>
        <color rgb="FF000000"/>
        <rFont val="Calibri"/>
      </rPr>
      <t xml:space="preserve"> to </t>
    </r>
    <r>
      <rPr>
        <b/>
        <sz val="11"/>
        <color rgb="FF000000"/>
        <rFont val="Calibri"/>
      </rPr>
      <t>Yes</t>
    </r>
    <r>
      <rPr>
        <sz val="11"/>
        <color rgb="FF000000"/>
        <rFont val="Calibri"/>
      </rPr>
      <t xml:space="preserve"> then </t>
    </r>
    <r>
      <rPr>
        <b/>
        <sz val="11"/>
        <color rgb="FF000000"/>
        <rFont val="Calibri"/>
      </rPr>
      <t>Save</t>
    </r>
    <r>
      <rPr>
        <sz val="11"/>
        <color rgb="FF000000"/>
        <rFont val="Calibri"/>
      </rPr>
      <t>.</t>
    </r>
  </si>
  <si>
    <r>
      <rPr>
        <sz val="11"/>
        <color rgb="FF000000"/>
        <rFont val="Calibri"/>
      </rPr>
      <t>This setting restricts non-administrators from loading a set of frequently visited pages in the Microsoft Entra admin center and Azure portal, including home, tenant overview, and the users list.</t>
    </r>
    <r>
      <rPr>
        <sz val="11"/>
        <color rgb="FF000000"/>
        <rFont val="Calibri"/>
      </rPr>
      <t xml:space="preserve">
</t>
    </r>
    <r>
      <rPr>
        <b/>
        <sz val="11"/>
        <color rgb="FF000000"/>
        <rFont val="Calibri"/>
      </rPr>
      <t>What does it not do?</t>
    </r>
    <r>
      <rPr>
        <sz val="11"/>
        <color rgb="FF000000"/>
        <rFont val="Calibri"/>
      </rPr>
      <t xml:space="preserve">
</t>
    </r>
    <r>
      <rPr>
        <sz val="11"/>
        <color rgb="FF000000"/>
        <rFont val="Calibri"/>
      </rPr>
      <t>- It does not block programmatic access to Microsoft Entra data via PowerShell, Microsoft Graph API, or other tools like Visual Studio.</t>
    </r>
    <r>
      <rPr>
        <sz val="11"/>
        <color rgb="FF000000"/>
        <rFont val="Calibri"/>
      </rPr>
      <t xml:space="preserve">
</t>
    </r>
    <r>
      <rPr>
        <sz val="11"/>
        <color rgb="FF000000"/>
        <rFont val="Calibri"/>
      </rPr>
      <t>- It does not apply to users with an administrative role, including custom roles.</t>
    </r>
    <r>
      <rPr>
        <sz val="11"/>
        <color rgb="FF000000"/>
        <rFont val="Calibri"/>
      </rPr>
      <t xml:space="preserve">
</t>
    </r>
    <r>
      <rPr>
        <sz val="11"/>
        <color rgb="FF000000"/>
        <rFont val="Calibri"/>
      </rPr>
      <t>- It does not prevent all access to the admin center. Many areas are still reachable through alternate paths.</t>
    </r>
  </si>
  <si>
    <r>
      <rPr>
        <sz val="11"/>
        <color rgb="FF000000"/>
        <rFont val="Calibri"/>
      </rPr>
      <t>Non-administrators who own groups will be unable to reach group management pages through the standard admin center navigation. Self-service access to other portal-facing features may also be affected depending on the navigation path used. Because the restriction targets specific frequently accessed pages rather than all portal content, users with direct (deep) links to other admin center sections may still be able to access them.</t>
    </r>
    <r>
      <rPr>
        <sz val="11"/>
        <color rgb="FF000000"/>
        <rFont val="Calibri"/>
      </rPr>
      <t xml:space="preserve">
</t>
    </r>
    <r>
      <rPr>
        <b/>
        <sz val="11"/>
        <color rgb="FF000000"/>
        <rFont val="Calibri"/>
      </rPr>
      <t>Note:</t>
    </r>
    <r>
      <rPr>
        <sz val="11"/>
        <color rgb="FF000000"/>
        <rFont val="Calibri"/>
      </rPr>
      <t xml:space="preserve"> Users will still be able to sign into Microsoft Entra admin center but will be unable to see directory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</si>
  <si>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under the </t>
    </r>
    <r>
      <rPr>
        <b/>
        <sz val="11"/>
        <color rgb="FF000000"/>
        <rFont val="Calibri"/>
      </rPr>
      <t>Administration center</t>
    </r>
    <r>
      <rPr>
        <sz val="11"/>
        <color rgb="FF000000"/>
        <rFont val="Calibri"/>
      </rPr>
      <t xml:space="preserve"> section that </t>
    </r>
    <r>
      <rPr>
        <b/>
        <sz val="11"/>
        <color rgb="FF000000"/>
        <rFont val="Calibri"/>
      </rPr>
      <t>Restrict access to Microsoft Entra admin center</t>
    </r>
    <r>
      <rPr>
        <sz val="11"/>
        <color rgb="FF000000"/>
        <rFont val="Calibri"/>
      </rPr>
      <t xml:space="preserve"> is set to </t>
    </r>
    <r>
      <rPr>
        <b/>
        <sz val="11"/>
        <color rgb="FF000000"/>
        <rFont val="Calibri"/>
      </rPr>
      <t>Yes</t>
    </r>
    <r>
      <rPr>
        <sz val="11"/>
        <color rgb="FF000000"/>
        <rFont val="Calibri"/>
      </rPr>
      <t>.</t>
    </r>
  </si>
  <si>
    <r>
      <rPr>
        <sz val="11"/>
        <color rgb="FF000000"/>
        <rFont val="Calibri"/>
      </rPr>
      <t>No - Non-administrators can access the Microsoft Entra admin center.</t>
    </r>
  </si>
  <si>
    <t>5.1.2.5</t>
  </si>
  <si>
    <r>
      <rPr>
        <sz val="11"/>
        <rFont val="Calibri"/>
      </rPr>
      <t>Ensure the option to remain signed in is hidden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</si>
  <si>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Show keep user signed in</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</si>
  <si>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 xml:space="preserve">The option for the user to </t>
    </r>
    <r>
      <rPr>
        <b/>
        <sz val="11"/>
        <color rgb="FF000000"/>
        <rFont val="Calibri"/>
      </rPr>
      <t>Stay signed in</t>
    </r>
    <r>
      <rPr>
        <sz val="11"/>
        <color rgb="FF000000"/>
        <rFont val="Calibri"/>
      </rPr>
      <t xml:space="preserve">, or the </t>
    </r>
    <r>
      <rPr>
        <b/>
        <sz val="11"/>
        <color rgb="FF000000"/>
        <rFont val="Calibri"/>
      </rPr>
      <t>Keep me signed in</t>
    </r>
    <r>
      <rPr>
        <sz val="11"/>
        <color rgb="FF000000"/>
        <rFont val="Calibri"/>
      </rPr>
      <t xml:space="preserve"> option, will prompt a user after a successful login. When the user selects this option, a persistent refresh token is created. The refresh token lasts for 90 days by default and does not prompt for sign-in or multifactor.</t>
    </r>
  </si>
  <si>
    <r>
      <rPr>
        <sz val="11"/>
        <color rgb="FF000000"/>
        <rFont val="Calibri"/>
      </rPr>
      <t xml:space="preserve">Once this setting is hidden users will no longer be prompted upon sign-in with the message </t>
    </r>
    <r>
      <rPr>
        <b/>
        <sz val="11"/>
        <color rgb="FF000000"/>
        <rFont val="Calibri"/>
      </rPr>
      <t>Stay signed in?</t>
    </r>
    <r>
      <rPr>
        <sz val="11"/>
        <color rgb="FF000000"/>
        <rFont val="Calibri"/>
      </rPr>
      <t>.  This may mean users will be forced to sign in more frequently.  Important: some features of SharePoint Online and Office 2010 have a dependency on users remaining signed in. If you hide this option, users may get additional and unexpected sign in prompts.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</si>
  <si>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Show keep user signed in</t>
    </r>
    <r>
      <rPr>
        <sz val="11"/>
        <color rgb="FF000000"/>
        <rFont val="Calibri"/>
      </rPr>
      <t xml:space="preserve"> is highlighted </t>
    </r>
    <r>
      <rPr>
        <b/>
        <sz val="11"/>
        <color rgb="FF000000"/>
        <rFont val="Calibri"/>
      </rPr>
      <t>No</t>
    </r>
    <r>
      <rPr>
        <sz val="11"/>
        <color rgb="FF000000"/>
        <rFont val="Calibri"/>
      </rPr>
      <t>.</t>
    </r>
  </si>
  <si>
    <r>
      <rPr>
        <sz val="11"/>
        <color rgb="FF000000"/>
        <rFont val="Calibri"/>
      </rPr>
      <t xml:space="preserve">Users may select </t>
    </r>
    <r>
      <rPr>
        <b/>
        <sz val="11"/>
        <color rgb="FF000000"/>
        <rFont val="Calibri"/>
      </rPr>
      <t>stay signed in</t>
    </r>
  </si>
  <si>
    <t>5.1.2.6</t>
  </si>
  <si>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</si>
  <si>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LinkedIn account connections</t>
    </r>
    <r>
      <rPr>
        <sz val="11"/>
        <color rgb="FF000000"/>
        <rFont val="Calibri"/>
      </rPr>
      <t xml:space="preserve"> select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</si>
  <si>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LinkedIn account connections allow users to connect their Microsoft work or school account with LinkedIn. After a user connects their accounts, information and highlights from LinkedIn are available in some Microsoft apps and services.</t>
    </r>
  </si>
  <si>
    <r>
      <rPr>
        <sz val="11"/>
        <color rgb="FF000000"/>
        <rFont val="Calibri"/>
      </rPr>
      <t>Users will not be able to sync contacts or use LinkedIn integration.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</si>
  <si>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LinkedIn account connections</t>
    </r>
    <r>
      <rPr>
        <sz val="11"/>
        <color rgb="FF000000"/>
        <rFont val="Calibri"/>
      </rPr>
      <t xml:space="preserve">, verify that </t>
    </r>
    <r>
      <rPr>
        <b/>
        <sz val="11"/>
        <color rgb="FF000000"/>
        <rFont val="Calibri"/>
      </rPr>
      <t>No</t>
    </r>
    <r>
      <rPr>
        <sz val="11"/>
        <color rgb="FF000000"/>
        <rFont val="Calibri"/>
      </rPr>
      <t xml:space="preserve"> is selected.</t>
    </r>
  </si>
  <si>
    <r>
      <rPr>
        <sz val="11"/>
        <color rgb="FF000000"/>
        <rFont val="Calibri"/>
      </rPr>
      <t>LinkedIn integration is enabled by default.</t>
    </r>
  </si>
  <si>
    <t>Groups</t>
  </si>
  <si>
    <t>5.1.3.1</t>
  </si>
  <si>
    <r>
      <rPr>
        <sz val="11"/>
        <rFont val="Calibri"/>
      </rPr>
      <t>Ensure users cannot create security groups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</si>
  <si>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create security groups in Azure portals, API or PowerShell</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defaultUserRolePermissions = @{</t>
    </r>
    <r>
      <rPr>
        <sz val="11"/>
        <color rgb="FF006096"/>
        <rFont val="Roboto Condensed"/>
      </rPr>
      <t xml:space="preserve">
</t>
    </r>
    <r>
      <rPr>
        <sz val="11"/>
        <color rgb="FF006096"/>
        <rFont val="Roboto Condensed"/>
      </rPr>
      <t xml:space="preserve">		AllowedToCreateSecurityGroups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Update-MgPolicyAuthorizationPolicy -BodyParameter $params</t>
    </r>
    <r>
      <rPr>
        <sz val="11"/>
        <color rgb="FF006096"/>
        <rFont val="Roboto Condensed"/>
      </rPr>
      <t xml:space="preserve">
</t>
    </r>
  </si>
  <si>
    <r>
      <rPr>
        <sz val="11"/>
        <color rgb="FF000000"/>
        <rFont val="Calibri"/>
      </rPr>
      <t>This setting allows users in the organization to create new security groups and add members to these groups in the Azure portal, API, or PowerShell. These new groups also show up in the Access Panel for all other users. If the policy setting on the group allows it, other users can create requests to join these groups.</t>
    </r>
    <r>
      <rPr>
        <sz val="11"/>
        <color rgb="FF000000"/>
        <rFont val="Calibri"/>
      </rPr>
      <t xml:space="preserve">
</t>
    </r>
    <r>
      <rPr>
        <sz val="11"/>
        <color rgb="FF000000"/>
        <rFont val="Calibri"/>
      </rPr>
      <t xml:space="preserve">The recommended state is </t>
    </r>
    <r>
      <rPr>
        <b/>
        <sz val="11"/>
        <color rgb="FF000000"/>
        <rFont val="Calibri"/>
      </rPr>
      <t>Users can create security groups in Azure portals, API or PowerShell</t>
    </r>
    <r>
      <rPr>
        <sz val="11"/>
        <color rgb="FF000000"/>
        <rFont val="Calibri"/>
      </rPr>
      <t xml:space="preserve"> set to </t>
    </r>
    <r>
      <rPr>
        <b/>
        <sz val="11"/>
        <color rgb="FF000000"/>
        <rFont val="Calibri"/>
      </rPr>
      <t>No</t>
    </r>
    <r>
      <rPr>
        <sz val="11"/>
        <color rgb="FF000000"/>
        <rFont val="Calibri"/>
      </rPr>
      <t>.</t>
    </r>
  </si>
  <si>
    <r>
      <rPr>
        <sz val="11"/>
        <color rgb="FF000000"/>
        <rFont val="Calibri"/>
      </rPr>
      <t>Restrictions may introduce some operational friction, particularly in fast-paced or decentralized environments where teams rely on self-service capabilities for collaboration and access management.</t>
    </r>
    <r>
      <rPr>
        <sz val="11"/>
        <color rgb="FF000000"/>
        <rFont val="Calibri"/>
      </rPr>
      <t xml:space="preserve">
</t>
    </r>
    <r>
      <rPr>
        <sz val="11"/>
        <color rgb="FF000000"/>
        <rFont val="Calibri"/>
      </rPr>
      <t>This can increase reliance on IT teams for routine tasks, potentially causing delays. However, these impacts can be minimized through automated approval workflows and clear governance processes.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</si>
  <si>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create security groups in Azure portals, API or PowerShell</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(Get-MgPolicyAuthorizationPolicy).DefaultUserRolePermissions | fl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AllowedToCreateSecurityGroups</t>
    </r>
    <r>
      <rPr>
        <sz val="11"/>
        <color rgb="FF000000"/>
        <rFont val="Calibri"/>
      </rPr>
      <t xml:space="preserve"> is </t>
    </r>
    <r>
      <rPr>
        <b/>
        <sz val="11"/>
        <color rgb="FF000000"/>
        <rFont val="Calibri"/>
      </rPr>
      <t>False</t>
    </r>
    <r>
      <rPr>
        <sz val="11"/>
        <color rgb="FF000000"/>
        <rFont val="Calibri"/>
      </rPr>
      <t>.</t>
    </r>
  </si>
  <si>
    <r>
      <rPr>
        <sz val="11"/>
        <color rgb="FF000000"/>
        <rFont val="Calibri"/>
      </rPr>
      <t>AllowedToCreateSecurityGroups : True</t>
    </r>
  </si>
  <si>
    <t>5.1.3.2</t>
  </si>
  <si>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</si>
  <si>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Self Service Group Management</t>
    </r>
    <r>
      <rPr>
        <sz val="11"/>
        <color rgb="FF000000"/>
        <rFont val="Calibri"/>
      </rPr>
      <t xml:space="preserve">, set </t>
    </r>
    <r>
      <rPr>
        <b/>
        <sz val="11"/>
        <color rgb="FF000000"/>
        <rFont val="Calibri"/>
      </rPr>
      <t>Restrict user ability to access groups features in My Groups. Group and User Admin will have read-only access when the value of this setting is 'Yes'</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</si>
  <si>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This setting restricts standard users from accessing the My Groups web interface in the My Account portal (</t>
    </r>
    <r>
      <rPr>
        <b/>
        <sz val="11"/>
        <color rgb="FF000000"/>
        <rFont val="Calibri"/>
      </rPr>
      <t>https://myaccount.microsoft.com/groups</t>
    </r>
    <r>
      <rPr>
        <sz val="11"/>
        <color rgb="FF000000"/>
        <rFont val="Calibri"/>
      </rPr>
      <t xml:space="preserve">). When set to </t>
    </r>
    <r>
      <rPr>
        <b/>
        <sz val="11"/>
        <color rgb="FF000000"/>
        <rFont val="Calibri"/>
      </rPr>
      <t>Yes</t>
    </r>
    <r>
      <rPr>
        <sz val="11"/>
        <color rgb="FF000000"/>
        <rFont val="Calibri"/>
      </rPr>
      <t>, this web interface access is removed for standard users.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</si>
  <si>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 xml:space="preserve">Setting this to </t>
    </r>
    <r>
      <rPr>
        <b/>
        <sz val="11"/>
        <color rgb="FF000000"/>
        <rFont val="Calibri"/>
      </rPr>
      <t>Yes</t>
    </r>
    <r>
      <rPr>
        <sz val="11"/>
        <color rgb="FF000000"/>
        <rFont val="Calibri"/>
      </rPr>
      <t xml:space="preserve"> creates administrative overhead for users who need to look up group memberships and must now request that information from an administrator.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</si>
  <si>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Self Service Group Management</t>
    </r>
    <r>
      <rPr>
        <sz val="11"/>
        <color rgb="FF000000"/>
        <rFont val="Calibri"/>
      </rPr>
      <t xml:space="preserve">, verify that </t>
    </r>
    <r>
      <rPr>
        <b/>
        <sz val="11"/>
        <color rgb="FF000000"/>
        <rFont val="Calibri"/>
      </rPr>
      <t>Restrict user ability to access groups features in My Groups. Group and User Admin will have read-only access when the value of this setting is 'Yes'</t>
    </r>
    <r>
      <rPr>
        <sz val="11"/>
        <color rgb="FF000000"/>
        <rFont val="Calibri"/>
      </rPr>
      <t xml:space="preserve"> is set to </t>
    </r>
    <r>
      <rPr>
        <b/>
        <sz val="11"/>
        <color rgb="FF000000"/>
        <rFont val="Calibri"/>
      </rPr>
      <t>Yes</t>
    </r>
    <r>
      <rPr>
        <sz val="11"/>
        <color rgb="FF000000"/>
        <rFont val="Calibri"/>
      </rPr>
      <t>.</t>
    </r>
  </si>
  <si>
    <r>
      <rPr>
        <b/>
        <sz val="11"/>
        <color rgb="FF000000"/>
        <rFont val="Calibri"/>
      </rPr>
      <t>No</t>
    </r>
  </si>
  <si>
    <t>5.1.3.3</t>
  </si>
  <si>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</si>
  <si>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Owners can manage group membership requests in My Groups</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</si>
  <si>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Microsoft Entra ID provides self-service group management features that enable users to create and manage their own security groups or Microsoft 365 groups. The owner of the group can approve or deny membership requests and delegate control of group membership. Self-service group management features aren't available for mail-enabled security groups or distribution lists.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</si>
  <si>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 xml:space="preserve">Administrators will be responsible for managing group membership requests instead of group owners, which is the default behavior. Administrative overhead will only increase if this setting was previously changed to </t>
    </r>
    <r>
      <rPr>
        <b/>
        <sz val="11"/>
        <color rgb="FF000000"/>
        <rFont val="Calibri"/>
      </rPr>
      <t>Yes</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</si>
  <si>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Owners can manage group membership requests in My Groups</t>
    </r>
    <r>
      <rPr>
        <sz val="11"/>
        <color rgb="FF000000"/>
        <rFont val="Calibri"/>
      </rPr>
      <t xml:space="preserve"> is set to </t>
    </r>
    <r>
      <rPr>
        <b/>
        <sz val="11"/>
        <color rgb="FF000000"/>
        <rFont val="Calibri"/>
      </rPr>
      <t>No</t>
    </r>
  </si>
  <si>
    <t>5.1.3.4</t>
  </si>
  <si>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</si>
  <si>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create Microsoft 365 groups in Azure portals, API or PowerShell</t>
    </r>
    <r>
      <rPr>
        <sz val="11"/>
        <color rgb="FF000000"/>
        <rFont val="Calibri"/>
      </rPr>
      <t xml:space="preserve"> to </t>
    </r>
    <r>
      <rPr>
        <b/>
        <sz val="11"/>
        <color rgb="FF000000"/>
        <rFont val="Calibri"/>
      </rPr>
      <t>No</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Target the object with the </t>
    </r>
    <r>
      <rPr>
        <b/>
        <sz val="11"/>
        <color rgb="FF000000"/>
        <rFont val="Calibri"/>
      </rPr>
      <t>templateId</t>
    </r>
    <r>
      <rPr>
        <sz val="11"/>
        <color rgb="FF000000"/>
        <rFont val="Calibri"/>
      </rPr>
      <t xml:space="preserve"> of </t>
    </r>
    <r>
      <rPr>
        <b/>
        <sz val="11"/>
        <color rgb="FF000000"/>
        <rFont val="Calibri"/>
      </rPr>
      <t>62375ab9-6b52-47ed-826b-58e47e0e304b</t>
    </r>
    <r>
      <rPr>
        <sz val="11"/>
        <color rgb="FF000000"/>
        <rFont val="Calibri"/>
      </rPr>
      <t xml:space="preserve">
</t>
    </r>
    <r>
      <rPr>
        <sz val="11"/>
        <color rgb="FF000000"/>
        <rFont val="Calibri"/>
      </rPr>
      <t xml:space="preserve">- Update </t>
    </r>
    <r>
      <rPr>
        <b/>
        <sz val="11"/>
        <color rgb="FF000000"/>
        <rFont val="Calibri"/>
      </rPr>
      <t>EnableGroupCreation</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group with the above </t>
    </r>
    <r>
      <rPr>
        <b/>
        <sz val="11"/>
        <color rgb="FF000000"/>
        <rFont val="Calibri"/>
      </rPr>
      <t>templateId</t>
    </r>
    <r>
      <rPr>
        <sz val="11"/>
        <color rgb="FF000000"/>
        <rFont val="Calibri"/>
      </rPr>
      <t xml:space="preserve"> doesn't exist this means the defaults are present and it would be advisable to use the UI to remediate, as this will automatically create the </t>
    </r>
    <r>
      <rPr>
        <b/>
        <sz val="11"/>
        <color rgb="FF000000"/>
        <rFont val="Calibri"/>
      </rPr>
      <t>Group.Unified</t>
    </r>
    <r>
      <rPr>
        <sz val="11"/>
        <color rgb="FF000000"/>
        <rFont val="Calibri"/>
      </rPr>
      <t xml:space="preserve"> object with its defaults. Microsoft's documentation does cover using a POST request to build this using the API, however.</t>
    </r>
  </si>
  <si>
    <r>
      <rPr>
        <sz val="11"/>
        <color rgb="FF000000"/>
        <rFont val="Calibri"/>
      </rPr>
      <t>All users within a Microsoft Entra organization are permitted to create new Microsoft 365 groups and add members to those groups through the Azure portal, API, or PowerShell. Newly created groups also appear in the Access Panel for all other users. When the applicable group policy settings allow it, users can submit requests to join these groups.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</si>
  <si>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Enabling this setting could create a number of requests that would need to be managed by an administrator.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</si>
  <si>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create Microsoft 365 groups in Azure portals, API or PowerShell</t>
    </r>
    <r>
      <rPr>
        <sz val="11"/>
        <color rgb="FF000000"/>
        <rFont val="Calibri"/>
      </rPr>
      <t xml:space="preserve"> is set to </t>
    </r>
    <r>
      <rPr>
        <b/>
        <sz val="11"/>
        <color rgb="FF000000"/>
        <rFont val="Calibri"/>
      </rPr>
      <t>No</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groups with the </t>
    </r>
    <r>
      <rPr>
        <b/>
        <sz val="11"/>
        <color rgb="FF000000"/>
        <rFont val="Calibri"/>
      </rPr>
      <t>templateId</t>
    </r>
    <r>
      <rPr>
        <sz val="11"/>
        <color rgb="FF000000"/>
        <rFont val="Calibri"/>
      </rPr>
      <t xml:space="preserve"> of </t>
    </r>
    <r>
      <rPr>
        <b/>
        <sz val="11"/>
        <color rgb="FF000000"/>
        <rFont val="Calibri"/>
      </rPr>
      <t>62375ab9-6b52-47ed-826b-58e47e0e304b</t>
    </r>
    <r>
      <rPr>
        <sz val="11"/>
        <color rgb="FF000000"/>
        <rFont val="Calibri"/>
      </rPr>
      <t xml:space="preserve">
</t>
    </r>
    <r>
      <rPr>
        <sz val="11"/>
        <color rgb="FF000000"/>
        <rFont val="Calibri"/>
      </rPr>
      <t xml:space="preserve">- Verify that </t>
    </r>
    <r>
      <rPr>
        <b/>
        <sz val="11"/>
        <color rgb="FF000000"/>
        <rFont val="Calibri"/>
      </rPr>
      <t>EnableGroupCreation</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If the group with the above </t>
    </r>
    <r>
      <rPr>
        <b/>
        <sz val="11"/>
        <color rgb="FF000000"/>
        <rFont val="Calibri"/>
      </rPr>
      <t>templateId</t>
    </r>
    <r>
      <rPr>
        <sz val="11"/>
        <color rgb="FF000000"/>
        <rFont val="Calibri"/>
      </rPr>
      <t xml:space="preserve"> does not exist, then it means the setting is in its default state and is not compliant.</t>
    </r>
  </si>
  <si>
    <r>
      <rPr>
        <b/>
        <sz val="11"/>
        <color rgb="FF000000"/>
        <rFont val="Calibri"/>
      </rPr>
      <t>Yes</t>
    </r>
  </si>
  <si>
    <t>Devices</t>
  </si>
  <si>
    <t>5.1.4.1</t>
  </si>
  <si>
    <r>
      <rPr>
        <sz val="11"/>
        <rFont val="Calibri"/>
      </rPr>
      <t>Ensure the ability to join devices to Entra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</si>
  <si>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may join devices to Microsoft Entra</t>
    </r>
    <r>
      <rPr>
        <sz val="11"/>
        <color rgb="FF000000"/>
        <rFont val="Calibri"/>
      </rPr>
      <t xml:space="preserve"> to </t>
    </r>
    <r>
      <rPr>
        <b/>
        <sz val="11"/>
        <color rgb="FF000000"/>
        <rFont val="Calibri"/>
      </rPr>
      <t>Selected</t>
    </r>
    <r>
      <rPr>
        <sz val="11"/>
        <color rgb="FF000000"/>
        <rFont val="Calibri"/>
      </rPr>
      <t xml:space="preserve"> (and add members) or </t>
    </r>
    <r>
      <rPr>
        <b/>
        <sz val="11"/>
        <color rgb="FF000000"/>
        <rFont val="Calibri"/>
      </rPr>
      <t>None</t>
    </r>
    <r>
      <rPr>
        <sz val="11"/>
        <color rgb="FF000000"/>
        <rFont val="Calibri"/>
      </rPr>
      <t>.</t>
    </r>
  </si>
  <si>
    <r>
      <rPr>
        <sz val="11"/>
        <color rgb="FF000000"/>
        <rFont val="Calibri"/>
      </rPr>
      <t>This setting enables you to select the users who can register their devices as Microsoft Entra joined devices.</t>
    </r>
    <r>
      <rPr>
        <sz val="11"/>
        <color rgb="FF000000"/>
        <rFont val="Calibri"/>
      </rPr>
      <t xml:space="preserve">
</t>
    </r>
    <r>
      <rPr>
        <sz val="11"/>
        <color rgb="FF000000"/>
        <rFont val="Calibri"/>
      </rPr>
      <t xml:space="preserve">The recommended state is </t>
    </r>
    <r>
      <rPr>
        <b/>
        <sz val="11"/>
        <color rgb="FF000000"/>
        <rFont val="Calibri"/>
      </rPr>
      <t>Selected</t>
    </r>
    <r>
      <rPr>
        <sz val="11"/>
        <color rgb="FF000000"/>
        <rFont val="Calibri"/>
      </rPr>
      <t xml:space="preserve"> or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to Microsoft Entra join on Windows 10 or newer. This setting doesn't apply to Microsoft Entra hybrid joined devices, Microsoft Entra joined VMs in Azure, or Microsoft Entra joined devices that use Windows Autopilot self-deployment mode because these methods work in a userless context.</t>
    </r>
  </si>
  <si>
    <r>
      <rPr>
        <sz val="11"/>
        <color rgb="FF000000"/>
        <rFont val="Calibri"/>
      </rPr>
      <t>Restricting the setting requires IT teams to assign enrollment permissions to specific staff, such as helpdesk or provisioning personnel, which may impact user-driven Autopilot scenarios and increase administrative overhead for device onboarding and support.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</si>
  <si>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may join devices to Microsoft Entra</t>
    </r>
    <r>
      <rPr>
        <sz val="11"/>
        <color rgb="FF000000"/>
        <rFont val="Calibri"/>
      </rPr>
      <t xml:space="preserve"> is set to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azureADJoin.allowedToJoin.@odata.type</t>
    </r>
    <r>
      <rPr>
        <sz val="11"/>
        <color rgb="FF000000"/>
        <rFont val="Calibri"/>
      </rPr>
      <t xml:space="preserve"> is one of the following:</t>
    </r>
    <r>
      <rPr>
        <sz val="11"/>
        <color rgb="FF000000"/>
        <rFont val="Calibri"/>
      </rPr>
      <t xml:space="preserve">
</t>
    </r>
    <r>
      <rPr>
        <sz val="11"/>
        <color rgb="FF000000"/>
        <rFont val="Calibri"/>
      </rPr>
      <t xml:space="preserve">- </t>
    </r>
    <r>
      <rPr>
        <b/>
        <sz val="11"/>
        <color rgb="FF000000"/>
        <rFont val="Calibri"/>
      </rPr>
      <t>#microsoft.graph.enumeratedDeviceRegistrationMembership</t>
    </r>
    <r>
      <rPr>
        <sz val="11"/>
        <color rgb="FF000000"/>
        <rFont val="Calibri"/>
      </rPr>
      <t xml:space="preserve">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#microsoft.graph.noDeviceRegistrationMembership</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set to </t>
    </r>
    <r>
      <rPr>
        <b/>
        <sz val="11"/>
        <color rgb="FF000000"/>
        <rFont val="Calibri"/>
      </rPr>
      <t>Selected</t>
    </r>
    <r>
      <rPr>
        <sz val="11"/>
        <color rgb="FF000000"/>
        <rFont val="Calibri"/>
      </rPr>
      <t>, users and groups will also appear in the output of the Graph Request.</t>
    </r>
  </si>
  <si>
    <r>
      <rPr>
        <sz val="11"/>
        <color rgb="FF000000"/>
        <rFont val="Calibri"/>
      </rPr>
      <t>All</t>
    </r>
  </si>
  <si>
    <t>5.1.4.2</t>
  </si>
  <si>
    <r>
      <rPr>
        <sz val="11"/>
        <rFont val="Calibri"/>
      </rPr>
      <t>Ensure the maximum number of devices per user is limited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</si>
  <si>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Maximum number of devices per user</t>
    </r>
    <r>
      <rPr>
        <sz val="11"/>
        <color rgb="FF000000"/>
        <rFont val="Calibri"/>
      </rPr>
      <t xml:space="preserve"> to </t>
    </r>
    <r>
      <rPr>
        <b/>
        <sz val="11"/>
        <color rgb="FF000000"/>
        <rFont val="Calibri"/>
      </rPr>
      <t>10</t>
    </r>
    <r>
      <rPr>
        <sz val="11"/>
        <color rgb="FF000000"/>
        <rFont val="Calibri"/>
      </rPr>
      <t xml:space="preserve"> or less.</t>
    </r>
  </si>
  <si>
    <r>
      <rPr>
        <sz val="11"/>
        <color rgb="FF000000"/>
        <rFont val="Calibri"/>
      </rPr>
      <t>This setting defines the maximum number of Microsoft Entra joined or registered devices that a user can have in Microsoft Entra ID. Once this limit is reached, no additional devices can be added until existing ones are removed. Values above 100 are automatically capped at 100.</t>
    </r>
    <r>
      <rPr>
        <sz val="11"/>
        <color rgb="FF000000"/>
        <rFont val="Calibri"/>
      </rPr>
      <t xml:space="preserve">
</t>
    </r>
    <r>
      <rPr>
        <sz val="11"/>
        <color rgb="FF000000"/>
        <rFont val="Calibri"/>
      </rPr>
      <t xml:space="preserve">The recommended state is </t>
    </r>
    <r>
      <rPr>
        <b/>
        <sz val="11"/>
        <color rgb="FF000000"/>
        <rFont val="Calibri"/>
      </rPr>
      <t>10</t>
    </r>
    <r>
      <rPr>
        <sz val="11"/>
        <color rgb="FF000000"/>
        <rFont val="Calibri"/>
      </rPr>
      <t xml:space="preserve"> or less.</t>
    </r>
  </si>
  <si>
    <r>
      <rPr>
        <sz val="11"/>
        <color rgb="FF000000"/>
        <rFont val="Calibri"/>
      </rPr>
      <t>IT staff who need to enroll more than 10 devices on behalf of the organization must be assigned the role of Device Enrollment Manager in the Intune admin center. Device Enrollment Managers are non-administrator accounts that can enroll and manage up to 1,000 devices. It is recommended to use dedicated service accounts for this role rather than assigning it to users' primary or daily-use accounts.</t>
    </r>
    <r>
      <rPr>
        <sz val="11"/>
        <color rgb="FF000000"/>
        <rFont val="Calibri"/>
      </rPr>
      <t xml:space="preserve">
</t>
    </r>
    <r>
      <rPr>
        <b/>
        <sz val="11"/>
        <color rgb="FF000000"/>
        <rFont val="Calibri"/>
      </rPr>
      <t>Warning:</t>
    </r>
    <r>
      <rPr>
        <sz val="11"/>
        <color rgb="FF000000"/>
        <rFont val="Calibri"/>
      </rPr>
      <t xml:space="preserve"> Do not delete accounts assigned as a Device enrollment manager if any devices were enrolled using the account. Doing so will lead to issues with these devices.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</si>
  <si>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Maximum number of devices per user</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userDeviceQuota</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</si>
  <si>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50</t>
    </r>
  </si>
  <si>
    <t>5.1.4.3</t>
  </si>
  <si>
    <r>
      <rPr>
        <sz val="11"/>
        <rFont val="Calibri"/>
      </rPr>
      <t>Ensure the GA role is not added as a local administrator during Entra join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</si>
  <si>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Global administrator role is added as local administrator on the device during Microsoft Entra join (Preview)</t>
    </r>
    <r>
      <rPr>
        <sz val="11"/>
        <color rgb="FF000000"/>
        <rFont val="Calibri"/>
      </rPr>
      <t xml:space="preserve"> to </t>
    </r>
    <r>
      <rPr>
        <b/>
        <sz val="11"/>
        <color rgb="FF000000"/>
        <rFont val="Calibri"/>
      </rPr>
      <t>No</t>
    </r>
    <r>
      <rPr>
        <sz val="11"/>
        <color rgb="FF000000"/>
        <rFont val="Calibri"/>
      </rPr>
      <t>.</t>
    </r>
  </si>
  <si>
    <r>
      <rPr>
        <sz val="11"/>
        <color rgb="FF000000"/>
        <rFont val="Calibri"/>
      </rPr>
      <t>This setting controls whether the Global Administrator role is automatically added to the local administrators group on a device during the Microsoft Entra join process.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</si>
  <si>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 xml:space="preserve">Restricting the default behavior and requiring manual assignment to least privilege roles introduces minor administrative overhead. During the Microsoft Entra join process, the </t>
    </r>
    <r>
      <rPr>
        <b/>
        <sz val="11"/>
        <color rgb="FF000000"/>
        <rFont val="Calibri"/>
      </rPr>
      <t>Microsoft Entra Joined Device Local Administrator</t>
    </r>
    <r>
      <rPr>
        <sz val="11"/>
        <color rgb="FF000000"/>
        <rFont val="Calibri"/>
      </rPr>
      <t xml:space="preserve"> role is automatically added to the device's local administrators group and should be used instead.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</si>
  <si>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Global administrator role is added as local administrator on the device during Microsoft Entra join (Preview)</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azureADJoin.localAdmins.enableGlobalAdmins</t>
    </r>
    <r>
      <rPr>
        <sz val="11"/>
        <color rgb="FF000000"/>
        <rFont val="Calibri"/>
      </rPr>
      <t xml:space="preserve"> is </t>
    </r>
    <r>
      <rPr>
        <b/>
        <sz val="11"/>
        <color rgb="FF000000"/>
        <rFont val="Calibri"/>
      </rPr>
      <t>False</t>
    </r>
    <r>
      <rPr>
        <sz val="11"/>
        <color rgb="FF000000"/>
        <rFont val="Calibri"/>
      </rPr>
      <t>.</t>
    </r>
  </si>
  <si>
    <r>
      <rPr>
        <sz val="11"/>
        <color rgb="FF000000"/>
        <rFont val="Calibri"/>
      </rPr>
      <t>Yes</t>
    </r>
  </si>
  <si>
    <t>5.1.4.4</t>
  </si>
  <si>
    <r>
      <rPr>
        <sz val="11"/>
        <rFont val="Calibri"/>
      </rPr>
      <t>Ensure local administrator assignment is limited during Entra join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</si>
  <si>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Registering user is added as local administrator on the device during Microsoft Entra join (Preview)</t>
    </r>
    <r>
      <rPr>
        <sz val="11"/>
        <color rgb="FF000000"/>
        <rFont val="Calibri"/>
      </rPr>
      <t xml:space="preserve"> to </t>
    </r>
    <r>
      <rPr>
        <b/>
        <sz val="11"/>
        <color rgb="FF000000"/>
        <rFont val="Calibri"/>
      </rPr>
      <t>Selected</t>
    </r>
    <r>
      <rPr>
        <sz val="11"/>
        <color rgb="FF000000"/>
        <rFont val="Calibri"/>
      </rPr>
      <t xml:space="preserve"> (and add members) </t>
    </r>
    <r>
      <rPr>
        <i/>
        <sz val="11"/>
        <color rgb="FF000000"/>
        <rFont val="Calibri"/>
      </rPr>
      <t>or</t>
    </r>
    <r>
      <rPr>
        <sz val="11"/>
        <color rgb="FF000000"/>
        <rFont val="Calibri"/>
      </rPr>
      <t xml:space="preserve"> </t>
    </r>
    <r>
      <rPr>
        <b/>
        <sz val="11"/>
        <color rgb="FF000000"/>
        <rFont val="Calibri"/>
      </rPr>
      <t>None</t>
    </r>
    <r>
      <rPr>
        <sz val="11"/>
        <color rgb="FF000000"/>
        <rFont val="Calibri"/>
      </rPr>
      <t>.</t>
    </r>
  </si>
  <si>
    <r>
      <rPr>
        <sz val="11"/>
        <color rgb="FF000000"/>
        <rFont val="Calibri"/>
      </rPr>
      <t>This setting determines if the Microsoft Entra user registering their device as Microsoft Entra join will be added to the local administrators group. This setting applies only once during the actual registration of the device as Microsoft Entra join.</t>
    </r>
    <r>
      <rPr>
        <sz val="11"/>
        <color rgb="FF000000"/>
        <rFont val="Calibri"/>
      </rPr>
      <t xml:space="preserve">
</t>
    </r>
    <r>
      <rPr>
        <sz val="11"/>
        <color rgb="FF000000"/>
        <rFont val="Calibri"/>
      </rPr>
      <t xml:space="preserve">The recommended state is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</si>
  <si>
    <r>
      <rPr>
        <sz val="11"/>
        <color rgb="FF000000"/>
        <rFont val="Calibri"/>
      </rPr>
      <t xml:space="preserve">Restricting the default behavior and requiring manual assignment to built-in roles introduces minor administrative overhead. During the Microsoft Entra join process, the </t>
    </r>
    <r>
      <rPr>
        <b/>
        <sz val="11"/>
        <color rgb="FF000000"/>
        <rFont val="Calibri"/>
      </rPr>
      <t>Microsoft Entra Joined Device Local Administrator</t>
    </r>
    <r>
      <rPr>
        <sz val="11"/>
        <color rgb="FF000000"/>
        <rFont val="Calibri"/>
      </rPr>
      <t xml:space="preserve"> role is automatically added to the device's local administrators group and should be used instead.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</si>
  <si>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Registering user is added as local administrator on the device during Microsoft Entra join (Preview)</t>
    </r>
    <r>
      <rPr>
        <sz val="11"/>
        <color rgb="FF000000"/>
        <rFont val="Calibri"/>
      </rPr>
      <t xml:space="preserve"> is set to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azureADJoin.localAdmins.registeringUsers.@odata.type</t>
    </r>
    <r>
      <rPr>
        <sz val="11"/>
        <color rgb="FF000000"/>
        <rFont val="Calibri"/>
      </rPr>
      <t xml:space="preserve"> is one of the following:</t>
    </r>
    <r>
      <rPr>
        <sz val="11"/>
        <color rgb="FF000000"/>
        <rFont val="Calibri"/>
      </rPr>
      <t xml:space="preserve">
</t>
    </r>
    <r>
      <rPr>
        <sz val="11"/>
        <color rgb="FF000000"/>
        <rFont val="Calibri"/>
      </rPr>
      <t xml:space="preserve">- </t>
    </r>
    <r>
      <rPr>
        <b/>
        <sz val="11"/>
        <color rgb="FF000000"/>
        <rFont val="Calibri"/>
      </rPr>
      <t>#microsoft.graph.enumeratedDeviceRegistrationMembership</t>
    </r>
    <r>
      <rPr>
        <sz val="11"/>
        <color rgb="FF000000"/>
        <rFont val="Calibri"/>
      </rPr>
      <t xml:space="preserve">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#microsoft.graph.noDeviceRegistrationMembership</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set to </t>
    </r>
    <r>
      <rPr>
        <b/>
        <sz val="11"/>
        <color rgb="FF000000"/>
        <rFont val="Calibri"/>
      </rPr>
      <t>Selected</t>
    </r>
    <r>
      <rPr>
        <sz val="11"/>
        <color rgb="FF000000"/>
        <rFont val="Calibri"/>
      </rPr>
      <t>, users and groups will also appear in the output of the Graph Request.</t>
    </r>
  </si>
  <si>
    <t>5.1.4.5</t>
  </si>
  <si>
    <r>
      <rPr>
        <sz val="11"/>
        <rFont val="Calibri"/>
      </rPr>
      <t>Ensure Local Administrator Password Solution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</si>
  <si>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 xml:space="preserve">Enable Microsoft Entra Local Administrator Password Solution (LAPS) </t>
    </r>
    <r>
      <rPr>
        <sz val="11"/>
        <color rgb="FF000000"/>
        <rFont val="Calibri"/>
      </rPr>
      <t xml:space="preserve"> to </t>
    </r>
    <r>
      <rPr>
        <b/>
        <sz val="11"/>
        <color rgb="FF000000"/>
        <rFont val="Calibri"/>
      </rPr>
      <t>Yes</t>
    </r>
    <r>
      <rPr>
        <sz val="11"/>
        <color rgb="FF000000"/>
        <rFont val="Calibri"/>
      </rPr>
      <t>.</t>
    </r>
  </si>
  <si>
    <r>
      <rPr>
        <sz val="11"/>
        <color rgb="FF000000"/>
        <rFont val="Calibri"/>
      </rPr>
      <t>Local Administrator Password Solution  (LAPS) is the management of local account passwords on Windows devices. LAPS provides a solution to securely manage and retrieve the built-in local admin password. With cloud version of LAPS, customers can enable storing and rotation of local admin passwords for both Microsoft Entra and Microsoft Entra hybrid join devices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</si>
  <si>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Enabling LAPS requires some additional operational overhead.</t>
    </r>
    <r>
      <rPr>
        <sz val="11"/>
        <color rgb="FF000000"/>
        <rFont val="Calibri"/>
      </rPr>
      <t xml:space="preserve">
</t>
    </r>
    <r>
      <rPr>
        <sz val="11"/>
        <color rgb="FF000000"/>
        <rFont val="Calibri"/>
      </rPr>
      <t>Although unlikely if a password is rotated and not retrieved or backed up before the device becomes unreachable (e.g., due to hardware failure, network isolation, or being decommissioned), administrators may be locked out.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</si>
  <si>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 xml:space="preserve">Enable Microsoft Entra Local Administrator Password Solution (LAPS) </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localAdminPassword.isEnabled</t>
    </r>
    <r>
      <rPr>
        <sz val="11"/>
        <color rgb="FF000000"/>
        <rFont val="Calibri"/>
      </rPr>
      <t xml:space="preserve"> is </t>
    </r>
    <r>
      <rPr>
        <b/>
        <sz val="11"/>
        <color rgb="FF000000"/>
        <rFont val="Calibri"/>
      </rPr>
      <t>True</t>
    </r>
    <r>
      <rPr>
        <sz val="11"/>
        <color rgb="FF000000"/>
        <rFont val="Calibri"/>
      </rPr>
      <t>.</t>
    </r>
  </si>
  <si>
    <r>
      <rPr>
        <sz val="11"/>
        <color rgb="FF000000"/>
        <rFont val="Calibri"/>
      </rPr>
      <t>No</t>
    </r>
  </si>
  <si>
    <t>5.1.4.6</t>
  </si>
  <si>
    <r>
      <rPr>
        <sz val="11"/>
        <rFont val="Calibri"/>
      </rPr>
      <t>Ensure users are restricted from recovering BitLocker keys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</si>
  <si>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users from recovering the BitLocker key(s) for their owned devices</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defaultUserRolePermissions = @{</t>
    </r>
    <r>
      <rPr>
        <sz val="11"/>
        <color rgb="FF006096"/>
        <rFont val="Roboto Condensed"/>
      </rPr>
      <t xml:space="preserve">
</t>
    </r>
    <r>
      <rPr>
        <sz val="11"/>
        <color rgb="FF006096"/>
        <rFont val="Roboto Condensed"/>
      </rPr>
      <t xml:space="preserve">		AllowedToReadBitlockerKeysForOwnedDevice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Update-MgPolicyAuthorizationPolicy -BodyParameter $params</t>
    </r>
    <r>
      <rPr>
        <sz val="11"/>
        <color rgb="FF006096"/>
        <rFont val="Roboto Condensed"/>
      </rPr>
      <t xml:space="preserve">
</t>
    </r>
  </si>
  <si>
    <r>
      <rPr>
        <sz val="11"/>
        <color rgb="FF000000"/>
        <rFont val="Calibri"/>
      </rPr>
      <t>This setting determines if users can self-service recover their BitLocker key(s). 'Yes' restricts non-admin users from being able to see the BitLocker key(s) for their owned devices if there are any. 'No' allows all users to recover their BitLocker key(s).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</si>
  <si>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Restricting this setting will increase administrative overhead and may introduce friction between end users and the helpdesk, as users will no longer be able to retrieve BitLocker recovery keys through the self-service portal. This portal was originally designed to streamline recovery and reduce support burden. During the CrowdStrike Falcon Sensor outage in July 2024, many endpoints entered recovery mode, and delays in accessing recovery keys contributed to prolonged downtime. Limiting self-service access could exacerbate such delays in future incidents, especially in large or distributed environments.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</si>
  <si>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Restrict users from recovering the BitLocker key(s) for their owned devices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(Get-MgPolicyAuthorizationPolicy).DefaultUserRolePermissions | fl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AllowedToReadBitlockerKeysForOwnedDevice</t>
    </r>
    <r>
      <rPr>
        <sz val="11"/>
        <color rgb="FF000000"/>
        <rFont val="Calibri"/>
      </rPr>
      <t xml:space="preserve"> is </t>
    </r>
    <r>
      <rPr>
        <b/>
        <sz val="11"/>
        <color rgb="FF000000"/>
        <rFont val="Calibri"/>
      </rPr>
      <t>False</t>
    </r>
    <r>
      <rPr>
        <sz val="11"/>
        <color rgb="FF000000"/>
        <rFont val="Calibri"/>
      </rPr>
      <t>.</t>
    </r>
  </si>
  <si>
    <t>Enterprise apps</t>
  </si>
  <si>
    <t>5.1.5.1</t>
  </si>
  <si>
    <r>
      <rPr>
        <sz val="11"/>
        <rFont val="Calibri"/>
      </rPr>
      <t>Ensure user consent to apps accessing company data on their behalf is not allowed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</si>
  <si>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&gt; </t>
    </r>
    <r>
      <rPr>
        <b/>
        <sz val="11"/>
        <color rgb="FF000000"/>
        <rFont val="Calibri"/>
      </rPr>
      <t>User consent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 consent for applications</t>
    </r>
    <r>
      <rPr>
        <sz val="11"/>
        <color rgb="FF000000"/>
        <rFont val="Calibri"/>
      </rPr>
      <t xml:space="preserve"> select </t>
    </r>
    <r>
      <rPr>
        <b/>
        <sz val="11"/>
        <color rgb="FF000000"/>
        <rFont val="Calibri"/>
      </rPr>
      <t>Do not allow user consent</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option at the top of the window.</t>
    </r>
  </si>
  <si>
    <r>
      <rPr>
        <sz val="11"/>
        <color rgb="FF000000"/>
        <rFont val="Calibri"/>
      </rPr>
      <t>Control when end users and group owners are allowed to grant consent to applications, and when they will be required to request administrator review and approval. Allowing users to grant apps access to data helps them acquire useful applications and be productive but can represent a risk in some situations if it's not monitored and controlled carefully.</t>
    </r>
  </si>
  <si>
    <r>
      <rPr>
        <sz val="11"/>
        <color rgb="FF000000"/>
        <rFont val="Calibri"/>
      </rPr>
      <t>If user consent is disabled, previous consent grants will still be honored but all future consent operations must be performed by an administrator. Tenant-wide admin consent can be requested by users through an integrated administrator consent request workflow or through organizational support processes.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</si>
  <si>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&gt; </t>
    </r>
    <r>
      <rPr>
        <b/>
        <sz val="11"/>
        <color rgb="FF000000"/>
        <rFont val="Calibri"/>
      </rPr>
      <t>User consent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 consent for applications</t>
    </r>
    <r>
      <rPr>
        <sz val="11"/>
        <color rgb="FF000000"/>
        <rFont val="Calibri"/>
      </rPr>
      <t xml:space="preserve"> is set to </t>
    </r>
    <r>
      <rPr>
        <b/>
        <sz val="11"/>
        <color rgb="FF000000"/>
        <rFont val="Calibri"/>
      </rPr>
      <t>Do not allow user consent</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(Get-MgPolicyAuthorizationPolicy).DefaultUserRolePermissions | </t>
    </r>
    <r>
      <rPr>
        <sz val="11"/>
        <color rgb="FF006096"/>
        <rFont val="Roboto Condensed"/>
      </rPr>
      <t xml:space="preserve">
</t>
    </r>
    <r>
      <rPr>
        <sz val="11"/>
        <color rgb="FF006096"/>
        <rFont val="Roboto Condensed"/>
      </rPr>
      <t xml:space="preserve">    Select-Object -ExpandProperty PermissionGrantPoliciesAssigned</t>
    </r>
    <r>
      <rPr>
        <sz val="11"/>
        <color rgb="FF006096"/>
        <rFont val="Roboto Condensed"/>
      </rPr>
      <t xml:space="preserve">
</t>
    </r>
    <r>
      <rPr>
        <sz val="11"/>
        <color rgb="FF000000"/>
        <rFont val="Calibri"/>
      </rPr>
      <t xml:space="preserve">
</t>
    </r>
    <r>
      <rPr>
        <sz val="11"/>
        <color rgb="FF000000"/>
        <rFont val="Calibri"/>
      </rPr>
      <t xml:space="preserve">- Verify that the returned array does not contain either </t>
    </r>
    <r>
      <rPr>
        <b/>
        <sz val="11"/>
        <color rgb="FF000000"/>
        <rFont val="Calibri"/>
      </rPr>
      <t>ManagePermissionGrantsForSelf.microsoft-user-default-low</t>
    </r>
    <r>
      <rPr>
        <sz val="11"/>
        <color rgb="FF000000"/>
        <rFont val="Calibri"/>
      </rPr>
      <t xml:space="preserve"> or </t>
    </r>
    <r>
      <rPr>
        <b/>
        <sz val="11"/>
        <color rgb="FF000000"/>
        <rFont val="Calibri"/>
      </rPr>
      <t>ManagePermissionGrantsForSelf.microsoft-user-default-legacy</t>
    </r>
    <r>
      <rPr>
        <sz val="11"/>
        <color rgb="FF000000"/>
        <rFont val="Calibri"/>
      </rPr>
      <t>. If either of these strings is present, the audit fails.</t>
    </r>
  </si>
  <si>
    <r>
      <rPr>
        <sz val="11"/>
        <color rgb="FF000000"/>
        <rFont val="Calibri"/>
      </rPr>
      <t xml:space="preserve">UI - </t>
    </r>
    <r>
      <rPr>
        <b/>
        <sz val="11"/>
        <color rgb="FF000000"/>
        <rFont val="Calibri"/>
      </rPr>
      <t>Allow user consent for apps</t>
    </r>
  </si>
  <si>
    <t>5.1.5.2</t>
  </si>
  <si>
    <r>
      <rPr>
        <sz val="11"/>
        <rFont val="Calibri"/>
      </rPr>
      <t>Ensure the admin consent workflow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</si>
  <si>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Consent and permissions</t>
    </r>
    <r>
      <rPr>
        <sz val="11"/>
        <color rgb="FF000000"/>
        <rFont val="Calibri"/>
      </rPr>
      <t>.</t>
    </r>
    <r>
      <rPr>
        <sz val="11"/>
        <color rgb="FF000000"/>
        <rFont val="Calibri"/>
      </rPr>
      <t xml:space="preserve">
</t>
    </r>
    <r>
      <rPr>
        <sz val="11"/>
        <color rgb="FF000000"/>
        <rFont val="Calibri"/>
      </rPr>
      <t xml:space="preserve">- Under Manage select </t>
    </r>
    <r>
      <rPr>
        <b/>
        <sz val="11"/>
        <color rgb="FF000000"/>
        <rFont val="Calibri"/>
      </rPr>
      <t>Admin consent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request admin consent to apps they are unable to consent to​</t>
    </r>
    <r>
      <rPr>
        <sz val="11"/>
        <color rgb="FF000000"/>
        <rFont val="Calibri"/>
      </rPr>
      <t xml:space="preserve"> to </t>
    </r>
    <r>
      <rPr>
        <b/>
        <sz val="11"/>
        <color rgb="FF000000"/>
        <rFont val="Calibri"/>
      </rPr>
      <t>Yes</t>
    </r>
    <r>
      <rPr>
        <sz val="11"/>
        <color rgb="FF000000"/>
        <rFont val="Calibri"/>
      </rPr>
      <t xml:space="preserve"> under </t>
    </r>
    <r>
      <rPr>
        <b/>
        <sz val="11"/>
        <color rgb="FF000000"/>
        <rFont val="Calibri"/>
      </rPr>
      <t>Admin consent requests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Reviewers</t>
    </r>
    <r>
      <rPr>
        <sz val="11"/>
        <color rgb="FF000000"/>
        <rFont val="Calibri"/>
      </rPr>
      <t xml:space="preserve"> choose the Roles and Groups that will review user generated app consent requests.</t>
    </r>
    <r>
      <rPr>
        <sz val="11"/>
        <color rgb="FF000000"/>
        <rFont val="Calibri"/>
      </rPr>
      <t xml:space="preserve">
</t>
    </r>
    <r>
      <rPr>
        <sz val="11"/>
        <color rgb="FF000000"/>
        <rFont val="Calibri"/>
      </rPr>
      <t xml:space="preserve">- Set </t>
    </r>
    <r>
      <rPr>
        <b/>
        <sz val="11"/>
        <color rgb="FF000000"/>
        <rFont val="Calibri"/>
      </rPr>
      <t>Selected users will receive email notifications for requests</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at the top of the window.</t>
    </r>
  </si>
  <si>
    <r>
      <rPr>
        <sz val="11"/>
        <color rgb="FF000000"/>
        <rFont val="Calibri"/>
      </rPr>
      <t>The admin consent workflow gives admins a secure way to grant access to applications that require admin approval. When a user tries to access an application but is unable to provide consent, they can send a request for admin approval. The request is sent via email to admins who have been designated as reviewers. A reviewer takes action on the request, and the user is notified of the action.</t>
    </r>
  </si>
  <si>
    <r>
      <rPr>
        <sz val="11"/>
        <color rgb="FF000000"/>
        <rFont val="Calibri"/>
      </rPr>
      <t>To approve requests, a reviewer must be a global administrator, cloud application administrator, or application administrator. The reviewer must already have one of these admin roles assigned; simply designating them as a reviewer doesn't elevate their privileges.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</si>
  <si>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Consent and permissions</t>
    </r>
    <r>
      <rPr>
        <sz val="11"/>
        <color rgb="FF000000"/>
        <rFont val="Calibri"/>
      </rPr>
      <t>.</t>
    </r>
    <r>
      <rPr>
        <sz val="11"/>
        <color rgb="FF000000"/>
        <rFont val="Calibri"/>
      </rPr>
      <t xml:space="preserve">
</t>
    </r>
    <r>
      <rPr>
        <sz val="11"/>
        <color rgb="FF000000"/>
        <rFont val="Calibri"/>
      </rPr>
      <t xml:space="preserve">- Under Manage select </t>
    </r>
    <r>
      <rPr>
        <b/>
        <sz val="11"/>
        <color rgb="FF000000"/>
        <rFont val="Calibri"/>
      </rPr>
      <t>Admin consent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request admin consent to apps they are unable to consent to​</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Get-MgPolicyAdminConsentRequestPolicy | </t>
    </r>
    <r>
      <rPr>
        <sz val="11"/>
        <color rgb="FF006096"/>
        <rFont val="Roboto Condensed"/>
      </rPr>
      <t xml:space="preserve">
</t>
    </r>
    <r>
      <rPr>
        <sz val="11"/>
        <color rgb="FF006096"/>
        <rFont val="Roboto Condensed"/>
      </rPr>
      <t xml:space="preserve">    fl IsEnabled,NotifyReviewers,RemindersEnabled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t>
    </r>
  </si>
  <si>
    <r>
      <rPr>
        <sz val="11"/>
        <color rgb="FF000000"/>
        <rFont val="Calibri"/>
      </rPr>
      <t xml:space="preserve">- </t>
    </r>
    <r>
      <rPr>
        <b/>
        <sz val="11"/>
        <color rgb="FF000000"/>
        <rFont val="Calibri"/>
      </rPr>
      <t>Users can request admin consent to apps they are unable to consent to</t>
    </r>
    <r>
      <rPr>
        <sz val="11"/>
        <color rgb="FF000000"/>
        <rFont val="Calibri"/>
      </rPr>
      <t xml:space="preserve">: </t>
    </r>
    <r>
      <rPr>
        <b/>
        <sz val="11"/>
        <color rgb="FF000000"/>
        <rFont val="Calibri"/>
      </rPr>
      <t>No</t>
    </r>
    <r>
      <rPr>
        <sz val="11"/>
        <color rgb="FF000000"/>
        <rFont val="Calibri"/>
      </rPr>
      <t xml:space="preserve">
</t>
    </r>
    <r>
      <rPr>
        <sz val="11"/>
        <color rgb="FF000000"/>
        <rFont val="Calibri"/>
      </rPr>
      <t xml:space="preserve">- </t>
    </r>
    <r>
      <rPr>
        <b/>
        <sz val="11"/>
        <color rgb="FF000000"/>
        <rFont val="Calibri"/>
      </rPr>
      <t>Selected users to review admin consent requests</t>
    </r>
    <r>
      <rPr>
        <sz val="11"/>
        <color rgb="FF000000"/>
        <rFont val="Calibri"/>
      </rPr>
      <t xml:space="preserve">: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Selected users will receive email notifications for requests</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Selected users will receive request expiration reminders</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Consent request expires after (days)</t>
    </r>
    <r>
      <rPr>
        <sz val="11"/>
        <color rgb="FF000000"/>
        <rFont val="Calibri"/>
      </rPr>
      <t xml:space="preserve">: </t>
    </r>
    <r>
      <rPr>
        <b/>
        <sz val="11"/>
        <color rgb="FF000000"/>
        <rFont val="Calibri"/>
      </rPr>
      <t>30</t>
    </r>
  </si>
  <si>
    <t>5.1.5.3</t>
  </si>
  <si>
    <r>
      <rPr>
        <sz val="11"/>
        <rFont val="Calibri"/>
      </rPr>
      <t>Ensure password addition is blocked for applications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</si>
  <si>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password addition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</si>
  <si>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either certificate credentials or password credentials (also referred to as client secrets). This setting enforces a tenant-wide restriction that prevents new password credentials from being added to any application registration or service principal.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revoke or invalidate existing password credentials; credentials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Block password addition</t>
    </r>
    <r>
      <rPr>
        <sz val="11"/>
        <color rgb="FF000000"/>
        <rFont val="Calibri"/>
      </rPr>
      <t xml:space="preserve"> set to </t>
    </r>
    <r>
      <rPr>
        <b/>
        <sz val="11"/>
        <color rgb="FF000000"/>
        <rFont val="Calibri"/>
      </rPr>
      <t>On</t>
    </r>
    <r>
      <rPr>
        <sz val="11"/>
        <color rgb="FF000000"/>
        <rFont val="Calibri"/>
      </rPr>
      <t>.</t>
    </r>
  </si>
  <si>
    <r>
      <rPr>
        <sz val="11"/>
        <color rgb="FF000000"/>
        <rFont val="Calibri"/>
      </rPr>
      <t>This policy applies to new password credential additions only. Existing client secrets remain valid until they expire or are explicitly revoked; this recommendation does not retroactively invalidate credentials created before the policy was enabled.</t>
    </r>
    <r>
      <rPr>
        <sz val="11"/>
        <color rgb="FF000000"/>
        <rFont val="Calibri"/>
      </rPr>
      <t xml:space="preserve">
</t>
    </r>
    <r>
      <rPr>
        <sz val="11"/>
        <color rgb="FF000000"/>
        <rFont val="Calibri"/>
      </rPr>
      <t>Any automated process, pipeline, or script that programmatically adds client secrets to application registrations or service principals will be blocked once the policy is enabled, unless an exception is configured. Applications that have not yet migrated to certificate-based authentication or workload identity federation will require changes before new credentials can be added.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</si>
  <si>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password addition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password addition is properly blocked,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</si>
  <si>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r>
      <rPr>
        <b/>
        <sz val="11"/>
        <color rgb="FF000000"/>
        <rFont val="Calibri"/>
      </rPr>
      <t>Off</t>
    </r>
  </si>
  <si>
    <t>5.1.5.4</t>
  </si>
  <si>
    <r>
      <rPr>
        <sz val="11"/>
        <rFont val="Calibri"/>
      </rPr>
      <t>Ensure password lifetime for applications does not exceed 180 days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</si>
  <si>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password lifetime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the maximum lifetime to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</si>
  <si>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password credentials (also referred to as client secrets). This setting enforces a tenant-wide maximum lifetime for new password credentials added to any application registration or service principal. When enabled, any client secret created must have an expiration date that falls within the configured maximum, which for this recommendation is 180 days or less.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retroactively shorten or invalidate existing password credentials; secrets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Restrict max password lifetime</t>
    </r>
    <r>
      <rPr>
        <sz val="11"/>
        <color rgb="FF000000"/>
        <rFont val="Calibri"/>
      </rPr>
      <t xml:space="preserve"> set to </t>
    </r>
    <r>
      <rPr>
        <b/>
        <sz val="11"/>
        <color rgb="FF000000"/>
        <rFont val="Calibri"/>
      </rPr>
      <t>On</t>
    </r>
    <r>
      <rPr>
        <sz val="11"/>
        <color rgb="FF000000"/>
        <rFont val="Calibri"/>
      </rPr>
      <t xml:space="preserve">: </t>
    </r>
    <r>
      <rPr>
        <b/>
        <sz val="11"/>
        <color rgb="FF000000"/>
        <rFont val="Calibri"/>
      </rPr>
      <t>180</t>
    </r>
    <r>
      <rPr>
        <sz val="11"/>
        <color rgb="FF000000"/>
        <rFont val="Calibri"/>
      </rPr>
      <t xml:space="preserve"> days or less.</t>
    </r>
  </si>
  <si>
    <r>
      <rPr>
        <sz val="11"/>
        <color rgb="FF000000"/>
        <rFont val="Calibri"/>
      </rPr>
      <t>Any automated process, pipeline, or script that creates client secrets with a lifetime exceeding the configured maximum will fail once the policy is enabled, unless an exception is configured. Organizations will need to update secret creation workflows to specify expiration dates within the allowed range and establish rotation processes for secrets approaching expiry.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</si>
  <si>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password lifetime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the configured maximum lifetime is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the password lifetime is properly restricted,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</si>
  <si>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5.1.5.5</t>
  </si>
  <si>
    <r>
      <rPr>
        <sz val="11"/>
        <rFont val="Calibri"/>
      </rPr>
      <t>Ensure new application passwords are system-generated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</si>
  <si>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custom passwords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</si>
  <si>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password credentials (also referred to as client secrets). By default, when adding a new password credential, the caller may supply a custom password value or allow the system to generate one. This setting enforces a tenant-wide restriction that blocks the use of custom password values, requiring all new password credentials to be system-generated.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affect existing password credentials; credentials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Block custom passwords</t>
    </r>
    <r>
      <rPr>
        <sz val="11"/>
        <color rgb="FF000000"/>
        <rFont val="Calibri"/>
      </rPr>
      <t xml:space="preserve"> set to </t>
    </r>
    <r>
      <rPr>
        <b/>
        <sz val="11"/>
        <color rgb="FF000000"/>
        <rFont val="Calibri"/>
      </rPr>
      <t>On</t>
    </r>
    <r>
      <rPr>
        <sz val="11"/>
        <color rgb="FF000000"/>
        <rFont val="Calibri"/>
      </rPr>
      <t>.</t>
    </r>
  </si>
  <si>
    <r>
      <rPr>
        <sz val="11"/>
        <color rgb="FF000000"/>
        <rFont val="Calibri"/>
      </rPr>
      <t>Any automated process, pipeline, or script that programmatically creates a client secret by supplying a custom password value will be blocked once the policy is enabled, unless an exception is configured. Most tooling, including the Microsoft Entra admin center, Azure CLI, and Azure PowerShell, already defaults to system-generated values, so the operational impact for typical workflows is minimal. Organizations that rely on custom password values in their automation will need to update those workflows to omit the custom value and accept the system-generated secret.</t>
    </r>
    <r>
      <rPr>
        <sz val="11"/>
        <color rgb="FF000000"/>
        <rFont val="Calibri"/>
      </rPr>
      <t xml:space="preserve">
</t>
    </r>
    <r>
      <rPr>
        <sz val="11"/>
        <color rgb="FF000000"/>
        <rFont val="Calibri"/>
      </rPr>
      <t>Organizations that have policies or regulatory requirements that mandate specific password formats may need to maintain exclusions for certain applications. Exceptions should be scoped narrowly and reviewed regularly to minimize risk.</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</si>
  <si>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custom passwords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custom password addition is properly blocked,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</si>
  <si>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5.1.5.6</t>
  </si>
  <si>
    <r>
      <rPr>
        <sz val="11"/>
        <rFont val="Calibri"/>
      </rPr>
      <t>Ensure maximum certificate lifetime for applications does not exceed 180 days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</si>
  <si>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certificate lifetime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Set </t>
    </r>
    <r>
      <rPr>
        <b/>
        <sz val="11"/>
        <color rgb="FF000000"/>
        <rFont val="Calibri"/>
      </rPr>
      <t>Maximum lifetime (in days)</t>
    </r>
    <r>
      <rPr>
        <sz val="11"/>
        <color rgb="FF000000"/>
        <rFont val="Calibri"/>
      </rPr>
      <t xml:space="preserve"> to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</si>
  <si>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certificate credentials. This setting enforces a tenant-wide maximum lifetime for new certificate credentials added to any application registration or service principal. When enabled, any certificate uploaded must have a validity period that falls within the configured maximum, which for this recommendation is 180 days or less.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retroactively shorten or invalidate existing certificate credentials; certificates uploaded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Restrict maximum certificate lifetime</t>
    </r>
    <r>
      <rPr>
        <sz val="11"/>
        <color rgb="FF000000"/>
        <rFont val="Calibri"/>
      </rPr>
      <t xml:space="preserve"> set to </t>
    </r>
    <r>
      <rPr>
        <b/>
        <sz val="11"/>
        <color rgb="FF000000"/>
        <rFont val="Calibri"/>
      </rPr>
      <t>On</t>
    </r>
    <r>
      <rPr>
        <sz val="11"/>
        <color rgb="FF000000"/>
        <rFont val="Calibri"/>
      </rPr>
      <t xml:space="preserve">: </t>
    </r>
    <r>
      <rPr>
        <b/>
        <sz val="11"/>
        <color rgb="FF000000"/>
        <rFont val="Calibri"/>
      </rPr>
      <t>180</t>
    </r>
    <r>
      <rPr>
        <sz val="11"/>
        <color rgb="FF000000"/>
        <rFont val="Calibri"/>
      </rPr>
      <t xml:space="preserve"> days or less.</t>
    </r>
  </si>
  <si>
    <r>
      <rPr>
        <sz val="11"/>
        <color rgb="FF000000"/>
        <rFont val="Calibri"/>
      </rPr>
      <t>Any automated process, pipeline, or script that uploads certificates with a validity period exceeding the configured maximum will be blocked once the policy is enabled, unless an exception is configured. Organizations will need to update certificate issuance workflows to generate certificates with expiration dates within the allowed range and establish rotation processes for certificates approaching expiry.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</si>
  <si>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certificate lifetime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xml:space="preserve">- Verify that </t>
    </r>
    <r>
      <rPr>
        <b/>
        <sz val="11"/>
        <color rgb="FF000000"/>
        <rFont val="Calibri"/>
      </rPr>
      <t>Maximum lifetime (in days)</t>
    </r>
    <r>
      <rPr>
        <sz val="11"/>
        <color rgb="FF000000"/>
        <rFont val="Calibri"/>
      </rPr>
      <t xml:space="preserve"> is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the certificate lifetime is properly restricted,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applicationRestrictions.keyCredentials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servicePrincipalRestrictions.keyCredentials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</si>
  <si>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External Identities</t>
  </si>
  <si>
    <t>5.1.6.1</t>
  </si>
  <si>
    <r>
      <rPr>
        <sz val="11"/>
        <rFont val="Calibri"/>
      </rPr>
      <t>Ensure that collaboration invitations are sent to allowed domains only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</si>
  <si>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Collaboration restrictions</t>
    </r>
    <r>
      <rPr>
        <sz val="11"/>
        <color rgb="FF000000"/>
        <rFont val="Calibri"/>
      </rPr>
      <t xml:space="preserve">, select </t>
    </r>
    <r>
      <rPr>
        <b/>
        <sz val="11"/>
        <color rgb="FF000000"/>
        <rFont val="Calibri"/>
      </rPr>
      <t>Allow invitations only to the specified domains (most restrictive)</t>
    </r>
    <r>
      <rPr>
        <sz val="11"/>
        <color rgb="FF000000"/>
        <rFont val="Calibri"/>
      </rPr>
      <t xml:space="preserve"> is selected. Then specify the allowed domains under </t>
    </r>
    <r>
      <rPr>
        <b/>
        <sz val="11"/>
        <color rgb="FF000000"/>
        <rFont val="Calibri"/>
      </rPr>
      <t>Target domains</t>
    </r>
    <r>
      <rPr>
        <sz val="11"/>
        <color rgb="FF000000"/>
        <rFont val="Calibri"/>
      </rPr>
      <t>.</t>
    </r>
  </si>
  <si>
    <r>
      <rPr>
        <sz val="11"/>
        <color rgb="FF000000"/>
        <rFont val="Calibri"/>
      </rPr>
      <t>B2B collaboration is a feature within Microsoft Entra External ID that allows for guest invitations to an organization.</t>
    </r>
    <r>
      <rPr>
        <sz val="11"/>
        <color rgb="FF000000"/>
        <rFont val="Calibri"/>
      </rPr>
      <t xml:space="preserve">
</t>
    </r>
    <r>
      <rPr>
        <sz val="11"/>
        <color rgb="FF000000"/>
        <rFont val="Calibri"/>
      </rPr>
      <t xml:space="preserve">Ensure users can only send invitations to </t>
    </r>
    <r>
      <rPr>
        <b/>
        <sz val="11"/>
        <color rgb="FF000000"/>
        <rFont val="Calibri"/>
      </rPr>
      <t>specified domains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list works independently from OneDrive for Business and SharePoint Online allow/block lists. To restrict individual file sharing in SharePoint Online, set up an allow or blocklist for OneDrive for Business and SharePoint Online.  For instance, in SharePoint or OneDrive users can still share with external users from prohibited domains by using Anyone links if they haven't been disabled.</t>
    </r>
  </si>
  <si>
    <r>
      <rPr>
        <sz val="11"/>
        <color rgb="FF000000"/>
        <rFont val="Calibri"/>
      </rPr>
      <t>This could make collaboration more difficult if the setting is not quickly updated when a new domain is identified as "allowed".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</si>
  <si>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Collaboration restrictions</t>
    </r>
    <r>
      <rPr>
        <sz val="11"/>
        <color rgb="FF000000"/>
        <rFont val="Calibri"/>
      </rPr>
      <t xml:space="preserve">, verify that </t>
    </r>
    <r>
      <rPr>
        <b/>
        <sz val="11"/>
        <color rgb="FF000000"/>
        <rFont val="Calibri"/>
      </rPr>
      <t>Allow invitations only to the specified domains (most restrictive)</t>
    </r>
    <r>
      <rPr>
        <sz val="11"/>
        <color rgb="FF000000"/>
        <rFont val="Calibri"/>
      </rPr>
      <t xml:space="preserve"> is selected. Then verify allowed domains are specified under </t>
    </r>
    <r>
      <rPr>
        <b/>
        <sz val="11"/>
        <color rgb="FF000000"/>
        <rFont val="Calibri"/>
      </rPr>
      <t>Target domains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$Uri = "https://graph.microsoft.com/beta/legacy/policies"</t>
    </r>
    <r>
      <rPr>
        <sz val="11"/>
        <color rgb="FF006096"/>
        <rFont val="Roboto Condensed"/>
      </rPr>
      <t xml:space="preserve">
</t>
    </r>
    <r>
      <rPr>
        <sz val="11"/>
        <color rgb="FF006096"/>
        <rFont val="Roboto Condensed"/>
      </rPr>
      <t xml:space="preserve">$Response = (Invoke-MgGraphRequest -Uri $Uri).value | </t>
    </r>
    <r>
      <rPr>
        <sz val="11"/>
        <color rgb="FF006096"/>
        <rFont val="Roboto Condensed"/>
      </rPr>
      <t xml:space="preserve">
</t>
    </r>
    <r>
      <rPr>
        <sz val="11"/>
        <color rgb="FF006096"/>
        <rFont val="Roboto Condensed"/>
      </rPr>
      <t>Where-Object { $_.type -eq 'B2BManagementPolicy' }</t>
    </r>
    <r>
      <rPr>
        <sz val="11"/>
        <color rgb="FF006096"/>
        <rFont val="Roboto Condensed"/>
      </rPr>
      <t xml:space="preserve">
</t>
    </r>
    <r>
      <rPr>
        <sz val="11"/>
        <color rgb="FF006096"/>
        <rFont val="Roboto Condensed"/>
      </rPr>
      <t>if ($Response) {</t>
    </r>
    <r>
      <rPr>
        <sz val="11"/>
        <color rgb="FF006096"/>
        <rFont val="Roboto Condensed"/>
      </rPr>
      <t xml:space="preserve">
</t>
    </r>
    <r>
      <rPr>
        <sz val="11"/>
        <color rgb="FF006096"/>
        <rFont val="Roboto Condensed"/>
      </rPr>
      <t xml:space="preserve">    $Definition = $Response.definition | ConvertFrom-Json</t>
    </r>
    <r>
      <rPr>
        <sz val="11"/>
        <color rgb="FF006096"/>
        <rFont val="Roboto Condensed"/>
      </rPr>
      <t xml:space="preserve">
</t>
    </r>
    <r>
      <rPr>
        <sz val="11"/>
        <color rgb="FF006096"/>
        <rFont val="Roboto Condensed"/>
      </rPr>
      <t xml:space="preserve">    $DomainsPolicy = $Definition.B2BManagementPolicy.InvitationsAllowedAndBlockedDomainsPolicy</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Write-Output "No policy found."</t>
    </r>
    <r>
      <rPr>
        <sz val="11"/>
        <color rgb="FF006096"/>
        <rFont val="Roboto Condensed"/>
      </rPr>
      <t xml:space="preserve">
</t>
    </r>
    <r>
      <rPr>
        <sz val="11"/>
        <color rgb="FF006096"/>
        <rFont val="Roboto Condensed"/>
      </rPr>
      <t xml:space="preserve">    return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$DomainsPolicy</t>
    </r>
    <r>
      <rPr>
        <sz val="11"/>
        <color rgb="FF006096"/>
        <rFont val="Roboto Condensed"/>
      </rPr>
      <t xml:space="preserve">
</t>
    </r>
    <r>
      <rPr>
        <sz val="11"/>
        <color rgb="FF000000"/>
        <rFont val="Calibri"/>
      </rPr>
      <t xml:space="preserve">
</t>
    </r>
    <r>
      <rPr>
        <sz val="11"/>
        <color rgb="FF000000"/>
        <rFont val="Calibri"/>
      </rPr>
      <t xml:space="preserve">- Verify that the output includes an </t>
    </r>
    <r>
      <rPr>
        <b/>
        <sz val="11"/>
        <color rgb="FF000000"/>
        <rFont val="Calibri"/>
      </rPr>
      <t>AllowedDomains</t>
    </r>
    <r>
      <rPr>
        <sz val="11"/>
        <color rgb="FF000000"/>
        <rFont val="Calibri"/>
      </rPr>
      <t xml:space="preserve"> property that either contains no domains or lists only organizationally approved domains. If a </t>
    </r>
    <r>
      <rPr>
        <i/>
        <sz val="11"/>
        <color rgb="FF000000"/>
        <rFont val="Calibri"/>
      </rPr>
      <t>BlockedDomains</t>
    </r>
    <r>
      <rPr>
        <sz val="11"/>
        <color rgb="FF000000"/>
        <rFont val="Calibri"/>
      </rPr>
      <t xml:space="preserve"> property is present, the configuration is considered non-compliant.</t>
    </r>
    <r>
      <rPr>
        <sz val="11"/>
        <color rgb="FF000000"/>
        <rFont val="Calibri"/>
      </rPr>
      <t xml:space="preserve">
</t>
    </r>
    <r>
      <rPr>
        <sz val="11"/>
        <color rgb="FF000000"/>
        <rFont val="Calibri"/>
      </rPr>
      <t>Example of a compliant output with AllowedDomains defined:</t>
    </r>
    <r>
      <rPr>
        <sz val="11"/>
        <color rgb="FF000000"/>
        <rFont val="Calibri"/>
      </rPr>
      <t xml:space="preserve">
</t>
    </r>
    <r>
      <rPr>
        <sz val="11"/>
        <color rgb="FF006096"/>
        <rFont val="Roboto Condensed"/>
      </rPr>
      <t>AllowedDomains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{cisecurity.org, contoso.com, example.com}</t>
    </r>
    <r>
      <rPr>
        <sz val="11"/>
        <color rgb="FF006096"/>
        <rFont val="Roboto Condensed"/>
      </rPr>
      <t xml:space="preserve">
</t>
    </r>
    <r>
      <rPr>
        <sz val="11"/>
        <color rgb="FF000000"/>
        <rFont val="Calibri"/>
      </rPr>
      <t xml:space="preserve">
</t>
    </r>
    <r>
      <rPr>
        <sz val="11"/>
        <color rgb="FF000000"/>
        <rFont val="Calibri"/>
      </rPr>
      <t>Allowed with no domains allowed (also compliant):</t>
    </r>
    <r>
      <rPr>
        <sz val="11"/>
        <color rgb="FF000000"/>
        <rFont val="Calibri"/>
      </rPr>
      <t xml:space="preserve">
</t>
    </r>
    <r>
      <rPr>
        <sz val="11"/>
        <color rgb="FF006096"/>
        <rFont val="Roboto Condensed"/>
      </rPr>
      <t>AllowedDomains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</si>
  <si>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Allow invitations to be sent to any domain (most inclusive)</t>
    </r>
  </si>
  <si>
    <t>5.1.6.2</t>
  </si>
  <si>
    <r>
      <rPr>
        <sz val="11"/>
        <rFont val="Calibri"/>
      </rPr>
      <t>Ensure that guest user access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</si>
  <si>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user access</t>
    </r>
    <r>
      <rPr>
        <sz val="11"/>
        <color rgb="FF000000"/>
        <rFont val="Calibri"/>
      </rPr>
      <t xml:space="preserve"> set </t>
    </r>
    <r>
      <rPr>
        <b/>
        <sz val="11"/>
        <color rgb="FF000000"/>
        <rFont val="Calibri"/>
      </rPr>
      <t>Guest user access restrictions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t>
    </r>
    <r>
      <rPr>
        <b/>
        <sz val="11"/>
        <color rgb="FF000000"/>
        <rFont val="Calibri"/>
      </rPr>
      <t>Guest user access is restricted to properties and memberships of their own directory objects (most restrictive)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 to set the guest user access restrictions to default:</t>
    </r>
    <r>
      <rPr>
        <sz val="11"/>
        <color rgb="FF000000"/>
        <rFont val="Calibri"/>
      </rPr>
      <t xml:space="preserve">
</t>
    </r>
    <r>
      <rPr>
        <sz val="11"/>
        <color rgb="FF006096"/>
        <rFont val="Roboto Condensed"/>
      </rPr>
      <t># Guest users have limited access to properties and memberships of directory objects</t>
    </r>
    <r>
      <rPr>
        <sz val="11"/>
        <color rgb="FF006096"/>
        <rFont val="Roboto Condensed"/>
      </rPr>
      <t xml:space="preserve">
</t>
    </r>
    <r>
      <rPr>
        <sz val="11"/>
        <color rgb="FF006096"/>
        <rFont val="Roboto Condensed"/>
      </rPr>
      <t>Update-MgPolicyAuthorizationPolicy -GuestUserRoleId '10dae51f-b6af-4016-8d66-8c2a99b929b3'</t>
    </r>
    <r>
      <rPr>
        <sz val="11"/>
        <color rgb="FF006096"/>
        <rFont val="Roboto Condensed"/>
      </rPr>
      <t xml:space="preserve">
</t>
    </r>
    <r>
      <rPr>
        <sz val="11"/>
        <color rgb="FF000000"/>
        <rFont val="Calibri"/>
      </rPr>
      <t xml:space="preserve">
</t>
    </r>
    <r>
      <rPr>
        <sz val="11"/>
        <color rgb="FF000000"/>
        <rFont val="Calibri"/>
      </rPr>
      <t>- Or, run the following command to set it to the "most restrictive":</t>
    </r>
    <r>
      <rPr>
        <sz val="11"/>
        <color rgb="FF000000"/>
        <rFont val="Calibri"/>
      </rPr>
      <t xml:space="preserve">
</t>
    </r>
    <r>
      <rPr>
        <sz val="11"/>
        <color rgb="FF006096"/>
        <rFont val="Roboto Condensed"/>
      </rPr>
      <t># Guest user access is restricted to properties and memberships of their own directory objects (most restrictive)</t>
    </r>
    <r>
      <rPr>
        <sz val="11"/>
        <color rgb="FF006096"/>
        <rFont val="Roboto Condensed"/>
      </rPr>
      <t xml:space="preserve">
</t>
    </r>
    <r>
      <rPr>
        <sz val="11"/>
        <color rgb="FF006096"/>
        <rFont val="Roboto Condensed"/>
      </rPr>
      <t>Update-MgPolicyAuthorizationPolicy -GuestUserRoleId '2af84b1e-32c8-42b7-82bc-daa82404023b'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Either setting allows for a passing state.</t>
    </r>
  </si>
  <si>
    <r>
      <rPr>
        <sz val="11"/>
        <color rgb="FF000000"/>
        <rFont val="Calibri"/>
      </rPr>
      <t>Microsoft Entra ID, part of Microsoft Entra, allows you to restrict what external guest users can see in their organization in Microsoft Entra ID. Guest users are set to a limited permission level by default in Microsoft Entra ID, while the default for member users is the full set of user permissions.</t>
    </r>
    <r>
      <rPr>
        <sz val="11"/>
        <color rgb="FF000000"/>
        <rFont val="Calibri"/>
      </rPr>
      <t xml:space="preserve">
</t>
    </r>
    <r>
      <rPr>
        <sz val="11"/>
        <color rgb="FF000000"/>
        <rFont val="Calibri"/>
      </rPr>
      <t>These directory level permissions are enforced across Microsoft Entra services including Microsoft Graph, PowerShell v2, the Azure portal, and My Apps portal. Microsoft 365 services leveraging Microsoft 365 groups for collaboration scenarios are also affected, specifically Outlook, Microsoft Teams, and SharePoint. They do not override the SharePoint or Microsoft Teams guest settings.</t>
    </r>
    <r>
      <rPr>
        <sz val="11"/>
        <color rgb="FF000000"/>
        <rFont val="Calibri"/>
      </rPr>
      <t xml:space="preserve">
</t>
    </r>
    <r>
      <rPr>
        <sz val="11"/>
        <color rgb="FF000000"/>
        <rFont val="Calibri"/>
      </rPr>
      <t xml:space="preserve">The recommended state is at least </t>
    </r>
    <r>
      <rPr>
        <b/>
        <sz val="11"/>
        <color rgb="FF000000"/>
        <rFont val="Calibri"/>
      </rPr>
      <t>Guest users have limited access to properties and memberships of directory objects</t>
    </r>
    <r>
      <rPr>
        <sz val="11"/>
        <color rgb="FF000000"/>
        <rFont val="Calibri"/>
      </rPr>
      <t xml:space="preserve"> or more restrictive.</t>
    </r>
  </si>
  <si>
    <r>
      <rPr>
        <sz val="11"/>
        <color rgb="FF000000"/>
        <rFont val="Calibri"/>
      </rPr>
      <t xml:space="preserve">The default is </t>
    </r>
    <r>
      <rPr>
        <b/>
        <sz val="11"/>
        <color rgb="FF000000"/>
        <rFont val="Calibri"/>
      </rPr>
      <t>Guest users have limited access to properties and memberships of directory objects</t>
    </r>
    <r>
      <rPr>
        <sz val="11"/>
        <color rgb="FF000000"/>
        <rFont val="Calibri"/>
      </rPr>
      <t>.</t>
    </r>
    <r>
      <rPr>
        <sz val="11"/>
        <color rgb="FF000000"/>
        <rFont val="Calibri"/>
      </rPr>
      <t xml:space="preserve">
</t>
    </r>
    <r>
      <rPr>
        <sz val="11"/>
        <color rgb="FF000000"/>
        <rFont val="Calibri"/>
      </rPr>
      <t>When using the 'most restrictive' setting, guests will only be able to access their own profiles and will not be allowed to see other users' profiles, groups, or group memberships.</t>
    </r>
    <r>
      <rPr>
        <sz val="11"/>
        <color rgb="FF000000"/>
        <rFont val="Calibri"/>
      </rPr>
      <t xml:space="preserve">
</t>
    </r>
    <r>
      <rPr>
        <sz val="11"/>
        <color rgb="FF000000"/>
        <rFont val="Calibri"/>
      </rPr>
      <t>There are some known issues with Yammer that will prevent guests that are signed in from leaving the group.</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</si>
  <si>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user access</t>
    </r>
    <r>
      <rPr>
        <sz val="11"/>
        <color rgb="FF000000"/>
        <rFont val="Calibri"/>
      </rPr>
      <t xml:space="preserve"> verify that </t>
    </r>
    <r>
      <rPr>
        <b/>
        <sz val="11"/>
        <color rgb="FF000000"/>
        <rFont val="Calibri"/>
      </rPr>
      <t>Guest user access restrictions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t>
    </r>
    <r>
      <rPr>
        <b/>
        <sz val="11"/>
        <color rgb="FF000000"/>
        <rFont val="Calibri"/>
      </rPr>
      <t>Guest user access is restricted to properties and memberships of their own directory objects (most restrictive)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 | fl GuestUserRoleId</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10dae51f-b6af-4016-8d66-8c2a99b929b3</t>
    </r>
    <r>
      <rPr>
        <sz val="11"/>
        <color rgb="FF000000"/>
        <rFont val="Calibri"/>
      </rPr>
      <t xml:space="preserve"> or </t>
    </r>
    <r>
      <rPr>
        <b/>
        <sz val="11"/>
        <color rgb="FF000000"/>
        <rFont val="Calibri"/>
      </rPr>
      <t>2af84b1e-32c8-42b7-82bc-daa82404023b</t>
    </r>
    <r>
      <rPr>
        <sz val="11"/>
        <color rgb="FF000000"/>
        <rFont val="Calibri"/>
      </rPr>
      <t xml:space="preserve"> (most restrictive)</t>
    </r>
    <r>
      <rPr>
        <sz val="11"/>
        <color rgb="FF000000"/>
        <rFont val="Calibri"/>
      </rPr>
      <t xml:space="preserve">
</t>
    </r>
    <r>
      <rPr>
        <b/>
        <sz val="11"/>
        <color rgb="FF000000"/>
        <rFont val="Calibri"/>
      </rPr>
      <t>Note:</t>
    </r>
    <r>
      <rPr>
        <sz val="11"/>
        <color rgb="FF000000"/>
        <rFont val="Calibri"/>
      </rPr>
      <t xml:space="preserve"> Either setting allows for a passing state.</t>
    </r>
    <r>
      <rPr>
        <sz val="11"/>
        <color rgb="FF000000"/>
        <rFont val="Calibri"/>
      </rPr>
      <t xml:space="preserve">
</t>
    </r>
    <r>
      <rPr>
        <b/>
        <sz val="11"/>
        <color rgb="FF000000"/>
        <rFont val="Calibri"/>
      </rPr>
      <t>Note 2:</t>
    </r>
    <r>
      <rPr>
        <sz val="11"/>
        <color rgb="FF000000"/>
        <rFont val="Calibri"/>
      </rPr>
      <t xml:space="preserve"> The value of </t>
    </r>
    <r>
      <rPr>
        <b/>
        <sz val="11"/>
        <color rgb="FF000000"/>
        <rFont val="Calibri"/>
      </rPr>
      <t>a0b1b346-4d3e-4e8b-98f8-753987be4970</t>
    </r>
    <r>
      <rPr>
        <sz val="11"/>
        <color rgb="FF000000"/>
        <rFont val="Calibri"/>
      </rPr>
      <t xml:space="preserve"> is equal to </t>
    </r>
    <r>
      <rPr>
        <b/>
        <sz val="11"/>
        <color rgb="FF000000"/>
        <rFont val="Calibri"/>
      </rPr>
      <t>Guest users have the same access as members (most inclusive)</t>
    </r>
    <r>
      <rPr>
        <sz val="11"/>
        <color rgb="FF000000"/>
        <rFont val="Calibri"/>
      </rPr>
      <t xml:space="preserve"> and should not be used.</t>
    </r>
  </si>
  <si>
    <r>
      <rPr>
        <sz val="11"/>
        <color rgb="FF000000"/>
        <rFont val="Calibri"/>
      </rPr>
      <t xml:space="preserve">- UI: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PowerShell: </t>
    </r>
    <r>
      <rPr>
        <b/>
        <sz val="11"/>
        <color rgb="FF000000"/>
        <rFont val="Calibri"/>
      </rPr>
      <t>10dae51f-b6af-4016-8d66-8c2a99b929b3</t>
    </r>
  </si>
  <si>
    <t>5.1.6.3</t>
  </si>
  <si>
    <r>
      <rPr>
        <sz val="11"/>
        <rFont val="Calibri"/>
      </rPr>
      <t>Ensure guest user invitations are limited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</si>
  <si>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invite settings</t>
    </r>
    <r>
      <rPr>
        <sz val="11"/>
        <color rgb="FF000000"/>
        <rFont val="Calibri"/>
      </rPr>
      <t xml:space="preserve"> set </t>
    </r>
    <r>
      <rPr>
        <b/>
        <sz val="11"/>
        <color rgb="FF000000"/>
        <rFont val="Calibri"/>
      </rPr>
      <t>Guest invite restrictions</t>
    </r>
    <r>
      <rPr>
        <sz val="11"/>
        <color rgb="FF000000"/>
        <rFont val="Calibri"/>
      </rPr>
      <t xml:space="preserve"> to one of the desired compliant states:</t>
    </r>
    <r>
      <rPr>
        <sz val="11"/>
        <color rgb="FF000000"/>
        <rFont val="Calibri"/>
      </rPr>
      <t xml:space="preserve">
</t>
    </r>
    <r>
      <rPr>
        <sz val="11"/>
        <color rgb="FF000000"/>
        <rFont val="Calibri"/>
      </rPr>
      <t xml:space="preserve">- </t>
    </r>
    <r>
      <rPr>
        <b/>
        <sz val="11"/>
        <color rgb="FF000000"/>
        <rFont val="Calibri"/>
      </rPr>
      <t>Only users assigned to specific admin roles can invite guest users</t>
    </r>
    <r>
      <rPr>
        <sz val="11"/>
        <color rgb="FF000000"/>
        <rFont val="Calibri"/>
      </rPr>
      <t xml:space="preserve">
</t>
    </r>
    <r>
      <rPr>
        <sz val="11"/>
        <color rgb="FF000000"/>
        <rFont val="Calibri"/>
      </rPr>
      <t xml:space="preserve">- </t>
    </r>
    <r>
      <rPr>
        <b/>
        <sz val="11"/>
        <color rgb="FF000000"/>
        <rFont val="Calibri"/>
      </rPr>
      <t>No one in the organization can invite guest users including admins (most restrictive)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 xml:space="preserve">To set to </t>
    </r>
    <r>
      <rPr>
        <b/>
        <sz val="11"/>
        <color rgb="FF000000"/>
        <rFont val="Calibri"/>
      </rPr>
      <t>Only users assigned to specific admin roles can invite guest users</t>
    </r>
    <r>
      <rPr>
        <sz val="11"/>
        <color rgb="FF000000"/>
        <rFont val="Calibri"/>
      </rPr>
      <t>:</t>
    </r>
    <r>
      <rPr>
        <sz val="11"/>
        <color rgb="FF000000"/>
        <rFont val="Calibri"/>
      </rPr>
      <t xml:space="preserve">
</t>
    </r>
    <r>
      <rPr>
        <sz val="11"/>
        <color rgb="FF006096"/>
        <rFont val="Roboto Condensed"/>
      </rPr>
      <t>Update-MgPolicyAuthorizationPolicy -AllowInvitesFrom 'adminsAndGuestInviters'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No one in the organization can invite guest users including admins (most restrictive)</t>
    </r>
    <r>
      <rPr>
        <sz val="11"/>
        <color rgb="FF000000"/>
        <rFont val="Calibri"/>
      </rPr>
      <t>:</t>
    </r>
    <r>
      <rPr>
        <sz val="11"/>
        <color rgb="FF000000"/>
        <rFont val="Calibri"/>
      </rPr>
      <t xml:space="preserve">
</t>
    </r>
    <r>
      <rPr>
        <sz val="11"/>
        <color rgb="FF006096"/>
        <rFont val="Roboto Condensed"/>
      </rPr>
      <t>Update-MgPolicyAuthorizationPolicy -AllowInvitesFrom "none"</t>
    </r>
    <r>
      <rPr>
        <sz val="11"/>
        <color rgb="FF006096"/>
        <rFont val="Roboto Condensed"/>
      </rPr>
      <t xml:space="preserve">
</t>
    </r>
  </si>
  <si>
    <r>
      <rPr>
        <sz val="11"/>
        <color rgb="FF000000"/>
        <rFont val="Calibri"/>
      </rPr>
      <t>By default, all users in the organization, including B2B collaboration guest users, can invite external users to B2B collaboration. The ability to send invitations can be limited by turning it on or off for everyone, or by restricting invitations to certain roles.</t>
    </r>
    <r>
      <rPr>
        <sz val="11"/>
        <color rgb="FF000000"/>
        <rFont val="Calibri"/>
      </rPr>
      <t xml:space="preserve">
</t>
    </r>
    <r>
      <rPr>
        <sz val="11"/>
        <color rgb="FF000000"/>
        <rFont val="Calibri"/>
      </rPr>
      <t xml:space="preserve">The recommended state is </t>
    </r>
    <r>
      <rPr>
        <b/>
        <sz val="11"/>
        <color rgb="FF000000"/>
        <rFont val="Calibri"/>
      </rPr>
      <t>Only users assigned to specific admin roles can invite guest users</t>
    </r>
    <r>
      <rPr>
        <sz val="11"/>
        <color rgb="FF000000"/>
        <rFont val="Calibri"/>
      </rPr>
      <t xml:space="preserve"> or </t>
    </r>
    <r>
      <rPr>
        <b/>
        <sz val="11"/>
        <color rgb="FF000000"/>
        <rFont val="Calibri"/>
      </rPr>
      <t>No one in the organization can invite guest users including admins (most restrictive)</t>
    </r>
    <r>
      <rPr>
        <sz val="11"/>
        <color rgb="FF000000"/>
        <rFont val="Calibri"/>
      </rPr>
      <t>.</t>
    </r>
  </si>
  <si>
    <r>
      <rPr>
        <sz val="11"/>
        <color rgb="FF000000"/>
        <rFont val="Calibri"/>
      </rPr>
      <t>This introduces an obstacle to collaboration by restricting who can invite guest users to the organization. Designated Guest Inviters must be assigned, and an approval process established and clearly communicated to all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</si>
  <si>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invite settings</t>
    </r>
    <r>
      <rPr>
        <sz val="11"/>
        <color rgb="FF000000"/>
        <rFont val="Calibri"/>
      </rPr>
      <t xml:space="preserve"> verify that </t>
    </r>
    <r>
      <rPr>
        <b/>
        <sz val="11"/>
        <color rgb="FF000000"/>
        <rFont val="Calibri"/>
      </rPr>
      <t>Guest invite restrictions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Only users assigned to specific admin roles can invite guest users</t>
    </r>
    <r>
      <rPr>
        <sz val="11"/>
        <color rgb="FF000000"/>
        <rFont val="Calibri"/>
      </rPr>
      <t xml:space="preserve">
</t>
    </r>
    <r>
      <rPr>
        <sz val="11"/>
        <color rgb="FF000000"/>
        <rFont val="Calibri"/>
      </rPr>
      <t xml:space="preserve">- </t>
    </r>
    <r>
      <rPr>
        <b/>
        <sz val="11"/>
        <color rgb="FF000000"/>
        <rFont val="Calibri"/>
      </rPr>
      <t>No one in the organization can invite guest users including admins (most restrictive)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 | fl AllowInvitesFrom</t>
    </r>
    <r>
      <rPr>
        <sz val="11"/>
        <color rgb="FF006096"/>
        <rFont val="Roboto Condensed"/>
      </rPr>
      <t xml:space="preserve">
</t>
    </r>
    <r>
      <rPr>
        <sz val="11"/>
        <color rgb="FF000000"/>
        <rFont val="Calibri"/>
      </rPr>
      <t xml:space="preserve">
</t>
    </r>
    <r>
      <rPr>
        <sz val="11"/>
        <color rgb="FF000000"/>
        <rFont val="Calibri"/>
      </rPr>
      <t xml:space="preserve">- Verify the value returned is </t>
    </r>
    <r>
      <rPr>
        <b/>
        <sz val="11"/>
        <color rgb="FF000000"/>
        <rFont val="Calibri"/>
      </rPr>
      <t>adminsAndGuestInviters</t>
    </r>
    <r>
      <rPr>
        <sz val="11"/>
        <color rgb="FF000000"/>
        <rFont val="Calibri"/>
      </rPr>
      <t xml:space="preserve"> or </t>
    </r>
    <r>
      <rPr>
        <b/>
        <sz val="11"/>
        <color rgb="FF000000"/>
        <rFont val="Calibri"/>
      </rPr>
      <t>none</t>
    </r>
    <r>
      <rPr>
        <sz val="11"/>
        <color rgb="FF000000"/>
        <rFont val="Calibri"/>
      </rPr>
      <t>.</t>
    </r>
  </si>
  <si>
    <r>
      <rPr>
        <sz val="11"/>
        <color rgb="FF000000"/>
        <rFont val="Calibri"/>
      </rPr>
      <t xml:space="preserve">- UI: </t>
    </r>
    <r>
      <rPr>
        <b/>
        <sz val="11"/>
        <color rgb="FF000000"/>
        <rFont val="Calibri"/>
      </rPr>
      <t>Anyone in the organization can invite guest users including guests and non-admins (most inclusive)</t>
    </r>
    <r>
      <rPr>
        <sz val="11"/>
        <color rgb="FF000000"/>
        <rFont val="Calibri"/>
      </rPr>
      <t xml:space="preserve">
</t>
    </r>
    <r>
      <rPr>
        <sz val="11"/>
        <color rgb="FF000000"/>
        <rFont val="Calibri"/>
      </rPr>
      <t xml:space="preserve">- PowerShell: </t>
    </r>
    <r>
      <rPr>
        <b/>
        <sz val="11"/>
        <color rgb="FF000000"/>
        <rFont val="Calibri"/>
      </rPr>
      <t>everyone</t>
    </r>
  </si>
  <si>
    <t>Hybrid management</t>
  </si>
  <si>
    <t>5.1.8.1</t>
  </si>
  <si>
    <r>
      <rPr>
        <sz val="11"/>
        <rFont val="Calibri"/>
      </rPr>
      <t>Ensure that password hash sync is enabled for hybrid deployments</t>
    </r>
  </si>
  <si>
    <r>
      <rPr>
        <b/>
        <sz val="11"/>
        <color rgb="FF000000"/>
        <rFont val="Calibri"/>
      </rPr>
      <t>To remediate using the on-prem Microsoft Entra Connect tool:</t>
    </r>
    <r>
      <rPr>
        <sz val="11"/>
        <color rgb="FF000000"/>
        <rFont val="Calibri"/>
      </rPr>
      <t xml:space="preserve">
</t>
    </r>
    <r>
      <rPr>
        <sz val="11"/>
        <color rgb="FF000000"/>
        <rFont val="Calibri"/>
      </rPr>
      <t>- Log in to the on premises server that hosts the Microsoft Entra Connect tool</t>
    </r>
    <r>
      <rPr>
        <sz val="11"/>
        <color rgb="FF000000"/>
        <rFont val="Calibri"/>
      </rPr>
      <t xml:space="preserve">
</t>
    </r>
    <r>
      <rPr>
        <sz val="11"/>
        <color rgb="FF000000"/>
        <rFont val="Calibri"/>
      </rPr>
      <t xml:space="preserve">- Double-click the </t>
    </r>
    <r>
      <rPr>
        <b/>
        <sz val="11"/>
        <color rgb="FF000000"/>
        <rFont val="Calibri"/>
      </rPr>
      <t>Azure AD Connect</t>
    </r>
    <r>
      <rPr>
        <sz val="11"/>
        <color rgb="FF000000"/>
        <rFont val="Calibri"/>
      </rPr>
      <t xml:space="preserve"> icon that was created on the desktop</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Additional tasks</t>
    </r>
    <r>
      <rPr>
        <sz val="11"/>
        <color rgb="FF000000"/>
        <rFont val="Calibri"/>
      </rPr>
      <t xml:space="preserve"> page, select </t>
    </r>
    <r>
      <rPr>
        <b/>
        <sz val="11"/>
        <color rgb="FF000000"/>
        <rFont val="Calibri"/>
      </rPr>
      <t>Customize synchronization options</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Enter the username and password for your global administrator.</t>
    </r>
    <r>
      <rPr>
        <sz val="11"/>
        <color rgb="FF000000"/>
        <rFont val="Calibri"/>
      </rPr>
      <t xml:space="preserve">
</t>
    </r>
    <r>
      <rPr>
        <sz val="11"/>
        <color rgb="FF000000"/>
        <rFont val="Calibri"/>
      </rPr>
      <t xml:space="preserve">- On the </t>
    </r>
    <r>
      <rPr>
        <b/>
        <sz val="11"/>
        <color rgb="FF000000"/>
        <rFont val="Calibri"/>
      </rPr>
      <t>Connect your directories</t>
    </r>
    <r>
      <rPr>
        <sz val="11"/>
        <color rgb="FF000000"/>
        <rFont val="Calibri"/>
      </rPr>
      <t xml:space="preserve"> screen,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Domain and OU filtering</t>
    </r>
    <r>
      <rPr>
        <sz val="11"/>
        <color rgb="FF000000"/>
        <rFont val="Calibri"/>
      </rPr>
      <t xml:space="preserve"> screen,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Optional features</t>
    </r>
    <r>
      <rPr>
        <sz val="11"/>
        <color rgb="FF000000"/>
        <rFont val="Calibri"/>
      </rPr>
      <t xml:space="preserve"> screen, check </t>
    </r>
    <r>
      <rPr>
        <b/>
        <sz val="11"/>
        <color rgb="FF000000"/>
        <rFont val="Calibri"/>
      </rPr>
      <t>Password hash synchronization</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Ready to configure</t>
    </r>
    <r>
      <rPr>
        <sz val="11"/>
        <color rgb="FF000000"/>
        <rFont val="Calibri"/>
      </rPr>
      <t xml:space="preserve"> screen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Once the configuration completes, click </t>
    </r>
    <r>
      <rPr>
        <b/>
        <sz val="11"/>
        <color rgb="FF000000"/>
        <rFont val="Calibri"/>
      </rPr>
      <t>Exit</t>
    </r>
    <r>
      <rPr>
        <sz val="11"/>
        <color rgb="FF000000"/>
        <rFont val="Calibri"/>
      </rPr>
      <t>.</t>
    </r>
  </si>
  <si>
    <r>
      <rPr>
        <sz val="11"/>
        <color rgb="FF000000"/>
        <rFont val="Calibri"/>
      </rPr>
      <t>Password Hash Synchronization is one of the sign-in methods used to enable hybrid identity authentication. With this method, Microsoft Entra Connect synchronizes a cryptographically derived representation of a user’s on‑premises Active Directory password to Microsoft Entra ID.</t>
    </r>
    <r>
      <rPr>
        <sz val="11"/>
        <color rgb="FF000000"/>
        <rFont val="Calibri"/>
      </rPr>
      <t xml:space="preserve">
</t>
    </r>
    <r>
      <rPr>
        <sz val="11"/>
        <color rgb="FF000000"/>
        <rFont val="Calibri"/>
      </rPr>
      <t>The original NT password hash (MD4) is never transmitted to Entra ID. Instead, Entra Connect computes a SHA‑256 hash of the original MD4 hash and synchronizes that value. Because only this secondary hash is stored in the cloud, the credential material in Entra ID cannot be reused for on‑premises pass‑the‑hash attacks, even if compromised.</t>
    </r>
    <r>
      <rPr>
        <sz val="11"/>
        <color rgb="FF000000"/>
        <rFont val="Calibri"/>
      </rPr>
      <t xml:space="preserve">
</t>
    </r>
    <r>
      <rPr>
        <b/>
        <sz val="11"/>
        <color rgb="FF000000"/>
        <rFont val="Calibri"/>
      </rPr>
      <t>Note:</t>
    </r>
    <r>
      <rPr>
        <sz val="11"/>
        <color rgb="FF000000"/>
        <rFont val="Calibri"/>
      </rPr>
      <t xml:space="preserve"> The audit and remediation procedures described in this recommendation are applicable only to Microsoft 365 tenants operating in a hybrid identity configuration using Microsoft Entra Connect. They do not apply to federated or cloud-only deployments.</t>
    </r>
  </si>
  <si>
    <r>
      <rPr>
        <sz val="11"/>
        <color rgb="FF000000"/>
        <rFont val="Calibri"/>
      </rPr>
      <t>Compliance or regulatory restrictions may exist, depending on the organization's business sector, that preclude hashed versions of passwords from being securely transmitted to cloud data centers.</t>
    </r>
  </si>
  <si>
    <r>
      <rPr>
        <b/>
        <sz val="11"/>
        <color rgb="FF000000"/>
        <rFont val="Calibri"/>
      </rPr>
      <t>To audit using the UI:</t>
    </r>
    <r>
      <rPr>
        <sz val="11"/>
        <color rgb="FF000000"/>
        <rFont val="Calibri"/>
      </rPr>
      <t xml:space="preserve">
</t>
    </r>
    <r>
      <rPr>
        <i/>
        <sz val="11"/>
        <color rgb="FF000000"/>
        <rFont val="Calibri"/>
      </rPr>
      <t xml:space="preserve">Only Global Admin and Hybrid Identity Administrator roles have access to view the actual </t>
    </r>
    <r>
      <rPr>
        <b/>
        <i/>
        <sz val="11"/>
        <color rgb="FF000000"/>
        <rFont val="Calibri"/>
      </rPr>
      <t>Password Hash Sync</t>
    </r>
    <r>
      <rPr>
        <i/>
        <sz val="11"/>
        <color rgb="FF000000"/>
        <rFont val="Calibri"/>
      </rPr>
      <t xml:space="preserve"> status message.  Inadequate role access will result in a default message stating: "Unable to retrieve your tenant’s password hash sync information."</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Entra Connect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Connect Sync</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Entra Connect sync</t>
    </r>
    <r>
      <rPr>
        <sz val="11"/>
        <color rgb="FF000000"/>
        <rFont val="Calibri"/>
      </rPr>
      <t xml:space="preserve">, verify the </t>
    </r>
    <r>
      <rPr>
        <b/>
        <sz val="11"/>
        <color rgb="FF000000"/>
        <rFont val="Calibri"/>
      </rPr>
      <t>Password Hash Sync</t>
    </r>
    <r>
      <rPr>
        <sz val="11"/>
        <color rgb="FF000000"/>
        <rFont val="Calibri"/>
      </rPr>
      <t xml:space="preserve"> status message indicates that synchronization is occurring and no errors are present, with one of the following messages:</t>
    </r>
    <r>
      <rPr>
        <sz val="11"/>
        <color rgb="FF000000"/>
        <rFont val="Calibri"/>
      </rPr>
      <t xml:space="preserve">
</t>
    </r>
    <r>
      <rPr>
        <sz val="11"/>
        <color rgb="FF000000"/>
        <rFont val="Calibri"/>
      </rPr>
      <t>- Password hash synchronization is enabled</t>
    </r>
    <r>
      <rPr>
        <sz val="11"/>
        <color rgb="FF000000"/>
        <rFont val="Calibri"/>
      </rPr>
      <t xml:space="preserve">
</t>
    </r>
    <r>
      <rPr>
        <sz val="11"/>
        <color rgb="FF000000"/>
        <rFont val="Calibri"/>
      </rPr>
      <t>- Password hash synchronization cloud configuration is enabled</t>
    </r>
    <r>
      <rPr>
        <sz val="11"/>
        <color rgb="FF000000"/>
        <rFont val="Calibri"/>
      </rPr>
      <t xml:space="preserve">
</t>
    </r>
    <r>
      <rPr>
        <sz val="11"/>
        <color rgb="FF000000"/>
        <rFont val="Calibri"/>
      </rPr>
      <t>- Password hash synchronization heartbeat detected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Permission required:</t>
    </r>
    <r>
      <rPr>
        <sz val="11"/>
        <color rgb="FF000000"/>
        <rFont val="Calibri"/>
      </rPr>
      <t xml:space="preserve"> </t>
    </r>
    <r>
      <rPr>
        <b/>
        <sz val="11"/>
        <color rgb="FF000000"/>
        <rFont val="Calibri"/>
      </rPr>
      <t>OnPremDirectorySynchronization.Read.All</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v1.0/directory/onPremisesSynchronization</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features.passwordSyncEnabled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b/>
        <sz val="11"/>
        <color rgb="FF000000"/>
        <rFont val="Calibri"/>
      </rPr>
      <t>To audit for the on-prem tool:</t>
    </r>
    <r>
      <rPr>
        <sz val="11"/>
        <color rgb="FF000000"/>
        <rFont val="Calibri"/>
      </rPr>
      <t xml:space="preserve">
</t>
    </r>
    <r>
      <rPr>
        <sz val="11"/>
        <color rgb="FF000000"/>
        <rFont val="Calibri"/>
      </rPr>
      <t>- Log in to the server that hosts the Microsoft Entra Connect tool.</t>
    </r>
    <r>
      <rPr>
        <sz val="11"/>
        <color rgb="FF000000"/>
        <rFont val="Calibri"/>
      </rPr>
      <t xml:space="preserve">
</t>
    </r>
    <r>
      <rPr>
        <sz val="11"/>
        <color rgb="FF000000"/>
        <rFont val="Calibri"/>
      </rPr>
      <t xml:space="preserve">- Run </t>
    </r>
    <r>
      <rPr>
        <b/>
        <sz val="11"/>
        <color rgb="FF000000"/>
        <rFont val="Calibri"/>
      </rPr>
      <t>Azure AD Connect</t>
    </r>
    <r>
      <rPr>
        <sz val="11"/>
        <color rgb="FF000000"/>
        <rFont val="Calibri"/>
      </rPr>
      <t xml:space="preserve">, and then click </t>
    </r>
    <r>
      <rPr>
        <b/>
        <sz val="11"/>
        <color rgb="FF000000"/>
        <rFont val="Calibri"/>
      </rPr>
      <t>Configure</t>
    </r>
    <r>
      <rPr>
        <sz val="11"/>
        <color rgb="FF000000"/>
        <rFont val="Calibri"/>
      </rPr>
      <t xml:space="preserve"> and </t>
    </r>
    <r>
      <rPr>
        <b/>
        <sz val="11"/>
        <color rgb="FF000000"/>
        <rFont val="Calibri"/>
      </rPr>
      <t>View or export current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PASSWORD HASH SYNCHRONIZATION</t>
    </r>
    <r>
      <rPr>
        <sz val="11"/>
        <color rgb="FF000000"/>
        <rFont val="Calibri"/>
      </rPr>
      <t xml:space="preserve"> is enabled on your tenant.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Open PowerShell on the on-premises server running Microsoft Entra Connect.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Get-ADSyncAADCompanyFeature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PasswordHashSync</t>
    </r>
    <r>
      <rPr>
        <sz val="11"/>
        <color rgb="FF000000"/>
        <rFont val="Calibri"/>
      </rPr>
      <t xml:space="preserve"> is </t>
    </r>
    <r>
      <rPr>
        <b/>
        <sz val="11"/>
        <color rgb="FF000000"/>
        <rFont val="Calibri"/>
      </rPr>
      <t>True</t>
    </r>
    <r>
      <rPr>
        <sz val="11"/>
        <color rgb="FF000000"/>
        <rFont val="Calibri"/>
      </rPr>
      <t>.</t>
    </r>
  </si>
  <si>
    <r>
      <rPr>
        <sz val="11"/>
        <color rgb="FF000000"/>
        <rFont val="Calibri"/>
      </rPr>
      <t xml:space="preserve">- Microsoft Entra Connect sync </t>
    </r>
    <r>
      <rPr>
        <b/>
        <sz val="11"/>
        <color rgb="FF000000"/>
        <rFont val="Calibri"/>
      </rPr>
      <t>disabled</t>
    </r>
    <r>
      <rPr>
        <sz val="11"/>
        <color rgb="FF000000"/>
        <rFont val="Calibri"/>
      </rPr>
      <t xml:space="preserve"> by default</t>
    </r>
    <r>
      <rPr>
        <sz val="11"/>
        <color rgb="FF000000"/>
        <rFont val="Calibri"/>
      </rPr>
      <t xml:space="preserve">
</t>
    </r>
    <r>
      <rPr>
        <sz val="11"/>
        <color rgb="FF000000"/>
        <rFont val="Calibri"/>
      </rPr>
      <t>- Password Hash Sync is Microsoft's recommended setting for new deployments</t>
    </r>
  </si>
  <si>
    <t>Conditional Access</t>
  </si>
  <si>
    <t>5.2.2.1</t>
  </si>
  <si>
    <r>
      <rPr>
        <sz val="11"/>
        <rFont val="Calibri"/>
      </rPr>
      <t>Ensure multifactor authentication is enabled for all users in administrative roles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</si>
  <si>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 of the pane.</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for MFA:</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</si>
  <si>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Multifactor authentication is a process that requires an additional form of identification during the sign-in process, such as a code from a mobile device or a fingerprint scan, to enhance security.</t>
    </r>
    <r>
      <rPr>
        <sz val="11"/>
        <color rgb="FF000000"/>
        <rFont val="Calibri"/>
      </rPr>
      <t xml:space="preserve">
</t>
    </r>
    <r>
      <rPr>
        <sz val="11"/>
        <color rgb="FF000000"/>
        <rFont val="Calibri"/>
      </rPr>
      <t>Ensure users in administrator roles have MFA capabilities enabled.</t>
    </r>
  </si>
  <si>
    <r>
      <rPr>
        <sz val="11"/>
        <color rgb="FF000000"/>
        <rFont val="Calibri"/>
      </rPr>
      <t>Implementation of multifactor authentication for all users in administrative roles will necessitate a change to user routine. All users in administrative roles will be required to enroll in multifactor authentication using phone, SMS, or an authentication application. After enrollment, use of multifactor authentication will be required for future access to the environment.</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</si>
  <si>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on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r>
      <rPr>
        <sz val="11"/>
        <color rgb="FF000000"/>
        <rFont val="Calibri"/>
      </rPr>
      <t xml:space="preserve">
</t>
    </r>
    <r>
      <rPr>
        <b/>
        <sz val="11"/>
        <color rgb="FF000000"/>
        <rFont val="Calibri"/>
      </rPr>
      <t>Note:</t>
    </r>
    <r>
      <rPr>
        <sz val="11"/>
        <color rgb="FF000000"/>
        <rFont val="Calibri"/>
      </rPr>
      <t xml:space="preserve"> A list of </t>
    </r>
    <r>
      <rPr>
        <b/>
        <sz val="11"/>
        <color rgb="FF000000"/>
        <rFont val="Calibri"/>
      </rPr>
      <t>Directory roles</t>
    </r>
    <r>
      <rPr>
        <sz val="11"/>
        <color rgb="FF000000"/>
        <rFont val="Calibri"/>
      </rPr>
      <t xml:space="preserve"> can be found in the Remediation section.</t>
    </r>
  </si>
  <si>
    <r>
      <rPr>
        <sz val="11"/>
        <color rgb="FF000000"/>
        <rFont val="Calibri"/>
      </rPr>
      <t>This policy does not exist by default.</t>
    </r>
  </si>
  <si>
    <t>5.2.2.2</t>
  </si>
  <si>
    <r>
      <rPr>
        <sz val="11"/>
        <rFont val="Calibri"/>
      </rPr>
      <t>Ensure multifactor authentication is enabled for all users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</si>
  <si>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 of the pane.</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</si>
  <si>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Enable multifactor authentication for all users in the Microsoft 365 tenant. Users will be prompted to authenticate with a second factor upon logging in to Microsoft 365 services. The second factor is most commonly a text message to a registered mobile phone number where they type in an authorization code, or with a mobile application like Microsoft Authenticator.</t>
    </r>
    <r>
      <rPr>
        <sz val="11"/>
        <color rgb="FF000000"/>
        <rFont val="Calibri"/>
      </rPr>
      <t xml:space="preserve">
</t>
    </r>
    <r>
      <rPr>
        <b/>
        <sz val="11"/>
        <color rgb="FF000000"/>
        <rFont val="Calibri"/>
      </rPr>
      <t>Note:</t>
    </r>
    <r>
      <rPr>
        <sz val="11"/>
        <color rgb="FF000000"/>
        <rFont val="Calibri"/>
      </rPr>
      <t xml:space="preserve"> Since 2024, Microsoft has been rolling out mandatory multifactor authentication.</t>
    </r>
  </si>
  <si>
    <r>
      <rPr>
        <sz val="11"/>
        <color rgb="FF000000"/>
        <rFont val="Calibri"/>
      </rPr>
      <t>Implementation of multifactor authentication for all users will necessitate a change to user routine. All users will be required to enroll in multifactor authentication using phone, SMS, or an authentication application. After enrollment, use of multifactor authentication will be required for future authentication to the environment.</t>
    </r>
    <r>
      <rPr>
        <sz val="11"/>
        <color rgb="FF000000"/>
        <rFont val="Calibri"/>
      </rPr>
      <t xml:space="preserve">
</t>
    </r>
    <r>
      <rPr>
        <sz val="11"/>
        <color rgb="FF000000"/>
        <rFont val="Calibri"/>
      </rPr>
      <t xml:space="preserve">External identities that attempt to access documents that utilize Purview Information Protection (Sensitivity Labels) will find their access disrupted. In order to mitigate this create an exclusion for </t>
    </r>
    <r>
      <rPr>
        <b/>
        <sz val="11"/>
        <color rgb="FF000000"/>
        <rFont val="Calibri"/>
      </rPr>
      <t>Microsoft Rights Management Services</t>
    </r>
    <r>
      <rPr>
        <sz val="11"/>
        <color rgb="FF000000"/>
        <rFont val="Calibri"/>
      </rPr>
      <t xml:space="preserve"> ID: 00000012-0000-0000-c000-000000000000</t>
    </r>
    <r>
      <rPr>
        <sz val="11"/>
        <color rgb="FF000000"/>
        <rFont val="Calibri"/>
      </rPr>
      <t xml:space="preserve">
</t>
    </r>
    <r>
      <rPr>
        <b/>
        <sz val="11"/>
        <color rgb="FF000000"/>
        <rFont val="Calibri"/>
      </rPr>
      <t>Note:</t>
    </r>
    <r>
      <rPr>
        <sz val="11"/>
        <color rgb="FF000000"/>
        <rFont val="Calibri"/>
      </rPr>
      <t xml:space="preserve"> Organizations that struggle to enforce MFA globally due to budget constraints preventing the provision of company-owned mobile devices to every user, or due to regulations, unions, or policies that prevent forcing end users to use their personal devices, have another option. FIDO2 security keys can be used as an alternative. They are more secure, phishing-resistant, and affordable for organizations to issue to every end user.</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</si>
  <si>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</si>
  <si>
    <r>
      <rPr>
        <sz val="11"/>
        <color rgb="FF000000"/>
        <rFont val="Calibri"/>
      </rPr>
      <t>This policy does not exist by default. It may be present as a Microsoft-managed policy or created from a Conditional Access template.</t>
    </r>
  </si>
  <si>
    <t>5.2.2.3</t>
  </si>
  <si>
    <r>
      <rPr>
        <sz val="11"/>
        <rFont val="Calibri"/>
      </rPr>
      <t>Enable Conditional Access policies to block legacy authentication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</si>
  <si>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select </t>
    </r>
    <r>
      <rPr>
        <b/>
        <sz val="11"/>
        <color rgb="FF000000"/>
        <rFont val="Calibri"/>
      </rPr>
      <t>Client apps</t>
    </r>
    <r>
      <rPr>
        <sz val="11"/>
        <color rgb="FF000000"/>
        <rFont val="Calibri"/>
      </rPr>
      <t xml:space="preserve"> and check the boxes for </t>
    </r>
    <r>
      <rPr>
        <b/>
        <sz val="11"/>
        <color rgb="FF000000"/>
        <rFont val="Calibri"/>
      </rPr>
      <t>Exchange ActiveSync clients</t>
    </r>
    <r>
      <rPr>
        <sz val="11"/>
        <color rgb="FF000000"/>
        <rFont val="Calibri"/>
      </rPr>
      <t xml:space="preserve"> and </t>
    </r>
    <r>
      <rPr>
        <b/>
        <sz val="11"/>
        <color rgb="FF000000"/>
        <rFont val="Calibri"/>
      </rPr>
      <t>Other clients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Set the policy </t>
    </r>
    <r>
      <rPr>
        <b/>
        <sz val="11"/>
        <color rgb="FF000000"/>
        <rFont val="Calibri"/>
      </rPr>
      <t>On</t>
    </r>
    <r>
      <rPr>
        <sz val="11"/>
        <color rgb="FF000000"/>
        <rFont val="Calibri"/>
      </rPr>
      <t xml:space="preserve"> and click </t>
    </r>
    <r>
      <rPr>
        <b/>
        <sz val="11"/>
        <color rgb="FF000000"/>
        <rFont val="Calibri"/>
      </rPr>
      <t>Create</t>
    </r>
    <r>
      <rPr>
        <sz val="11"/>
        <color rgb="FF000000"/>
        <rFont val="Calibri"/>
      </rPr>
      <t>.</t>
    </r>
  </si>
  <si>
    <r>
      <rPr>
        <sz val="11"/>
        <color rgb="FF000000"/>
        <rFont val="Calibri"/>
      </rPr>
      <t>Entra ID supports the most widely used authentication and authorization protocols including legacy authentication. This authentication pattern includes basic authentication, a widely used industry-standard method for collecting username and password information.</t>
    </r>
    <r>
      <rPr>
        <sz val="11"/>
        <color rgb="FF000000"/>
        <rFont val="Calibri"/>
      </rPr>
      <t xml:space="preserve">
</t>
    </r>
    <r>
      <rPr>
        <sz val="11"/>
        <color rgb="FF000000"/>
        <rFont val="Calibri"/>
      </rPr>
      <t>The following messaging protocols support legacy authentication:</t>
    </r>
    <r>
      <rPr>
        <sz val="11"/>
        <color rgb="FF000000"/>
        <rFont val="Calibri"/>
      </rPr>
      <t xml:space="preserve">
</t>
    </r>
    <r>
      <rPr>
        <sz val="11"/>
        <color rgb="FF000000"/>
        <rFont val="Calibri"/>
      </rPr>
      <t>- Authenticated SMTP - Used to send authenticated email messages.</t>
    </r>
    <r>
      <rPr>
        <sz val="11"/>
        <color rgb="FF000000"/>
        <rFont val="Calibri"/>
      </rPr>
      <t xml:space="preserve">
</t>
    </r>
    <r>
      <rPr>
        <sz val="11"/>
        <color rgb="FF000000"/>
        <rFont val="Calibri"/>
      </rPr>
      <t>- Autodiscover - Used by Outlook and EAS clients to find and connect to mailboxes in Exchange Online.</t>
    </r>
    <r>
      <rPr>
        <sz val="11"/>
        <color rgb="FF000000"/>
        <rFont val="Calibri"/>
      </rPr>
      <t xml:space="preserve">
</t>
    </r>
    <r>
      <rPr>
        <sz val="11"/>
        <color rgb="FF000000"/>
        <rFont val="Calibri"/>
      </rPr>
      <t>- Exchange ActiveSync (EAS) - Used to connect to mailboxes in Exchange Online.</t>
    </r>
    <r>
      <rPr>
        <sz val="11"/>
        <color rgb="FF000000"/>
        <rFont val="Calibri"/>
      </rPr>
      <t xml:space="preserve">
</t>
    </r>
    <r>
      <rPr>
        <sz val="11"/>
        <color rgb="FF000000"/>
        <rFont val="Calibri"/>
      </rPr>
      <t>- Exchange Online PowerShell - Used to connect to Exchange Online with remote PowerShell. If you block Basic authentication for Exchange Online PowerShell, you need to use the Exchange Online PowerShell Module to connect. For instructions, see Connect to Exchange Online PowerShell using multifactor authentication.</t>
    </r>
    <r>
      <rPr>
        <sz val="11"/>
        <color rgb="FF000000"/>
        <rFont val="Calibri"/>
      </rPr>
      <t xml:space="preserve">
</t>
    </r>
    <r>
      <rPr>
        <sz val="11"/>
        <color rgb="FF000000"/>
        <rFont val="Calibri"/>
      </rPr>
      <t>- Exchange Web Services (EWS) - A programming interface that's used by Outlook, Outlook for Mac, and third-party apps.</t>
    </r>
    <r>
      <rPr>
        <sz val="11"/>
        <color rgb="FF000000"/>
        <rFont val="Calibri"/>
      </rPr>
      <t xml:space="preserve">
</t>
    </r>
    <r>
      <rPr>
        <sz val="11"/>
        <color rgb="FF000000"/>
        <rFont val="Calibri"/>
      </rPr>
      <t>- IMAP4 - Used by IMAP email clients.</t>
    </r>
    <r>
      <rPr>
        <sz val="11"/>
        <color rgb="FF000000"/>
        <rFont val="Calibri"/>
      </rPr>
      <t xml:space="preserve">
</t>
    </r>
    <r>
      <rPr>
        <sz val="11"/>
        <color rgb="FF000000"/>
        <rFont val="Calibri"/>
      </rPr>
      <t>- MAPI over HTTP (MAPI/HTTP) - Primary mailbox access protocol used by Outlook 2010 SP2 and later.</t>
    </r>
    <r>
      <rPr>
        <sz val="11"/>
        <color rgb="FF000000"/>
        <rFont val="Calibri"/>
      </rPr>
      <t xml:space="preserve">
</t>
    </r>
    <r>
      <rPr>
        <sz val="11"/>
        <color rgb="FF000000"/>
        <rFont val="Calibri"/>
      </rPr>
      <t>- Offline Address Book (OAB) - A copy of address list collections that are downloaded and used by Outlook.</t>
    </r>
    <r>
      <rPr>
        <sz val="11"/>
        <color rgb="FF000000"/>
        <rFont val="Calibri"/>
      </rPr>
      <t xml:space="preserve">
</t>
    </r>
    <r>
      <rPr>
        <sz val="11"/>
        <color rgb="FF000000"/>
        <rFont val="Calibri"/>
      </rPr>
      <t>- Outlook Anywhere (RPC over HTTP) - Legacy mailbox access protocol supported by all current Outlook versions.</t>
    </r>
    <r>
      <rPr>
        <sz val="11"/>
        <color rgb="FF000000"/>
        <rFont val="Calibri"/>
      </rPr>
      <t xml:space="preserve">
</t>
    </r>
    <r>
      <rPr>
        <sz val="11"/>
        <color rgb="FF000000"/>
        <rFont val="Calibri"/>
      </rPr>
      <t>- POP3 - Used by POP email clients.</t>
    </r>
    <r>
      <rPr>
        <sz val="11"/>
        <color rgb="FF000000"/>
        <rFont val="Calibri"/>
      </rPr>
      <t xml:space="preserve">
</t>
    </r>
    <r>
      <rPr>
        <sz val="11"/>
        <color rgb="FF000000"/>
        <rFont val="Calibri"/>
      </rPr>
      <t>- Reporting Web Services - Used to retrieve report data in Exchange Online.</t>
    </r>
    <r>
      <rPr>
        <sz val="11"/>
        <color rgb="FF000000"/>
        <rFont val="Calibri"/>
      </rPr>
      <t xml:space="preserve">
</t>
    </r>
    <r>
      <rPr>
        <sz val="11"/>
        <color rgb="FF000000"/>
        <rFont val="Calibri"/>
      </rPr>
      <t>- Universal Outlook - Used by the Mail and Calendar app for Windows 10.</t>
    </r>
    <r>
      <rPr>
        <sz val="11"/>
        <color rgb="FF000000"/>
        <rFont val="Calibri"/>
      </rPr>
      <t xml:space="preserve">
</t>
    </r>
    <r>
      <rPr>
        <sz val="11"/>
        <color rgb="FF000000"/>
        <rFont val="Calibri"/>
      </rPr>
      <t>- Other clients - Other protocols identified as utilizing legacy authentication.</t>
    </r>
  </si>
  <si>
    <r>
      <rPr>
        <sz val="11"/>
        <color rgb="FF000000"/>
        <rFont val="Calibri"/>
      </rPr>
      <t>Enabling this setting will block legacy authentication, preventing access from older versions of Microsoft Office, Exchange ActiveSync, and protocols such as IMAP, POP, and SMTP. As a result, some users may need to upgrade to newer Office versions or use email clients that support modern authentication.</t>
    </r>
    <r>
      <rPr>
        <sz val="11"/>
        <color rgb="FF000000"/>
        <rFont val="Calibri"/>
      </rPr>
      <t xml:space="preserve">
</t>
    </r>
    <r>
      <rPr>
        <sz val="11"/>
        <color rgb="FF000000"/>
        <rFont val="Calibri"/>
      </rPr>
      <t>This change may also affect multifunction devices (MFPs), such as printers using legacy authentication for scan‑to‑email. Microsoft provides mail flow best practices (linked below) to configure MFPs without relying on legacy authentication.</t>
    </r>
    <r>
      <rPr>
        <sz val="11"/>
        <color rgb="FF000000"/>
        <rFont val="Calibri"/>
      </rPr>
      <t xml:space="preserve">
</t>
    </r>
    <r>
      <rPr>
        <sz val="11"/>
        <color rgb="FF000000"/>
        <rFont val="Calibri"/>
      </rPr>
      <t>https://learn.microsoft.com/en-us/exchange/mail-flow-best-practices/how-to-set-up-a-multifunction-device-or-application-to-send-email-using-microsoft-365-or-office-365</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</si>
  <si>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select </t>
    </r>
    <r>
      <rPr>
        <b/>
        <sz val="11"/>
        <color rgb="FF000000"/>
        <rFont val="Calibri"/>
      </rPr>
      <t>Client apps</t>
    </r>
    <r>
      <rPr>
        <sz val="11"/>
        <color rgb="FF000000"/>
        <rFont val="Calibri"/>
      </rPr>
      <t xml:space="preserve"> then verify </t>
    </r>
    <r>
      <rPr>
        <b/>
        <sz val="11"/>
        <color rgb="FF000000"/>
        <rFont val="Calibri"/>
      </rPr>
      <t>Exchange ActiveSync clients</t>
    </r>
    <r>
      <rPr>
        <sz val="11"/>
        <color rgb="FF000000"/>
        <rFont val="Calibri"/>
      </rPr>
      <t xml:space="preserve"> and </t>
    </r>
    <r>
      <rPr>
        <b/>
        <sz val="11"/>
        <color rgb="FF000000"/>
        <rFont val="Calibri"/>
      </rPr>
      <t>Other clients</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Conditions.ClientAppTypes</t>
    </r>
    <r>
      <rPr>
        <sz val="11"/>
        <color rgb="FF000000"/>
        <rFont val="Calibri"/>
      </rPr>
      <t xml:space="preserve"> contains </t>
    </r>
    <r>
      <rPr>
        <b/>
        <sz val="11"/>
        <color rgb="FF000000"/>
        <rFont val="Calibri"/>
      </rPr>
      <t>exchangeActiveSync</t>
    </r>
    <r>
      <rPr>
        <sz val="11"/>
        <color rgb="FF000000"/>
        <rFont val="Calibri"/>
      </rPr>
      <t xml:space="preserve"> </t>
    </r>
    <r>
      <rPr>
        <b/>
        <sz val="11"/>
        <color rgb="FF000000"/>
        <rFont val="Calibri"/>
      </rPr>
      <t>OR</t>
    </r>
    <r>
      <rPr>
        <sz val="11"/>
        <color rgb="FF000000"/>
        <rFont val="Calibri"/>
      </rPr>
      <t xml:space="preserve"> </t>
    </r>
    <r>
      <rPr>
        <b/>
        <sz val="11"/>
        <color rgb="FF000000"/>
        <rFont val="Calibri"/>
      </rPr>
      <t>other</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contains </t>
    </r>
    <r>
      <rPr>
        <b/>
        <sz val="11"/>
        <color rgb="FF000000"/>
        <rFont val="Calibri"/>
      </rPr>
      <t>exchangeActiveSync</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contains </t>
    </r>
    <r>
      <rPr>
        <b/>
        <sz val="11"/>
        <color rgb="FF000000"/>
        <rFont val="Calibri"/>
      </rPr>
      <t>other</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</si>
  <si>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Basic authentication is disabled by default as of January 2023.</t>
    </r>
  </si>
  <si>
    <t>5.2.2.4</t>
  </si>
  <si>
    <r>
      <rPr>
        <sz val="11"/>
        <rFont val="Calibri"/>
      </rPr>
      <t>Ensure Sign-in frequency is enabled and browser sessions are not persistent for Administrative users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</si>
  <si>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t>
    </r>
    <r>
      <rPr>
        <b/>
        <sz val="11"/>
        <color rgb="FF000000"/>
        <rFont val="Calibri"/>
      </rPr>
      <t>Require multifactor 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select </t>
    </r>
    <r>
      <rPr>
        <b/>
        <sz val="11"/>
        <color rgb="FF000000"/>
        <rFont val="Calibri"/>
      </rPr>
      <t>Periodic reauthentication</t>
    </r>
    <r>
      <rPr>
        <sz val="11"/>
        <color rgb="FF000000"/>
        <rFont val="Calibri"/>
      </rPr>
      <t xml:space="preserve"> and set it to </t>
    </r>
    <r>
      <rPr>
        <b/>
        <sz val="11"/>
        <color rgb="FF000000"/>
        <rFont val="Calibri"/>
      </rPr>
      <t>4</t>
    </r>
    <r>
      <rPr>
        <sz val="11"/>
        <color rgb="FF000000"/>
        <rFont val="Calibri"/>
      </rPr>
      <t xml:space="preserve"> </t>
    </r>
    <r>
      <rPr>
        <b/>
        <sz val="11"/>
        <color rgb="FF000000"/>
        <rFont val="Calibri"/>
      </rPr>
      <t>hours</t>
    </r>
    <r>
      <rPr>
        <sz val="11"/>
        <color rgb="FF000000"/>
        <rFont val="Calibri"/>
      </rPr>
      <t xml:space="preserve"> (or less).</t>
    </r>
    <r>
      <rPr>
        <sz val="11"/>
        <color rgb="FF000000"/>
        <rFont val="Calibri"/>
      </rPr>
      <t xml:space="preserve">
</t>
    </r>
    <r>
      <rPr>
        <sz val="11"/>
        <color rgb="FF000000"/>
        <rFont val="Calibri"/>
      </rPr>
      <t xml:space="preserve">- Check </t>
    </r>
    <r>
      <rPr>
        <b/>
        <sz val="11"/>
        <color rgb="FF000000"/>
        <rFont val="Calibri"/>
      </rPr>
      <t>Persistent browser session</t>
    </r>
    <r>
      <rPr>
        <sz val="11"/>
        <color rgb="FF000000"/>
        <rFont val="Calibri"/>
      </rPr>
      <t xml:space="preserve"> then select </t>
    </r>
    <r>
      <rPr>
        <b/>
        <sz val="11"/>
        <color rgb="FF000000"/>
        <rFont val="Calibri"/>
      </rPr>
      <t>Never persistent</t>
    </r>
    <r>
      <rPr>
        <sz val="11"/>
        <color rgb="FF000000"/>
        <rFont val="Calibri"/>
      </rPr>
      <t xml:space="preserve"> in the drop-down menu.</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in the policy:</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</si>
  <si>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In complex deployments, organizations might have a need to restrict authentication sessions. Conditional Access policies allow for the targeting of specific user accounts. Some scenarios might include:</t>
    </r>
    <r>
      <rPr>
        <sz val="11"/>
        <color rgb="FF000000"/>
        <rFont val="Calibri"/>
      </rPr>
      <t xml:space="preserve">
</t>
    </r>
    <r>
      <rPr>
        <sz val="11"/>
        <color rgb="FF000000"/>
        <rFont val="Calibri"/>
      </rPr>
      <t>- Resource access from an unmanaged or shared device</t>
    </r>
    <r>
      <rPr>
        <sz val="11"/>
        <color rgb="FF000000"/>
        <rFont val="Calibri"/>
      </rPr>
      <t xml:space="preserve">
</t>
    </r>
    <r>
      <rPr>
        <sz val="11"/>
        <color rgb="FF000000"/>
        <rFont val="Calibri"/>
      </rPr>
      <t>- Access to sensitive information from an external network</t>
    </r>
    <r>
      <rPr>
        <sz val="11"/>
        <color rgb="FF000000"/>
        <rFont val="Calibri"/>
      </rPr>
      <t xml:space="preserve">
</t>
    </r>
    <r>
      <rPr>
        <sz val="11"/>
        <color rgb="FF000000"/>
        <rFont val="Calibri"/>
      </rPr>
      <t>- High-privileged users</t>
    </r>
    <r>
      <rPr>
        <sz val="11"/>
        <color rgb="FF000000"/>
        <rFont val="Calibri"/>
      </rPr>
      <t xml:space="preserve">
</t>
    </r>
    <r>
      <rPr>
        <sz val="11"/>
        <color rgb="FF000000"/>
        <rFont val="Calibri"/>
      </rPr>
      <t>- Business-critical applications</t>
    </r>
    <r>
      <rPr>
        <sz val="11"/>
        <color rgb="FF000000"/>
        <rFont val="Calibri"/>
      </rPr>
      <t xml:space="preserve">
</t>
    </r>
    <r>
      <rPr>
        <b/>
        <sz val="11"/>
        <color rgb="FF000000"/>
        <rFont val="Calibri"/>
      </rPr>
      <t>Note:</t>
    </r>
    <r>
      <rPr>
        <sz val="11"/>
        <color rgb="FF000000"/>
        <rFont val="Calibri"/>
      </rPr>
      <t xml:space="preserve"> This CA policy can be added to the previous CA policy in this benchmark "Ensure multifactor authentication is enabled for all users in administrative roles"</t>
    </r>
  </si>
  <si>
    <r>
      <rPr>
        <sz val="11"/>
        <color rgb="FF000000"/>
        <rFont val="Calibri"/>
      </rPr>
      <t>Users with Administrative roles will be prompted at the frequency set for MFA.</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</si>
  <si>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checked and set to </t>
    </r>
    <r>
      <rPr>
        <b/>
        <sz val="11"/>
        <color rgb="FF000000"/>
        <rFont val="Calibri"/>
      </rPr>
      <t>Periodic reauthentication</t>
    </r>
    <r>
      <rPr>
        <sz val="11"/>
        <color rgb="FF000000"/>
        <rFont val="Calibri"/>
      </rPr>
      <t>.</t>
    </r>
    <r>
      <rPr>
        <sz val="11"/>
        <color rgb="FF000000"/>
        <rFont val="Calibri"/>
      </rPr>
      <t xml:space="preserve">
</t>
    </r>
    <r>
      <rPr>
        <sz val="11"/>
        <color rgb="FF000000"/>
        <rFont val="Calibri"/>
      </rPr>
      <t>- Verify the timeframe is set to the time determined by the organization.</t>
    </r>
    <r>
      <rPr>
        <sz val="11"/>
        <color rgb="FF000000"/>
        <rFont val="Calibri"/>
      </rPr>
      <t xml:space="preserve">
</t>
    </r>
    <r>
      <rPr>
        <sz val="11"/>
        <color rgb="FF000000"/>
        <rFont val="Calibri"/>
      </rPr>
      <t xml:space="preserve">- Verify that </t>
    </r>
    <r>
      <rPr>
        <b/>
        <sz val="11"/>
        <color rgb="FF000000"/>
        <rFont val="Calibri"/>
      </rPr>
      <t>Periodic reauthentication</t>
    </r>
    <r>
      <rPr>
        <sz val="11"/>
        <color rgb="FF000000"/>
        <rFont val="Calibri"/>
      </rPr>
      <t xml:space="preserve"> does not exceed </t>
    </r>
    <r>
      <rPr>
        <b/>
        <sz val="11"/>
        <color rgb="FF000000"/>
        <rFont val="Calibri"/>
      </rPr>
      <t>4</t>
    </r>
    <r>
      <rPr>
        <sz val="11"/>
        <color rgb="FF000000"/>
        <rFont val="Calibri"/>
      </rPr>
      <t xml:space="preserve"> </t>
    </r>
    <r>
      <rPr>
        <b/>
        <sz val="11"/>
        <color rgb="FF000000"/>
        <rFont val="Calibri"/>
      </rPr>
      <t>hours</t>
    </r>
    <r>
      <rPr>
        <sz val="11"/>
        <color rgb="FF000000"/>
        <rFont val="Calibri"/>
      </rPr>
      <t xml:space="preserve"> (or less).</t>
    </r>
    <r>
      <rPr>
        <sz val="11"/>
        <color rgb="FF000000"/>
        <rFont val="Calibri"/>
      </rPr>
      <t xml:space="preserve">
</t>
    </r>
    <r>
      <rPr>
        <sz val="11"/>
        <color rgb="FF000000"/>
        <rFont val="Calibri"/>
      </rPr>
      <t xml:space="preserve">- Verify that </t>
    </r>
    <r>
      <rPr>
        <b/>
        <sz val="11"/>
        <color rgb="FF000000"/>
        <rFont val="Calibri"/>
      </rPr>
      <t>Persistent browser session</t>
    </r>
    <r>
      <rPr>
        <sz val="11"/>
        <color rgb="FF000000"/>
        <rFont val="Calibri"/>
      </rPr>
      <t xml:space="preserve"> is set to </t>
    </r>
    <r>
      <rPr>
        <b/>
        <sz val="11"/>
        <color rgb="FF000000"/>
        <rFont val="Calibri"/>
      </rPr>
      <t>Never persistent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SessionControls.PersistentBrowser.IsEnabled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b/>
        <sz val="11"/>
        <color rgb="FF000000"/>
        <rFont val="Calibri"/>
      </rPr>
      <t>OR</t>
    </r>
    <r>
      <rPr>
        <sz val="11"/>
        <color rgb="FF000000"/>
        <rFont val="Calibri"/>
      </rPr>
      <t xml:space="preserve"> is </t>
    </r>
    <r>
      <rPr>
        <b/>
        <sz val="11"/>
        <color rgb="FF000000"/>
        <rFont val="Calibri"/>
      </rPr>
      <t>timeBased</t>
    </r>
    <r>
      <rPr>
        <sz val="11"/>
        <color rgb="FF000000"/>
        <rFont val="Calibri"/>
      </rPr>
      <t xml:space="preserve"> </t>
    </r>
    <r>
      <rPr>
        <b/>
        <sz val="11"/>
        <color rgb="FF000000"/>
        <rFont val="Calibri"/>
      </rPr>
      <t>AND</t>
    </r>
    <r>
      <rPr>
        <sz val="11"/>
        <color rgb="FF000000"/>
        <rFont val="Calibri"/>
      </rPr>
      <t xml:space="preserve"> does not exceed </t>
    </r>
    <r>
      <rPr>
        <b/>
        <sz val="11"/>
        <color rgb="FF000000"/>
        <rFont val="Calibri"/>
      </rPr>
      <t>4 hours</t>
    </r>
    <r>
      <rPr>
        <sz val="11"/>
        <color rgb="FF000000"/>
        <rFont val="Calibri"/>
      </rPr>
      <t>.</t>
    </r>
    <r>
      <rPr>
        <sz val="11"/>
        <color rgb="FF000000"/>
        <rFont val="Calibri"/>
      </rPr>
      <t xml:space="preserve">
</t>
    </r>
    <r>
      <rPr>
        <sz val="11"/>
        <color rgb="FF000000"/>
        <rFont val="Calibri"/>
      </rPr>
      <t xml:space="preserve">- </t>
    </r>
    <r>
      <rPr>
        <b/>
        <sz val="11"/>
        <color rgb="FF000000"/>
        <rFont val="Calibri"/>
      </rPr>
      <t>SessionControls.PersistentBrowser.IsEnabled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SessionControls.PersistentBrowser.Mode</t>
    </r>
    <r>
      <rPr>
        <sz val="11"/>
        <color rgb="FF000000"/>
        <rFont val="Calibri"/>
      </rPr>
      <t xml:space="preserve"> is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A list of directory roles applying to Administrators can be found in the remediation section.</t>
    </r>
  </si>
  <si>
    <r>
      <rPr>
        <sz val="11"/>
        <color rgb="FF000000"/>
        <rFont val="Calibri"/>
      </rPr>
      <t>The default configuration for user sign-in frequency is a rolling window of 90 days.</t>
    </r>
  </si>
  <si>
    <t>5.2.2.5</t>
  </si>
  <si>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</si>
  <si>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 other than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t>
    </r>
    <r>
      <rPr>
        <b/>
        <sz val="11"/>
        <color rgb="FF000000"/>
        <rFont val="Calibri"/>
      </rPr>
      <t>Require authentication strength</t>
    </r>
    <r>
      <rPr>
        <sz val="11"/>
        <color rgb="FF000000"/>
        <rFont val="Calibri"/>
      </rPr>
      <t xml:space="preserve"> and set </t>
    </r>
    <r>
      <rPr>
        <b/>
        <sz val="11"/>
        <color rgb="FF000000"/>
        <rFont val="Calibri"/>
      </rPr>
      <t>Phishing-resistant MFA</t>
    </r>
    <r>
      <rPr>
        <sz val="11"/>
        <color rgb="FF000000"/>
        <rFont val="Calibri"/>
      </rPr>
      <t xml:space="preserve"> in the dropdown box.</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Ensure administrators are pre-registered with strong authentication before enforcing the policy. After which the policy must be set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for the policy:</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</si>
  <si>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Authentication strength is a Conditional Access control that allows administrators to specify which combination of authentication methods can be used to access a resource. For example, they can make only phishing-resistant authentication methods available to access a sensitive resource. But to access a non-sensitive resource, they can allow less secure multifactor authentication (MFA) combinations, such as password + SMS.</t>
    </r>
    <r>
      <rPr>
        <sz val="11"/>
        <color rgb="FF000000"/>
        <rFont val="Calibri"/>
      </rPr>
      <t xml:space="preserve">
</t>
    </r>
    <r>
      <rPr>
        <sz val="11"/>
        <color rgb="FF000000"/>
        <rFont val="Calibri"/>
      </rPr>
      <t xml:space="preserve">Microsoft has 3 built-in authentication strengths. MFA strength, Passwordless MFA strength, and Phishing-resistant MFA strength. Ensure administrator roles are using a CA policy with </t>
    </r>
    <r>
      <rPr>
        <b/>
        <sz val="11"/>
        <color rgb="FF000000"/>
        <rFont val="Calibri"/>
      </rPr>
      <t>Phishing-resistant MFA strength</t>
    </r>
    <r>
      <rPr>
        <sz val="11"/>
        <color rgb="FF000000"/>
        <rFont val="Calibri"/>
      </rPr>
      <t>.</t>
    </r>
    <r>
      <rPr>
        <sz val="11"/>
        <color rgb="FF000000"/>
        <rFont val="Calibri"/>
      </rPr>
      <t xml:space="preserve">
</t>
    </r>
    <r>
      <rPr>
        <sz val="11"/>
        <color rgb="FF000000"/>
        <rFont val="Calibri"/>
      </rPr>
      <t>Administrators can then enroll using one of 3 methods:</t>
    </r>
    <r>
      <rPr>
        <sz val="11"/>
        <color rgb="FF000000"/>
        <rFont val="Calibri"/>
      </rPr>
      <t xml:space="preserve">
</t>
    </r>
    <r>
      <rPr>
        <sz val="11"/>
        <color rgb="FF000000"/>
        <rFont val="Calibri"/>
      </rPr>
      <t>- FIDO2 Security Key</t>
    </r>
    <r>
      <rPr>
        <sz val="11"/>
        <color rgb="FF000000"/>
        <rFont val="Calibri"/>
      </rPr>
      <t xml:space="preserve">
</t>
    </r>
    <r>
      <rPr>
        <sz val="11"/>
        <color rgb="FF000000"/>
        <rFont val="Calibri"/>
      </rPr>
      <t>- Windows Hello for Business</t>
    </r>
    <r>
      <rPr>
        <sz val="11"/>
        <color rgb="FF000000"/>
        <rFont val="Calibri"/>
      </rPr>
      <t xml:space="preserve">
</t>
    </r>
    <r>
      <rPr>
        <sz val="11"/>
        <color rgb="FF000000"/>
        <rFont val="Calibri"/>
      </rPr>
      <t>- Certificate-based authentication (Multi-Factor)</t>
    </r>
    <r>
      <rPr>
        <sz val="11"/>
        <color rgb="FF000000"/>
        <rFont val="Calibri"/>
      </rPr>
      <t xml:space="preserve">
</t>
    </r>
    <r>
      <rPr>
        <b/>
        <sz val="11"/>
        <color rgb="FF000000"/>
        <rFont val="Calibri"/>
      </rPr>
      <t>Note:</t>
    </r>
    <r>
      <rPr>
        <sz val="11"/>
        <color rgb="FF000000"/>
        <rFont val="Calibri"/>
      </rPr>
      <t xml:space="preserve"> Additional steps to configure methods such as FIDO2 keys are not covered here but can be found in related MS articles in the references section. The Conditional Access policy only ensures 1 of the 3 methods is used.</t>
    </r>
    <r>
      <rPr>
        <sz val="11"/>
        <color rgb="FF000000"/>
        <rFont val="Calibri"/>
      </rPr>
      <t xml:space="preserve">
</t>
    </r>
    <r>
      <rPr>
        <b/>
        <sz val="11"/>
        <color rgb="FF000000"/>
        <rFont val="Calibri"/>
      </rPr>
      <t>Warning:</t>
    </r>
    <r>
      <rPr>
        <sz val="11"/>
        <color rgb="FF000000"/>
        <rFont val="Calibri"/>
      </rPr>
      <t xml:space="preserve"> Administrators should be pre-registered for a strong authentication mechanism before this Conditional Access Policy is enforced. Additionally, as stated elsewhere in the CIS Benchmark a break-glass administrator account should be excluded from this policy to ensure unfettered access in the case of an emergency.</t>
    </r>
  </si>
  <si>
    <r>
      <rPr>
        <sz val="11"/>
        <color rgb="FF000000"/>
        <rFont val="Calibri"/>
      </rPr>
      <t>If administrators aren't pre-registered for a strong authentication method prior to a conditional access policy being created, then a condition could occur where a user can't register for strong authentication because they don't meet the conditional access policy requirements and therefore are prevented from signing in.</t>
    </r>
    <r>
      <rPr>
        <sz val="11"/>
        <color rgb="FF000000"/>
        <rFont val="Calibri"/>
      </rPr>
      <t xml:space="preserve">
</t>
    </r>
    <r>
      <rPr>
        <sz val="11"/>
        <color rgb="FF000000"/>
        <rFont val="Calibri"/>
      </rPr>
      <t>Additionally, Internet Explorer based credential prompts in PowerShell do not support prompting for a security key. Implementing phishing-resistant MFA with a security key may prevent admins from running their existing sets of PowerShell scripts. Device Authorization Grant Flow can be used as a workaround in some instances.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</si>
  <si>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Directory Roles should include at minimum the roles listed in the remediation section.</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selected and </t>
    </r>
    <r>
      <rPr>
        <b/>
        <sz val="11"/>
        <color rgb="FF000000"/>
        <rFont val="Calibri"/>
      </rPr>
      <t>Require authentication strength</t>
    </r>
    <r>
      <rPr>
        <sz val="11"/>
        <color rgb="FF000000"/>
        <rFont val="Calibri"/>
      </rPr>
      <t xml:space="preserve"> is checked with </t>
    </r>
    <r>
      <rPr>
        <b/>
        <sz val="11"/>
        <color rgb="FF000000"/>
        <rFont val="Calibri"/>
      </rPr>
      <t>Phishing-resistant MFA</t>
    </r>
    <r>
      <rPr>
        <sz val="11"/>
        <color rgb="FF000000"/>
        <rFont val="Calibri"/>
      </rPr>
      <t xml:space="preserve"> set as the value.</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GrantControls.AuthenticationStrength.Id</t>
    </r>
    <r>
      <rPr>
        <sz val="11"/>
        <color rgb="FF000000"/>
        <rFont val="Calibri"/>
      </rPr>
      <t xml:space="preserve"> contains any valid id.</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GrantControls.AuthenticationStrength.AllowedCombinations</t>
    </r>
    <r>
      <rPr>
        <sz val="11"/>
        <color rgb="FF000000"/>
        <rFont val="Calibri"/>
      </rPr>
      <t xml:space="preserve"> </t>
    </r>
    <r>
      <rPr>
        <i/>
        <sz val="11"/>
        <color rgb="FF000000"/>
        <rFont val="Calibri"/>
      </rPr>
      <t>only</t>
    </r>
    <r>
      <rPr>
        <sz val="11"/>
        <color rgb="FF000000"/>
        <rFont val="Calibri"/>
      </rPr>
      <t xml:space="preserve"> contains </t>
    </r>
    <r>
      <rPr>
        <b/>
        <sz val="11"/>
        <color rgb="FF000000"/>
        <rFont val="Calibri"/>
      </rPr>
      <t>windowsHelloForBusiness</t>
    </r>
    <r>
      <rPr>
        <sz val="11"/>
        <color rgb="FF000000"/>
        <rFont val="Calibri"/>
      </rPr>
      <t xml:space="preserve"> </t>
    </r>
    <r>
      <rPr>
        <b/>
        <sz val="11"/>
        <color rgb="FF000000"/>
        <rFont val="Calibri"/>
      </rPr>
      <t>OR</t>
    </r>
    <r>
      <rPr>
        <sz val="11"/>
        <color rgb="FF000000"/>
        <rFont val="Calibri"/>
      </rPr>
      <t xml:space="preserve"> </t>
    </r>
    <r>
      <rPr>
        <b/>
        <sz val="11"/>
        <color rgb="FF000000"/>
        <rFont val="Calibri"/>
      </rPr>
      <t>fido2</t>
    </r>
    <r>
      <rPr>
        <sz val="11"/>
        <color rgb="FF000000"/>
        <rFont val="Calibri"/>
      </rPr>
      <t xml:space="preserve"> </t>
    </r>
    <r>
      <rPr>
        <b/>
        <sz val="11"/>
        <color rgb="FF000000"/>
        <rFont val="Calibri"/>
      </rPr>
      <t>OR</t>
    </r>
    <r>
      <rPr>
        <sz val="11"/>
        <color rgb="FF000000"/>
        <rFont val="Calibri"/>
      </rPr>
      <t xml:space="preserve"> </t>
    </r>
    <r>
      <rPr>
        <b/>
        <sz val="11"/>
        <color rgb="FF000000"/>
        <rFont val="Calibri"/>
      </rPr>
      <t>x509CertificateMultiFactor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</si>
  <si>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It can be created from a Conditional Access template.</t>
    </r>
  </si>
  <si>
    <t>5.2.2.6</t>
  </si>
  <si>
    <r>
      <rPr>
        <sz val="11"/>
        <rFont val="Calibri"/>
      </rPr>
      <t>Enable Identity Protection user risk policies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</si>
  <si>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choose </t>
    </r>
    <r>
      <rPr>
        <b/>
        <sz val="11"/>
        <color rgb="FF000000"/>
        <rFont val="Calibri"/>
      </rPr>
      <t>All users</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choose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User risk</t>
    </r>
    <r>
      <rPr>
        <sz val="11"/>
        <color rgb="FF000000"/>
        <rFont val="Calibri"/>
      </rPr>
      <t xml:space="preserve"> then </t>
    </r>
    <r>
      <rPr>
        <b/>
        <sz val="11"/>
        <color rgb="FF000000"/>
        <rFont val="Calibri"/>
      </rPr>
      <t>Yes</t>
    </r>
    <r>
      <rPr>
        <sz val="11"/>
        <color rgb="FF000000"/>
        <rFont val="Calibri"/>
      </rPr>
      <t xml:space="preserve"> and select the user risk level </t>
    </r>
    <r>
      <rPr>
        <b/>
        <sz val="11"/>
        <color rgb="FF000000"/>
        <rFont val="Calibri"/>
      </rPr>
      <t>High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then check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Finally check </t>
    </r>
    <r>
      <rPr>
        <b/>
        <sz val="11"/>
        <color rgb="FF000000"/>
        <rFont val="Calibri"/>
      </rPr>
      <t>Require password change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set </t>
    </r>
    <r>
      <rPr>
        <b/>
        <sz val="11"/>
        <color rgb="FF000000"/>
        <rFont val="Calibri"/>
      </rPr>
      <t>Sign-in frequency</t>
    </r>
    <r>
      <rPr>
        <sz val="11"/>
        <color rgb="FF000000"/>
        <rFont val="Calibri"/>
      </rPr>
      <t xml:space="preserve">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</si>
  <si>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Microsoft Entra ID Protection user risk policies detect the probability that a user account has been compromised.</t>
    </r>
    <r>
      <rPr>
        <sz val="11"/>
        <color rgb="FF000000"/>
        <rFont val="Calibri"/>
      </rPr>
      <t xml:space="preserve">
</t>
    </r>
    <r>
      <rPr>
        <b/>
        <sz val="11"/>
        <color rgb="FF000000"/>
        <rFont val="Calibri"/>
      </rPr>
      <t>Note:</t>
    </r>
    <r>
      <rPr>
        <sz val="11"/>
        <color rgb="FF000000"/>
        <rFont val="Calibri"/>
      </rPr>
      <t xml:space="preserve"> While Identity Protection also provides two risk policies with limited conditions, Microsoft highly recommends setting up risk-based policies in Conditional Access as opposed to the "legacy method" for the following benefits:</t>
    </r>
    <r>
      <rPr>
        <sz val="11"/>
        <color rgb="FF000000"/>
        <rFont val="Calibri"/>
      </rPr>
      <t xml:space="preserve">
</t>
    </r>
    <r>
      <rPr>
        <sz val="11"/>
        <color rgb="FF000000"/>
        <rFont val="Calibri"/>
      </rPr>
      <t>- Enhanced diagnostic data</t>
    </r>
    <r>
      <rPr>
        <sz val="11"/>
        <color rgb="FF000000"/>
        <rFont val="Calibri"/>
      </rPr>
      <t xml:space="preserve">
</t>
    </r>
    <r>
      <rPr>
        <sz val="11"/>
        <color rgb="FF000000"/>
        <rFont val="Calibri"/>
      </rPr>
      <t>- Report-only mode integration</t>
    </r>
    <r>
      <rPr>
        <sz val="11"/>
        <color rgb="FF000000"/>
        <rFont val="Calibri"/>
      </rPr>
      <t xml:space="preserve">
</t>
    </r>
    <r>
      <rPr>
        <sz val="11"/>
        <color rgb="FF000000"/>
        <rFont val="Calibri"/>
      </rPr>
      <t>- Graph API support</t>
    </r>
    <r>
      <rPr>
        <sz val="11"/>
        <color rgb="FF000000"/>
        <rFont val="Calibri"/>
      </rPr>
      <t xml:space="preserve">
</t>
    </r>
    <r>
      <rPr>
        <sz val="11"/>
        <color rgb="FF000000"/>
        <rFont val="Calibri"/>
      </rPr>
      <t>- Use more Conditional Access attributes like sign-in frequency in the policy</t>
    </r>
  </si>
  <si>
    <r>
      <rPr>
        <sz val="11"/>
        <color rgb="FF000000"/>
        <rFont val="Calibri"/>
      </rPr>
      <t>Upon policy activation, account access will be either blocked or the user will be required to use multi-factor authentication (MFA) and change their password. Users without registered MFA will be denied access, necessitating an admin to recover the account. To avoid inconvenience, it is advised to configure the MFA registration policy for all users under the User Risk policy.</t>
    </r>
    <r>
      <rPr>
        <sz val="11"/>
        <color rgb="FF000000"/>
        <rFont val="Calibri"/>
      </rPr>
      <t xml:space="preserve">
</t>
    </r>
    <r>
      <rPr>
        <sz val="11"/>
        <color rgb="FF000000"/>
        <rFont val="Calibri"/>
      </rPr>
      <t>Additionally, users identified in the Risky Users section will be affected by this policy. To gain a better understanding of the impact on the organization's environment, the list of Risky Users should be reviewed before enforcing the policy.</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</si>
  <si>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User risk</t>
    </r>
    <r>
      <rPr>
        <sz val="11"/>
        <color rgb="FF000000"/>
        <rFont val="Calibri"/>
      </rPr>
      <t xml:space="preserve"> is set to </t>
    </r>
    <r>
      <rPr>
        <b/>
        <sz val="11"/>
        <color rgb="FF000000"/>
        <rFont val="Calibri"/>
      </rPr>
      <t>High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selected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are checked. Then verify </t>
    </r>
    <r>
      <rPr>
        <b/>
        <sz val="11"/>
        <color rgb="FF000000"/>
        <rFont val="Calibri"/>
      </rPr>
      <t>Require password change</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ensure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Conditions.UserRiskLevels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Conditions.UserRiskLevels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passwordChange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any id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UserRiskLevels</t>
    </r>
    <r>
      <rPr>
        <sz val="11"/>
        <color rgb="FF000000"/>
        <rFont val="Calibri"/>
      </rPr>
      <t xml:space="preserve"> array includes </t>
    </r>
    <r>
      <rPr>
        <b/>
        <sz val="11"/>
        <color rgb="FF000000"/>
        <rFont val="Calibri"/>
      </rPr>
      <t>medium</t>
    </r>
    <r>
      <rPr>
        <sz val="11"/>
        <color rgb="FF000000"/>
        <rFont val="Calibri"/>
      </rPr>
      <t xml:space="preserve"> or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omitting this level would exclude users who are classified as high risk.</t>
    </r>
  </si>
  <si>
    <r>
      <rPr>
        <sz val="11"/>
        <color rgb="FF000000"/>
        <rFont val="Calibri"/>
      </rPr>
      <t>This policy does not exist by default. It may be created from a Conditional Access template.</t>
    </r>
  </si>
  <si>
    <t>5.2.2.7</t>
  </si>
  <si>
    <r>
      <rPr>
        <sz val="11"/>
        <rFont val="Calibri"/>
      </rPr>
      <t>Enable Identity Protection sign-in risk policies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</si>
  <si>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choose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choose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Sign-in risk</t>
    </r>
    <r>
      <rPr>
        <sz val="11"/>
        <color rgb="FF000000"/>
        <rFont val="Calibri"/>
      </rPr>
      <t xml:space="preserve"> then </t>
    </r>
    <r>
      <rPr>
        <b/>
        <sz val="11"/>
        <color rgb="FF000000"/>
        <rFont val="Calibri"/>
      </rPr>
      <t>Yes</t>
    </r>
    <r>
      <rPr>
        <sz val="11"/>
        <color rgb="FF000000"/>
        <rFont val="Calibri"/>
      </rPr>
      <t xml:space="preserve"> and check the risk level boxes </t>
    </r>
    <r>
      <rPr>
        <b/>
        <sz val="11"/>
        <color rgb="FF000000"/>
        <rFont val="Calibri"/>
      </rPr>
      <t>High</t>
    </r>
    <r>
      <rPr>
        <sz val="11"/>
        <color rgb="FF000000"/>
        <rFont val="Calibri"/>
      </rPr>
      <t xml:space="preserve"> and </t>
    </r>
    <r>
      <rPr>
        <b/>
        <sz val="11"/>
        <color rgb="FF000000"/>
        <rFont val="Calibri"/>
      </rPr>
      <t>Medium</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click </t>
    </r>
    <r>
      <rPr>
        <b/>
        <sz val="11"/>
        <color rgb="FF000000"/>
        <rFont val="Calibri"/>
      </rPr>
      <t>Grant access</t>
    </r>
    <r>
      <rPr>
        <sz val="11"/>
        <color rgb="FF000000"/>
        <rFont val="Calibri"/>
      </rPr>
      <t xml:space="preserve"> then select </t>
    </r>
    <r>
      <rPr>
        <b/>
        <sz val="11"/>
        <color rgb="FF000000"/>
        <rFont val="Calibri"/>
      </rPr>
      <t>Require multifactor 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and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</si>
  <si>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Microsoft Entra ID Protection sign-in risk detects risks in real-time and offline.  A risky sign-in is an indicator for a sign-in attempt that might not have been performed by the legitimate owner of a user account.</t>
    </r>
    <r>
      <rPr>
        <sz val="11"/>
        <color rgb="FF000000"/>
        <rFont val="Calibri"/>
      </rPr>
      <t xml:space="preserve">
</t>
    </r>
    <r>
      <rPr>
        <b/>
        <sz val="11"/>
        <color rgb="FF000000"/>
        <rFont val="Calibri"/>
      </rPr>
      <t>Note:</t>
    </r>
    <r>
      <rPr>
        <sz val="11"/>
        <color rgb="FF000000"/>
        <rFont val="Calibri"/>
      </rPr>
      <t xml:space="preserve"> While Identity Protection also provides two risk policies with limited conditions, Microsoft highly recommends setting up risk-based policies in Conditional Access as opposed to the "legacy method" for the following benefits:</t>
    </r>
    <r>
      <rPr>
        <sz val="11"/>
        <color rgb="FF000000"/>
        <rFont val="Calibri"/>
      </rPr>
      <t xml:space="preserve">
</t>
    </r>
    <r>
      <rPr>
        <sz val="11"/>
        <color rgb="FF000000"/>
        <rFont val="Calibri"/>
      </rPr>
      <t>- Enhanced diagnostic data</t>
    </r>
    <r>
      <rPr>
        <sz val="11"/>
        <color rgb="FF000000"/>
        <rFont val="Calibri"/>
      </rPr>
      <t xml:space="preserve">
</t>
    </r>
    <r>
      <rPr>
        <sz val="11"/>
        <color rgb="FF000000"/>
        <rFont val="Calibri"/>
      </rPr>
      <t>- Report-only mode integration</t>
    </r>
    <r>
      <rPr>
        <sz val="11"/>
        <color rgb="FF000000"/>
        <rFont val="Calibri"/>
      </rPr>
      <t xml:space="preserve">
</t>
    </r>
    <r>
      <rPr>
        <sz val="11"/>
        <color rgb="FF000000"/>
        <rFont val="Calibri"/>
      </rPr>
      <t>- Graph API support</t>
    </r>
    <r>
      <rPr>
        <sz val="11"/>
        <color rgb="FF000000"/>
        <rFont val="Calibri"/>
      </rPr>
      <t xml:space="preserve">
</t>
    </r>
    <r>
      <rPr>
        <sz val="11"/>
        <color rgb="FF000000"/>
        <rFont val="Calibri"/>
      </rPr>
      <t>- Use more Conditional Access attributes like sign-in frequency in the policy</t>
    </r>
  </si>
  <si>
    <r>
      <rPr>
        <sz val="11"/>
        <color rgb="FF000000"/>
        <rFont val="Calibri"/>
      </rPr>
      <t>When the policy triggers, the user will need MFA to access the account. In the case of a user who hasn't registered MFA on their account, they would be blocked from accessing their account. It is therefore recommended that the MFA registration policy be configured for all users who are a part of the Sign-in Risk policy.</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</si>
  <si>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Sign-in risk</t>
    </r>
    <r>
      <rPr>
        <sz val="11"/>
        <color rgb="FF000000"/>
        <rFont val="Calibri"/>
      </rPr>
      <t xml:space="preserve"> is set to </t>
    </r>
    <r>
      <rPr>
        <b/>
        <sz val="11"/>
        <color rgb="FF000000"/>
        <rFont val="Calibri"/>
      </rPr>
      <t>Yes</t>
    </r>
    <r>
      <rPr>
        <sz val="11"/>
        <color rgb="FF000000"/>
        <rFont val="Calibri"/>
      </rPr>
      <t xml:space="preserve"> ensuring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are selected.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grant </t>
    </r>
    <r>
      <rPr>
        <b/>
        <sz val="11"/>
        <color rgb="FF000000"/>
        <rFont val="Calibri"/>
      </rPr>
      <t>Grant access</t>
    </r>
    <r>
      <rPr>
        <sz val="11"/>
        <color rgb="FF000000"/>
        <rFont val="Calibri"/>
      </rPr>
      <t xml:space="preserve"> is selected and </t>
    </r>
    <r>
      <rPr>
        <b/>
        <sz val="11"/>
        <color rgb="FF000000"/>
        <rFont val="Calibri"/>
      </rPr>
      <t>Require multifactor authentication</t>
    </r>
    <r>
      <rPr>
        <sz val="11"/>
        <color rgb="FF000000"/>
        <rFont val="Calibri"/>
      </rPr>
      <t xml:space="preserve">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Conditions.SignInRiskLevels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medium</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any id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SignInRiskLevels</t>
    </r>
    <r>
      <rPr>
        <sz val="11"/>
        <color rgb="FF000000"/>
        <rFont val="Calibri"/>
      </rPr>
      <t xml:space="preserve"> array includes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xml:space="preserve"> and </t>
    </r>
    <r>
      <rPr>
        <b/>
        <sz val="11"/>
        <color rgb="FF000000"/>
        <rFont val="Calibri"/>
      </rPr>
      <t>medium</t>
    </r>
    <r>
      <rPr>
        <sz val="11"/>
        <color rgb="FF000000"/>
        <rFont val="Calibri"/>
      </rPr>
      <t>; omitting these levels would exclude users who are classified as such.</t>
    </r>
    <r>
      <rPr>
        <sz val="11"/>
        <color rgb="FF000000"/>
        <rFont val="Calibri"/>
      </rPr>
      <t xml:space="preserve">
</t>
    </r>
    <r>
      <rPr>
        <b/>
        <sz val="11"/>
        <color rgb="FF000000"/>
        <rFont val="Calibri"/>
      </rPr>
      <t>Note 2:</t>
    </r>
    <r>
      <rPr>
        <sz val="11"/>
        <color rgb="FF000000"/>
        <rFont val="Calibri"/>
      </rPr>
      <t xml:space="preserve"> If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then the </t>
    </r>
    <r>
      <rPr>
        <i/>
        <sz val="11"/>
        <color rgb="FF000000"/>
        <rFont val="Calibri"/>
      </rPr>
      <t>Grant</t>
    </r>
    <r>
      <rPr>
        <sz val="11"/>
        <color rgb="FF000000"/>
        <rFont val="Calibri"/>
      </rPr>
      <t xml:space="preserve"> and </t>
    </r>
    <r>
      <rPr>
        <i/>
        <sz val="11"/>
        <color rgb="FF000000"/>
        <rFont val="Calibri"/>
      </rPr>
      <t>Session</t>
    </r>
    <r>
      <rPr>
        <sz val="11"/>
        <color rgb="FF000000"/>
        <rFont val="Calibri"/>
      </rPr>
      <t xml:space="preserve"> controls are considered satisfied, as this is considered a more strict enforcement of sign-in risk control.</t>
    </r>
  </si>
  <si>
    <t>5.2.2.8</t>
  </si>
  <si>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</si>
  <si>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set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Sign-in risk</t>
    </r>
    <r>
      <rPr>
        <sz val="11"/>
        <color rgb="FF000000"/>
        <rFont val="Calibri"/>
      </rPr>
      <t xml:space="preserve"> values of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and click </t>
    </r>
    <r>
      <rPr>
        <b/>
        <sz val="11"/>
        <color rgb="FF000000"/>
        <rFont val="Calibri"/>
      </rPr>
      <t>Done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choose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</si>
  <si>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risk is heavily dependent on detecting risk based on atypical behaviors. Due to this it is important to run this policy in a report-only mode to better understand how the organization's environment and user activity may influence sign-in risk before turning the policy on. Once it's understood what actions may trigger a medium or high sign-in risk event I.T. can then work to create an environment to reduce false positives. For example, employees might be required to notify security personnel when they intend to travel with intent to access work resources.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</si>
  <si>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Sign-in risk</t>
    </r>
    <r>
      <rPr>
        <sz val="11"/>
        <color rgb="FF000000"/>
        <rFont val="Calibri"/>
      </rPr>
      <t xml:space="preserve"> values of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are selected.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Conditions.SignInRiskLevels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Conditions.Applications.ExcludeApplications</t>
    </r>
    <r>
      <rPr>
        <sz val="11"/>
        <color rgb="FF000000"/>
        <rFont val="Calibri"/>
      </rPr>
      <t xml:space="preserve"> is null or empty</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medium</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SignInRiskLevels</t>
    </r>
    <r>
      <rPr>
        <sz val="11"/>
        <color rgb="FF000000"/>
        <rFont val="Calibri"/>
      </rPr>
      <t xml:space="preserve"> array includes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xml:space="preserve"> and </t>
    </r>
    <r>
      <rPr>
        <b/>
        <sz val="11"/>
        <color rgb="FF000000"/>
        <rFont val="Calibri"/>
      </rPr>
      <t>medium</t>
    </r>
    <r>
      <rPr>
        <sz val="11"/>
        <color rgb="FF000000"/>
        <rFont val="Calibri"/>
      </rPr>
      <t>; omitting these levels would exclude users who are classified as such.</t>
    </r>
  </si>
  <si>
    <t>5.2.2.9</t>
  </si>
  <si>
    <r>
      <rPr>
        <sz val="11"/>
        <rFont val="Calibri"/>
      </rPr>
      <t>Ensure a managed device is required for authentication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</si>
  <si>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Select the checkbox </t>
    </r>
    <r>
      <rPr>
        <b/>
        <sz val="11"/>
        <color rgb="FF000000"/>
        <rFont val="Calibri"/>
      </rPr>
      <t>Require device to be marked as compliant</t>
    </r>
    <r>
      <rPr>
        <sz val="11"/>
        <color rgb="FF000000"/>
        <rFont val="Calibri"/>
      </rPr>
      <t>.</t>
    </r>
    <r>
      <rPr>
        <sz val="11"/>
        <color rgb="FF000000"/>
        <rFont val="Calibri"/>
      </rPr>
      <t xml:space="preserve">
</t>
    </r>
    <r>
      <rPr>
        <sz val="11"/>
        <color rgb="FF000000"/>
        <rFont val="Calibri"/>
      </rPr>
      <t xml:space="preserve">- Optionally, also select </t>
    </r>
    <r>
      <rPr>
        <b/>
        <sz val="11"/>
        <color rgb="FF000000"/>
        <rFont val="Calibri"/>
      </rPr>
      <t>Require Microsoft Entra hybrid joined device</t>
    </r>
    <r>
      <rPr>
        <sz val="11"/>
        <color rgb="FF000000"/>
        <rFont val="Calibri"/>
      </rPr>
      <t xml:space="preserve"> if the organization uses hybrid joined devices.</t>
    </r>
    <r>
      <rPr>
        <sz val="11"/>
        <color rgb="FF000000"/>
        <rFont val="Calibri"/>
      </rPr>
      <t xml:space="preserve">
</t>
    </r>
    <r>
      <rPr>
        <sz val="11"/>
        <color rgb="FF000000"/>
        <rFont val="Calibri"/>
      </rPr>
      <t xml:space="preserve">- Choose </t>
    </r>
    <r>
      <rPr>
        <b/>
        <sz val="11"/>
        <color rgb="FF000000"/>
        <rFont val="Calibri"/>
      </rPr>
      <t>Require one of the selected controls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Guest user accounts, if collaborating with the organization, should be considered when testing this policy.</t>
    </r>
  </si>
  <si>
    <r>
      <rPr>
        <sz val="11"/>
        <color rgb="FF000000"/>
        <rFont val="Calibri"/>
      </rPr>
      <t>Conditional Access (CA) can be configured to enforce access based on the device's compliance status or whether it is Entra hybrid joined. Collectively this allows CA to classify devices as managed or unmanaged, providing more granular control over authentication policies.</t>
    </r>
    <r>
      <rPr>
        <sz val="11"/>
        <color rgb="FF000000"/>
        <rFont val="Calibri"/>
      </rPr>
      <t xml:space="preserve">
</t>
    </r>
    <r>
      <rPr>
        <sz val="11"/>
        <color rgb="FF000000"/>
        <rFont val="Calibri"/>
      </rPr>
      <t xml:space="preserve">When using </t>
    </r>
    <r>
      <rPr>
        <b/>
        <sz val="11"/>
        <color rgb="FF000000"/>
        <rFont val="Calibri"/>
      </rPr>
      <t>Require device to be marked as compliant</t>
    </r>
    <r>
      <rPr>
        <sz val="11"/>
        <color rgb="FF000000"/>
        <rFont val="Calibri"/>
      </rPr>
      <t>, the device must pass checks configured in compliance policies defined within Microsoft Intune. Before these checks can be applied, the device must first be enrolled in Intune MDM.</t>
    </r>
    <r>
      <rPr>
        <sz val="11"/>
        <color rgb="FF000000"/>
        <rFont val="Calibri"/>
      </rPr>
      <t xml:space="preserve">
</t>
    </r>
    <r>
      <rPr>
        <sz val="11"/>
        <color rgb="FF000000"/>
        <rFont val="Calibri"/>
      </rPr>
      <t xml:space="preserve">By selecting </t>
    </r>
    <r>
      <rPr>
        <b/>
        <sz val="11"/>
        <color rgb="FF000000"/>
        <rFont val="Calibri"/>
      </rPr>
      <t>Require Microsoft Entra hybrid joined device</t>
    </r>
    <r>
      <rPr>
        <sz val="11"/>
        <color rgb="FF000000"/>
        <rFont val="Calibri"/>
      </rPr>
      <t xml:space="preserve"> this means the device must first be synchronized from an on-premises Active Directory to qualify for authentication. When configured to the recommended state below only one condition needs to be met for the user to authenticate from the device. This functions as an "OR" operator.</t>
    </r>
    <r>
      <rPr>
        <sz val="11"/>
        <color rgb="FF000000"/>
        <rFont val="Calibri"/>
      </rPr>
      <t xml:space="preserve">
</t>
    </r>
    <r>
      <rPr>
        <sz val="11"/>
        <color rgb="FF000000"/>
        <rFont val="Calibri"/>
      </rPr>
      <t>The recommended state for authentication is:</t>
    </r>
    <r>
      <rPr>
        <sz val="11"/>
        <color rgb="FF000000"/>
        <rFont val="Calibri"/>
      </rPr>
      <t xml:space="preserve">
</t>
    </r>
    <r>
      <rPr>
        <sz val="11"/>
        <color rgb="FF000000"/>
        <rFont val="Calibri"/>
      </rPr>
      <t xml:space="preserve">- </t>
    </r>
    <r>
      <rPr>
        <b/>
        <sz val="11"/>
        <color rgb="FF000000"/>
        <rFont val="Calibri"/>
      </rPr>
      <t>Require device to be marked as compliant</t>
    </r>
    <r>
      <rPr>
        <sz val="11"/>
        <color rgb="FF000000"/>
        <rFont val="Calibri"/>
      </rPr>
      <t xml:space="preserve">
</t>
    </r>
    <r>
      <rPr>
        <sz val="11"/>
        <color rgb="FF000000"/>
        <rFont val="Calibri"/>
      </rPr>
      <t xml:space="preserve">- </t>
    </r>
    <r>
      <rPr>
        <b/>
        <sz val="11"/>
        <color rgb="FF000000"/>
        <rFont val="Calibri"/>
      </rPr>
      <t>Require Microsoft Entra hybrid joined device</t>
    </r>
    <r>
      <rPr>
        <sz val="11"/>
        <color rgb="FF000000"/>
        <rFont val="Calibri"/>
      </rPr>
      <t xml:space="preserve"> (optional for hybrid environments)</t>
    </r>
    <r>
      <rPr>
        <sz val="11"/>
        <color rgb="FF000000"/>
        <rFont val="Calibri"/>
      </rPr>
      <t xml:space="preserve">
</t>
    </r>
    <r>
      <rPr>
        <sz val="11"/>
        <color rgb="FF000000"/>
        <rFont val="Calibri"/>
      </rPr>
      <t xml:space="preserve">- </t>
    </r>
    <r>
      <rPr>
        <b/>
        <sz val="11"/>
        <color rgb="FF000000"/>
        <rFont val="Calibri"/>
      </rPr>
      <t>Require one of the selected controls</t>
    </r>
  </si>
  <si>
    <r>
      <rPr>
        <sz val="11"/>
        <color rgb="FF000000"/>
        <rFont val="Calibri"/>
      </rPr>
      <t>Unmanaged devices will not be permitted as a valid authenticator. As a result this may require the organization to mature their device enrollment and management. The following devices can be considered managed:</t>
    </r>
    <r>
      <rPr>
        <sz val="11"/>
        <color rgb="FF000000"/>
        <rFont val="Calibri"/>
      </rPr>
      <t xml:space="preserve">
</t>
    </r>
    <r>
      <rPr>
        <sz val="11"/>
        <color rgb="FF000000"/>
        <rFont val="Calibri"/>
      </rPr>
      <t>- Entra hybrid joined from Active Directory</t>
    </r>
    <r>
      <rPr>
        <sz val="11"/>
        <color rgb="FF000000"/>
        <rFont val="Calibri"/>
      </rPr>
      <t xml:space="preserve">
</t>
    </r>
    <r>
      <rPr>
        <sz val="11"/>
        <color rgb="FF000000"/>
        <rFont val="Calibri"/>
      </rPr>
      <t>- Entra joined and enrolled in Intune, with compliance policies</t>
    </r>
    <r>
      <rPr>
        <sz val="11"/>
        <color rgb="FF000000"/>
        <rFont val="Calibri"/>
      </rPr>
      <t xml:space="preserve">
</t>
    </r>
    <r>
      <rPr>
        <sz val="11"/>
        <color rgb="FF000000"/>
        <rFont val="Calibri"/>
      </rPr>
      <t>- Entra registered and enrolled in Intune, with compliance policies</t>
    </r>
    <r>
      <rPr>
        <sz val="11"/>
        <color rgb="FF000000"/>
        <rFont val="Calibri"/>
      </rPr>
      <t xml:space="preserve">
</t>
    </r>
    <r>
      <rPr>
        <sz val="11"/>
        <color rgb="FF000000"/>
        <rFont val="Calibri"/>
      </rPr>
      <t xml:space="preserve">If </t>
    </r>
    <r>
      <rPr>
        <b/>
        <sz val="11"/>
        <color rgb="FF000000"/>
        <rFont val="Calibri"/>
      </rPr>
      <t>Guest or external users</t>
    </r>
    <r>
      <rPr>
        <sz val="11"/>
        <color rgb="FF000000"/>
        <rFont val="Calibri"/>
      </rPr>
      <t xml:space="preserve"> are collaborating with the organization, they must either be excluded or onboarded with a compliant device to authenticate. Failure to adequately survey the environment and test the Conditional Access (CA) policy in the </t>
    </r>
    <r>
      <rPr>
        <b/>
        <sz val="11"/>
        <color rgb="FF000000"/>
        <rFont val="Calibri"/>
      </rPr>
      <t>Report-only</t>
    </r>
    <r>
      <rPr>
        <sz val="11"/>
        <color rgb="FF000000"/>
        <rFont val="Calibri"/>
      </rPr>
      <t xml:space="preserve"> state could result in access disruptions for these guest users.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</si>
  <si>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t>
    </r>
    <r>
      <rPr>
        <b/>
        <sz val="11"/>
        <color rgb="FF000000"/>
        <rFont val="Calibri"/>
      </rPr>
      <t>Require device to be marked as compliant</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no other controls are checked except, optionally, </t>
    </r>
    <r>
      <rPr>
        <b/>
        <sz val="11"/>
        <color rgb="FF000000"/>
        <rFont val="Calibri"/>
      </rPr>
      <t>Require Microsoft Entra hybrid joined device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one of the selected controls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or </t>
    </r>
    <r>
      <rPr>
        <b/>
        <sz val="11"/>
        <color rgb="FF000000"/>
        <rFont val="Calibri"/>
      </rPr>
      <t>domainJoinedDevice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does not contain any values other than </t>
    </r>
    <r>
      <rPr>
        <b/>
        <sz val="11"/>
        <color rgb="FF000000"/>
        <rFont val="Calibri"/>
      </rPr>
      <t>compliantDevice</t>
    </r>
    <r>
      <rPr>
        <sz val="11"/>
        <color rgb="FF000000"/>
        <rFont val="Calibri"/>
      </rPr>
      <t xml:space="preserve"> and </t>
    </r>
    <r>
      <rPr>
        <b/>
        <sz val="11"/>
        <color rgb="FF000000"/>
        <rFont val="Calibri"/>
      </rPr>
      <t>domainJoinedDevice</t>
    </r>
    <r>
      <rPr>
        <sz val="11"/>
        <color rgb="FF000000"/>
        <rFont val="Calibri"/>
      </rPr>
      <t xml:space="preserve">
</t>
    </r>
    <r>
      <rPr>
        <sz val="11"/>
        <color rgb="FF000000"/>
        <rFont val="Calibri"/>
      </rPr>
      <t xml:space="preserve">- </t>
    </r>
    <r>
      <rPr>
        <b/>
        <sz val="11"/>
        <color rgb="FF000000"/>
        <rFont val="Calibri"/>
      </rPr>
      <t>GrantControls.Operator</t>
    </r>
    <r>
      <rPr>
        <sz val="11"/>
        <color rgb="FF000000"/>
        <rFont val="Calibri"/>
      </rPr>
      <t xml:space="preserve"> is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</si>
  <si>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5.2.2.10</t>
  </si>
  <si>
    <r>
      <rPr>
        <sz val="11"/>
        <rFont val="Calibri"/>
      </rPr>
      <t>Ensure a managed device is required to register security information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</si>
  <si>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User actions</t>
    </r>
    <r>
      <rPr>
        <sz val="11"/>
        <color rgb="FF000000"/>
        <rFont val="Calibri"/>
      </rPr>
      <t xml:space="preserve"> and check </t>
    </r>
    <r>
      <rPr>
        <b/>
        <sz val="11"/>
        <color rgb="FF000000"/>
        <rFont val="Calibri"/>
      </rPr>
      <t>Register security information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Select the checkbox </t>
    </r>
    <r>
      <rPr>
        <b/>
        <sz val="11"/>
        <color rgb="FF000000"/>
        <rFont val="Calibri"/>
      </rPr>
      <t>Require device to be marked as compliant</t>
    </r>
    <r>
      <rPr>
        <sz val="11"/>
        <color rgb="FF000000"/>
        <rFont val="Calibri"/>
      </rPr>
      <t>.</t>
    </r>
    <r>
      <rPr>
        <sz val="11"/>
        <color rgb="FF000000"/>
        <rFont val="Calibri"/>
      </rPr>
      <t xml:space="preserve">
</t>
    </r>
    <r>
      <rPr>
        <sz val="11"/>
        <color rgb="FF000000"/>
        <rFont val="Calibri"/>
      </rPr>
      <t xml:space="preserve">- Optionally, also select </t>
    </r>
    <r>
      <rPr>
        <b/>
        <sz val="11"/>
        <color rgb="FF000000"/>
        <rFont val="Calibri"/>
      </rPr>
      <t>Require Microsoft Entra hybrid joined device</t>
    </r>
    <r>
      <rPr>
        <sz val="11"/>
        <color rgb="FF000000"/>
        <rFont val="Calibri"/>
      </rPr>
      <t xml:space="preserve"> if the organization uses hybrid joined devices.</t>
    </r>
    <r>
      <rPr>
        <sz val="11"/>
        <color rgb="FF000000"/>
        <rFont val="Calibri"/>
      </rPr>
      <t xml:space="preserve">
</t>
    </r>
    <r>
      <rPr>
        <sz val="11"/>
        <color rgb="FF000000"/>
        <rFont val="Calibri"/>
      </rPr>
      <t xml:space="preserve">- Choose </t>
    </r>
    <r>
      <rPr>
        <b/>
        <sz val="11"/>
        <color rgb="FF000000"/>
        <rFont val="Calibri"/>
      </rPr>
      <t>Require one of the selected controls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</si>
  <si>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Conditional Access (CA) can be configured to enforce access based on the device's compliance status or whether it is Entra hybrid joined. Collectively, this allows CA to classify devices as managed or unmanaged, providing more granular control over whether a user can register security information from a device.</t>
    </r>
    <r>
      <rPr>
        <sz val="11"/>
        <color rgb="FF000000"/>
        <rFont val="Calibri"/>
      </rPr>
      <t xml:space="preserve">
</t>
    </r>
    <r>
      <rPr>
        <sz val="11"/>
        <color rgb="FF000000"/>
        <rFont val="Calibri"/>
      </rPr>
      <t xml:space="preserve">When using </t>
    </r>
    <r>
      <rPr>
        <b/>
        <sz val="11"/>
        <color rgb="FF000000"/>
        <rFont val="Calibri"/>
      </rPr>
      <t>Require device to be marked as compliant</t>
    </r>
    <r>
      <rPr>
        <sz val="11"/>
        <color rgb="FF000000"/>
        <rFont val="Calibri"/>
      </rPr>
      <t>, the device must pass checks configured in compliance policies defined within Microsoft Intune. Before these checks can be applied, the device must first be enrolled in Intune MDM.</t>
    </r>
    <r>
      <rPr>
        <sz val="11"/>
        <color rgb="FF000000"/>
        <rFont val="Calibri"/>
      </rPr>
      <t xml:space="preserve">
</t>
    </r>
    <r>
      <rPr>
        <sz val="11"/>
        <color rgb="FF000000"/>
        <rFont val="Calibri"/>
      </rPr>
      <t xml:space="preserve">By selecting </t>
    </r>
    <r>
      <rPr>
        <b/>
        <sz val="11"/>
        <color rgb="FF000000"/>
        <rFont val="Calibri"/>
      </rPr>
      <t>Require Microsoft Entra hybrid joined device</t>
    </r>
    <r>
      <rPr>
        <sz val="11"/>
        <color rgb="FF000000"/>
        <rFont val="Calibri"/>
      </rPr>
      <t xml:space="preserve"> this means the device must first be synchronized from an on-premises Active Directory to qualify. When configured to the recommended state below only one condition needs to be met for the user to authenticate from the device. This functions as an "OR" operator.</t>
    </r>
    <r>
      <rPr>
        <sz val="11"/>
        <color rgb="FF000000"/>
        <rFont val="Calibri"/>
      </rPr>
      <t xml:space="preserve">
</t>
    </r>
    <r>
      <rPr>
        <sz val="11"/>
        <color rgb="FF000000"/>
        <rFont val="Calibri"/>
      </rPr>
      <t>The recommended state for registering security information is:</t>
    </r>
    <r>
      <rPr>
        <sz val="11"/>
        <color rgb="FF000000"/>
        <rFont val="Calibri"/>
      </rPr>
      <t xml:space="preserve">
</t>
    </r>
    <r>
      <rPr>
        <sz val="11"/>
        <color rgb="FF000000"/>
        <rFont val="Calibri"/>
      </rPr>
      <t xml:space="preserve">- </t>
    </r>
    <r>
      <rPr>
        <b/>
        <sz val="11"/>
        <color rgb="FF000000"/>
        <rFont val="Calibri"/>
      </rPr>
      <t>Require device to be marked as compliant</t>
    </r>
    <r>
      <rPr>
        <sz val="11"/>
        <color rgb="FF000000"/>
        <rFont val="Calibri"/>
      </rPr>
      <t xml:space="preserve">
</t>
    </r>
    <r>
      <rPr>
        <sz val="11"/>
        <color rgb="FF000000"/>
        <rFont val="Calibri"/>
      </rPr>
      <t xml:space="preserve">- </t>
    </r>
    <r>
      <rPr>
        <b/>
        <sz val="11"/>
        <color rgb="FF000000"/>
        <rFont val="Calibri"/>
      </rPr>
      <t>Require Microsoft Entra hybrid joined device</t>
    </r>
    <r>
      <rPr>
        <sz val="11"/>
        <color rgb="FF000000"/>
        <rFont val="Calibri"/>
      </rPr>
      <t xml:space="preserve"> (optional for hybrid environments)</t>
    </r>
    <r>
      <rPr>
        <sz val="11"/>
        <color rgb="FF000000"/>
        <rFont val="Calibri"/>
      </rPr>
      <t xml:space="preserve">
</t>
    </r>
    <r>
      <rPr>
        <sz val="11"/>
        <color rgb="FF000000"/>
        <rFont val="Calibri"/>
      </rPr>
      <t xml:space="preserve">- </t>
    </r>
    <r>
      <rPr>
        <b/>
        <sz val="11"/>
        <color rgb="FF000000"/>
        <rFont val="Calibri"/>
      </rPr>
      <t>Require one of the selected controls</t>
    </r>
  </si>
  <si>
    <r>
      <rPr>
        <sz val="11"/>
        <color rgb="FF000000"/>
        <rFont val="Calibri"/>
      </rPr>
      <t>The organization will be required to have a mature device management process. New devices provided to users will need to be pre-enrolled in Intune, auto-enrolled, or be Entra hybrid joined. Otherwise, the user will be unable to complete registration, requiring additional resources from I.T. This could be more disruptive in remote worker environments where the MDM maturity is low.</t>
    </r>
    <r>
      <rPr>
        <sz val="11"/>
        <color rgb="FF000000"/>
        <rFont val="Calibri"/>
      </rPr>
      <t xml:space="preserve">
</t>
    </r>
    <r>
      <rPr>
        <sz val="11"/>
        <color rgb="FF000000"/>
        <rFont val="Calibri"/>
      </rPr>
      <t>Users who do not yet have access to a managed device, such as new hires, users with lost or replaced devices, or users registering MFA methods on personal mobile devices — will be unable to satisfy the device compliance grant control. To address this, organizations should configure a Temporary Access Pass (TAP) policy and issue a one-time TAP to these users. A one-time TAP satisfies multifactor authentication requirements and allows the user to register security information from any device or location.</t>
    </r>
    <r>
      <rPr>
        <sz val="11"/>
        <color rgb="FF000000"/>
        <rFont val="Calibri"/>
      </rPr>
      <t xml:space="preserve">
</t>
    </r>
    <r>
      <rPr>
        <sz val="11"/>
        <color rgb="FF000000"/>
        <rFont val="Calibri"/>
      </rPr>
      <t xml:space="preserve">B2B collaboration users (guest accounts) will also be blocked by this policy, as their devices are not managed in the resource tenant. Organizations should consider excluding </t>
    </r>
    <r>
      <rPr>
        <b/>
        <sz val="11"/>
        <color rgb="FF000000"/>
        <rFont val="Calibri"/>
      </rPr>
      <t>All guest and external users</t>
    </r>
    <r>
      <rPr>
        <sz val="11"/>
        <color rgb="FF000000"/>
        <rFont val="Calibri"/>
      </rPr>
      <t xml:space="preserve"> from this policy. Alternatively, organizations that trust partner device compliance claims can configure this through cross-tenant access settings.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</si>
  <si>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User actions</t>
    </r>
    <r>
      <rPr>
        <sz val="11"/>
        <color rgb="FF000000"/>
        <rFont val="Calibri"/>
      </rPr>
      <t xml:space="preserve"> is selected with </t>
    </r>
    <r>
      <rPr>
        <b/>
        <sz val="11"/>
        <color rgb="FF000000"/>
        <rFont val="Calibri"/>
      </rPr>
      <t>Register security information</t>
    </r>
    <r>
      <rPr>
        <sz val="11"/>
        <color rgb="FF000000"/>
        <rFont val="Calibri"/>
      </rPr>
      <t xml:space="preserve">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t>
    </r>
    <r>
      <rPr>
        <b/>
        <sz val="11"/>
        <color rgb="FF000000"/>
        <rFont val="Calibri"/>
      </rPr>
      <t>Require device to be marked as compliant</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no other controls are checked except, optionally, </t>
    </r>
    <r>
      <rPr>
        <b/>
        <sz val="11"/>
        <color rgb="FF000000"/>
        <rFont val="Calibri"/>
      </rPr>
      <t>Require Microsoft Entra hybrid joined device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one of the selected controls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Conditions.Applications.IncludeUserActions</t>
    </r>
    <r>
      <rPr>
        <sz val="11"/>
        <color rgb="FF000000"/>
        <rFont val="Calibri"/>
      </rPr>
      <t xml:space="preserve"> contains </t>
    </r>
    <r>
      <rPr>
        <b/>
        <sz val="11"/>
        <color rgb="FF000000"/>
        <rFont val="Calibri"/>
      </rPr>
      <t>urn:user:registersecurityinfo</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Conditions.Applications.IncludeUserActions</t>
    </r>
    <r>
      <rPr>
        <sz val="11"/>
        <color rgb="FF000000"/>
        <rFont val="Calibri"/>
      </rPr>
      <t xml:space="preserve"> is </t>
    </r>
    <r>
      <rPr>
        <b/>
        <sz val="11"/>
        <color rgb="FF000000"/>
        <rFont val="Calibri"/>
      </rPr>
      <t>urn:user:registersecurityinfo</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does not contain any values other than </t>
    </r>
    <r>
      <rPr>
        <b/>
        <sz val="11"/>
        <color rgb="FF000000"/>
        <rFont val="Calibri"/>
      </rPr>
      <t>compliantDevice</t>
    </r>
    <r>
      <rPr>
        <sz val="11"/>
        <color rgb="FF000000"/>
        <rFont val="Calibri"/>
      </rPr>
      <t xml:space="preserve"> and </t>
    </r>
    <r>
      <rPr>
        <b/>
        <sz val="11"/>
        <color rgb="FF000000"/>
        <rFont val="Calibri"/>
      </rPr>
      <t>domainJoinedDevice</t>
    </r>
    <r>
      <rPr>
        <sz val="11"/>
        <color rgb="FF000000"/>
        <rFont val="Calibri"/>
      </rPr>
      <t xml:space="preserve">
</t>
    </r>
    <r>
      <rPr>
        <sz val="11"/>
        <color rgb="FF000000"/>
        <rFont val="Calibri"/>
      </rPr>
      <t xml:space="preserve">- </t>
    </r>
    <r>
      <rPr>
        <b/>
        <sz val="11"/>
        <color rgb="FF000000"/>
        <rFont val="Calibri"/>
      </rPr>
      <t>GrantControls.Operator</t>
    </r>
    <r>
      <rPr>
        <sz val="11"/>
        <color rgb="FF000000"/>
        <rFont val="Calibri"/>
      </rPr>
      <t xml:space="preserve"> is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</si>
  <si>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5.2.2.11</t>
  </si>
  <si>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</si>
  <si>
    <r>
      <rPr>
        <b/>
        <sz val="11"/>
        <color rgb="FF000000"/>
        <rFont val="Calibri"/>
      </rPr>
      <t>Note:</t>
    </r>
    <r>
      <rPr>
        <sz val="11"/>
        <color rgb="FF000000"/>
        <rFont val="Calibri"/>
      </rPr>
      <t xml:space="preserve"> If the Microsoft Intune Enrollment cloud app isn't available then it must be created. To add the app for new tenants, a Microsoft Entra administrator must create a service principal object, with app ID </t>
    </r>
    <r>
      <rPr>
        <b/>
        <sz val="11"/>
        <color rgb="FF000000"/>
        <rFont val="Calibri"/>
      </rPr>
      <t>d4ebce55-015a-49b5-a083-c84d1797ae8c</t>
    </r>
    <r>
      <rPr>
        <sz val="11"/>
        <color rgb="FF000000"/>
        <rFont val="Calibri"/>
      </rPr>
      <t>, in PowerShell or Microsoft Graph.</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Resources (formerly cloud apps)</t>
    </r>
    <r>
      <rPr>
        <sz val="11"/>
        <color rgb="FF000000"/>
        <rFont val="Calibri"/>
      </rPr>
      <t xml:space="preserve">, choose </t>
    </r>
    <r>
      <rPr>
        <b/>
        <sz val="11"/>
        <color rgb="FF000000"/>
        <rFont val="Calibri"/>
      </rPr>
      <t>Select resources</t>
    </r>
    <r>
      <rPr>
        <sz val="11"/>
        <color rgb="FF000000"/>
        <rFont val="Calibri"/>
      </rPr>
      <t xml:space="preserve"> and add </t>
    </r>
    <r>
      <rPr>
        <b/>
        <sz val="11"/>
        <color rgb="FF000000"/>
        <rFont val="Calibri"/>
      </rPr>
      <t>Microsoft Intune Enrollment</t>
    </r>
    <r>
      <rPr>
        <sz val="11"/>
        <color rgb="FF000000"/>
        <rFont val="Calibri"/>
      </rPr>
      <t xml:space="preserve"> to the list.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check </t>
    </r>
    <r>
      <rPr>
        <b/>
        <sz val="11"/>
        <color rgb="FF000000"/>
        <rFont val="Calibri"/>
      </rPr>
      <t>Sign-in frequency</t>
    </r>
    <r>
      <rPr>
        <sz val="11"/>
        <color rgb="FF000000"/>
        <rFont val="Calibri"/>
      </rPr>
      <t xml:space="preserve"> and select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</si>
  <si>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frequency defines the time period before a user is asked to sign in again when attempting to access a resource. The Microsoft Entra ID default configuration for user sign-in frequency is a rolling window of 90 days.</t>
    </r>
    <r>
      <rPr>
        <sz val="11"/>
        <color rgb="FF000000"/>
        <rFont val="Calibri"/>
      </rPr>
      <t xml:space="preserve">
</t>
    </r>
    <r>
      <rPr>
        <sz val="11"/>
        <color rgb="FF000000"/>
        <rFont val="Calibri"/>
      </rPr>
      <t xml:space="preserve">The recommended state is a </t>
    </r>
    <r>
      <rPr>
        <b/>
        <sz val="11"/>
        <color rgb="FF000000"/>
        <rFont val="Calibri"/>
      </rPr>
      <t>Sign-in frequency</t>
    </r>
    <r>
      <rPr>
        <sz val="11"/>
        <color rgb="FF000000"/>
        <rFont val="Calibri"/>
      </rPr>
      <t xml:space="preserve"> of </t>
    </r>
    <r>
      <rPr>
        <b/>
        <sz val="11"/>
        <color rgb="FF000000"/>
        <rFont val="Calibri"/>
      </rPr>
      <t>Every time</t>
    </r>
    <r>
      <rPr>
        <sz val="11"/>
        <color rgb="FF000000"/>
        <rFont val="Calibri"/>
      </rPr>
      <t xml:space="preserve"> for </t>
    </r>
    <r>
      <rPr>
        <b/>
        <sz val="11"/>
        <color rgb="FF000000"/>
        <rFont val="Calibri"/>
      </rPr>
      <t>Microsoft Intune Enrollment</t>
    </r>
    <r>
      <rPr>
        <sz val="11"/>
        <color rgb="FF000000"/>
        <rFont val="Calibri"/>
      </rPr>
      <t xml:space="preserve">
</t>
    </r>
    <r>
      <rPr>
        <b/>
        <sz val="11"/>
        <color rgb="FF000000"/>
        <rFont val="Calibri"/>
      </rPr>
      <t>Note:</t>
    </r>
    <r>
      <rPr>
        <sz val="11"/>
        <color rgb="FF000000"/>
        <rFont val="Calibri"/>
      </rPr>
      <t xml:space="preserve"> Microsoft accounts for a five-minute clock skew when 'every time' is selected in a conditional access policy, ensuring that users are not prompted more frequently than once every five minutes.</t>
    </r>
  </si>
  <si>
    <r>
      <rPr>
        <sz val="11"/>
        <color rgb="FF000000"/>
        <rFont val="Calibri"/>
      </rPr>
      <t>New users enrolling into Intune through an automated process may need to sign-in again if the enrollment process goes on for too long.</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</si>
  <si>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Microsoft Intune Enrollment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Conditions.Applications.IncludeApplications</t>
    </r>
    <r>
      <rPr>
        <sz val="11"/>
        <color rgb="FF000000"/>
        <rFont val="Calibri"/>
      </rPr>
      <t xml:space="preserve"> contains </t>
    </r>
    <r>
      <rPr>
        <b/>
        <sz val="11"/>
        <color rgb="FF000000"/>
        <rFont val="Calibri"/>
      </rPr>
      <t>d4ebce55-015a-49b5-a083-c84d1797ae8c</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contains </t>
    </r>
    <r>
      <rPr>
        <b/>
        <sz val="11"/>
        <color rgb="FF000000"/>
        <rFont val="Calibri"/>
      </rPr>
      <t>d4ebce55-015a-49b5-a083-c84d1797ae8c</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</si>
  <si>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Sign-in frequency defaults to 90 days.</t>
    </r>
  </si>
  <si>
    <t>5.2.2.12</t>
  </si>
  <si>
    <r>
      <rPr>
        <sz val="11"/>
        <rFont val="Calibri"/>
      </rPr>
      <t>Ensure the device code sign-in flow is blocked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</si>
  <si>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&gt;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and check </t>
    </r>
    <r>
      <rPr>
        <b/>
        <sz val="11"/>
        <color rgb="FF000000"/>
        <rFont val="Calibri"/>
      </rPr>
      <t>Device code flow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`On</t>
    </r>
  </si>
  <si>
    <r>
      <rPr>
        <sz val="11"/>
        <color rgb="FF000000"/>
        <rFont val="Calibri"/>
      </rPr>
      <t>The Microsoft identity platform supports the device authorization grant, which allows users to sign in to input-constrained devices such as a smart TV, IoT device, or a printer. To enable this flow, the device has the user visit a webpage in a browser on another device to sign in. Once the user signs in, the device is able to get access tokens and refresh tokens as needed.</t>
    </r>
    <r>
      <rPr>
        <sz val="11"/>
        <color rgb="FF000000"/>
        <rFont val="Calibri"/>
      </rPr>
      <t xml:space="preserve">
</t>
    </r>
    <r>
      <rPr>
        <sz val="11"/>
        <color rgb="FF000000"/>
        <rFont val="Calibri"/>
      </rPr>
      <t xml:space="preserve">The recommended state is to </t>
    </r>
    <r>
      <rPr>
        <b/>
        <sz val="11"/>
        <color rgb="FF000000"/>
        <rFont val="Calibri"/>
      </rPr>
      <t>Block access</t>
    </r>
    <r>
      <rPr>
        <sz val="11"/>
        <color rgb="FF000000"/>
        <rFont val="Calibri"/>
      </rPr>
      <t xml:space="preserve"> for </t>
    </r>
    <r>
      <rPr>
        <b/>
        <sz val="11"/>
        <color rgb="FF000000"/>
        <rFont val="Calibri"/>
      </rPr>
      <t>Device code flow</t>
    </r>
    <r>
      <rPr>
        <sz val="11"/>
        <color rgb="FF000000"/>
        <rFont val="Calibri"/>
      </rPr>
      <t xml:space="preserve"> in Conditional Access.</t>
    </r>
  </si>
  <si>
    <r>
      <rPr>
        <sz val="11"/>
        <color rgb="FF000000"/>
        <rFont val="Calibri"/>
      </rPr>
      <t>Some administrative overhead will be required for stricter management of these devices. Since exclusions do not violate compliance, this feature can still be utilized effectively within a controlled environment.</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</si>
  <si>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verify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Device code flow</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Conditions.AuthenticationFlows.TransferMethods</t>
    </r>
    <r>
      <rPr>
        <sz val="11"/>
        <color rgb="FF000000"/>
        <rFont val="Calibri"/>
      </rPr>
      <t xml:space="preserve"> contains </t>
    </r>
    <r>
      <rPr>
        <b/>
        <sz val="11"/>
        <color rgb="FF000000"/>
        <rFont val="Calibri"/>
      </rPr>
      <t>deviceCodeFlow</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Conditions.AuthenticationFlows.TransferMethods</t>
    </r>
    <r>
      <rPr>
        <sz val="11"/>
        <color rgb="FF000000"/>
        <rFont val="Calibri"/>
      </rPr>
      <t xml:space="preserve"> contains </t>
    </r>
    <r>
      <rPr>
        <b/>
        <sz val="11"/>
        <color rgb="FF000000"/>
        <rFont val="Calibri"/>
      </rPr>
      <t>deviceCodeFlow</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</si>
  <si>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It may be present as a Microsoft-managed policy.</t>
    </r>
  </si>
  <si>
    <t>5.2.2.13</t>
  </si>
  <si>
    <r>
      <rPr>
        <sz val="11"/>
        <rFont val="Calibri"/>
      </rPr>
      <t>Ensure that periodic reauthentication is required for all users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</si>
  <si>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and set </t>
    </r>
    <r>
      <rPr>
        <b/>
        <sz val="11"/>
        <color rgb="FF000000"/>
        <rFont val="Calibri"/>
      </rPr>
      <t>Periodic reauthentication</t>
    </r>
    <r>
      <rPr>
        <sz val="11"/>
        <color rgb="FF000000"/>
        <rFont val="Calibri"/>
      </rPr>
      <t xml:space="preserve"> to </t>
    </r>
    <r>
      <rPr>
        <b/>
        <sz val="11"/>
        <color rgb="FF000000"/>
        <rFont val="Calibri"/>
      </rPr>
      <t>7 days</t>
    </r>
    <r>
      <rPr>
        <sz val="11"/>
        <color rgb="FF000000"/>
        <rFont val="Calibri"/>
      </rPr>
      <t xml:space="preserve"> or less.</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</si>
  <si>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frequency defines the time period before a user is asked to sign in again when attempting to access a resource. The Microsoft Entra ID default configuration for user sign-in frequency is a rolling window of 90 days.</t>
    </r>
    <r>
      <rPr>
        <sz val="11"/>
        <color rgb="FF000000"/>
        <rFont val="Calibri"/>
      </rPr>
      <t xml:space="preserve">
</t>
    </r>
    <r>
      <rPr>
        <sz val="11"/>
        <color rgb="FF000000"/>
        <rFont val="Calibri"/>
      </rPr>
      <t xml:space="preserve">The recommended state for all users is to enforce </t>
    </r>
    <r>
      <rPr>
        <b/>
        <sz val="11"/>
        <color rgb="FF000000"/>
        <rFont val="Calibri"/>
      </rPr>
      <t>periodic reauthentication</t>
    </r>
    <r>
      <rPr>
        <sz val="11"/>
        <color rgb="FF000000"/>
        <rFont val="Calibri"/>
      </rPr>
      <t xml:space="preserve"> for </t>
    </r>
    <r>
      <rPr>
        <b/>
        <sz val="11"/>
        <color rgb="FF000000"/>
        <rFont val="Calibri"/>
      </rPr>
      <t>7 days</t>
    </r>
    <r>
      <rPr>
        <sz val="11"/>
        <color rgb="FF000000"/>
        <rFont val="Calibri"/>
      </rPr>
      <t xml:space="preserve"> or less.</t>
    </r>
  </si>
  <si>
    <r>
      <rPr>
        <sz val="11"/>
        <color rgb="FF000000"/>
        <rFont val="Calibri"/>
      </rPr>
      <t>Most users will not find weekly reauthentication requirements disruptive. Organizations with legacy applications, custom authentication workflows, or users relying on long‑running sessions (such as shared or kiosk devices) may need to evaluate compatibility and apply appropriate exclusions to prevent user disruption.</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</si>
  <si>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ensure </t>
    </r>
    <r>
      <rPr>
        <b/>
        <sz val="11"/>
        <color rgb="FF000000"/>
        <rFont val="Calibri"/>
      </rPr>
      <t>Sign-in frequency</t>
    </r>
    <r>
      <rPr>
        <sz val="11"/>
        <color rgb="FF000000"/>
        <rFont val="Calibri"/>
      </rPr>
      <t xml:space="preserve"> is checked, and </t>
    </r>
    <r>
      <rPr>
        <b/>
        <sz val="11"/>
        <color rgb="FF000000"/>
        <rFont val="Calibri"/>
      </rPr>
      <t>Periodic reauthentication</t>
    </r>
    <r>
      <rPr>
        <sz val="11"/>
        <color rgb="FF000000"/>
        <rFont val="Calibri"/>
      </rPr>
      <t xml:space="preserve"> is set to </t>
    </r>
    <r>
      <rPr>
        <b/>
        <sz val="11"/>
        <color rgb="FF000000"/>
        <rFont val="Calibri"/>
      </rPr>
      <t>7 days</t>
    </r>
    <r>
      <rPr>
        <sz val="11"/>
        <color rgb="FF000000"/>
        <rFont val="Calibri"/>
      </rPr>
      <t xml:space="preserve"> or less.</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Filter out policies where </t>
    </r>
    <r>
      <rPr>
        <b/>
        <sz val="11"/>
        <color rgb="FF000000"/>
        <rFont val="Calibri"/>
      </rPr>
      <t>Conditions.signInRiskLevels</t>
    </r>
    <r>
      <rPr>
        <sz val="11"/>
        <color rgb="FF000000"/>
        <rFont val="Calibri"/>
      </rPr>
      <t xml:space="preserve"> and </t>
    </r>
    <r>
      <rPr>
        <b/>
        <sz val="11"/>
        <color rgb="FF000000"/>
        <rFont val="Calibri"/>
      </rPr>
      <t>Conditions.userRiskLevels</t>
    </r>
    <r>
      <rPr>
        <sz val="11"/>
        <color rgb="FF000000"/>
        <rFont val="Calibri"/>
      </rPr>
      <t xml:space="preserve"> have values defined, excluding these from the assessment.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timeBased</t>
    </r>
    <r>
      <rPr>
        <sz val="11"/>
        <color rgb="FF000000"/>
        <rFont val="Calibri"/>
      </rPr>
      <t xml:space="preserve">
</t>
    </r>
    <r>
      <rPr>
        <sz val="11"/>
        <color rgb="FF000000"/>
        <rFont val="Calibri"/>
      </rPr>
      <t xml:space="preserve">- </t>
    </r>
    <r>
      <rPr>
        <b/>
        <sz val="11"/>
        <color rgb="FF000000"/>
        <rFont val="Calibri"/>
      </rPr>
      <t>SessionControls.SignInFrequency.type</t>
    </r>
    <r>
      <rPr>
        <sz val="11"/>
        <color rgb="FF000000"/>
        <rFont val="Calibri"/>
      </rPr>
      <t xml:space="preserve"> is </t>
    </r>
    <r>
      <rPr>
        <b/>
        <sz val="11"/>
        <color rgb="FF000000"/>
        <rFont val="Calibri"/>
      </rPr>
      <t>days</t>
    </r>
    <r>
      <rPr>
        <sz val="11"/>
        <color rgb="FF000000"/>
        <rFont val="Calibri"/>
      </rPr>
      <t>*</t>
    </r>
    <r>
      <rPr>
        <sz val="11"/>
        <color rgb="FF000000"/>
        <rFont val="Calibri"/>
      </rPr>
      <t xml:space="preserve">
</t>
    </r>
    <r>
      <rPr>
        <sz val="11"/>
        <color rgb="FF000000"/>
        <rFont val="Calibri"/>
      </rPr>
      <t xml:space="preserve">- </t>
    </r>
    <r>
      <rPr>
        <b/>
        <sz val="11"/>
        <color rgb="FF000000"/>
        <rFont val="Calibri"/>
      </rPr>
      <t>SessionControls.SignInFrequency.value</t>
    </r>
    <r>
      <rPr>
        <sz val="11"/>
        <color rgb="FF000000"/>
        <rFont val="Calibri"/>
      </rPr>
      <t xml:space="preserve"> is </t>
    </r>
    <r>
      <rPr>
        <b/>
        <sz val="11"/>
        <color rgb="FF000000"/>
        <rFont val="Calibri"/>
      </rPr>
      <t>7</t>
    </r>
    <r>
      <rPr>
        <sz val="11"/>
        <color rgb="FF000000"/>
        <rFont val="Calibri"/>
      </rPr>
      <t xml:space="preserve"> (or less)*</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Any </t>
    </r>
    <r>
      <rPr>
        <b/>
        <sz val="11"/>
        <color rgb="FF000000"/>
        <rFont val="Calibri"/>
      </rPr>
      <t>SignInFrequency</t>
    </r>
    <r>
      <rPr>
        <sz val="11"/>
        <color rgb="FF000000"/>
        <rFont val="Calibri"/>
      </rPr>
      <t xml:space="preserve"> type and value combination is considered compliant as long as the reauthentication interval is </t>
    </r>
    <r>
      <rPr>
        <b/>
        <sz val="11"/>
        <color rgb="FF000000"/>
        <rFont val="Calibri"/>
      </rPr>
      <t>less than or equal to 7 days</t>
    </r>
    <r>
      <rPr>
        <sz val="11"/>
        <color rgb="FF000000"/>
        <rFont val="Calibri"/>
      </rPr>
      <t>. For example, a policy applied to all users that requires reauthentication every 20 hours would still meet the requirement.</t>
    </r>
  </si>
  <si>
    <t>5.2.2.14</t>
  </si>
  <si>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</si>
  <si>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Named locations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IP ranges location</t>
    </r>
    <r>
      <rPr>
        <sz val="11"/>
        <color rgb="FF000000"/>
        <rFont val="Calibri"/>
      </rPr>
      <t xml:space="preserve"> to add a new location.</t>
    </r>
    <r>
      <rPr>
        <sz val="11"/>
        <color rgb="FF000000"/>
        <rFont val="Calibri"/>
      </rPr>
      <t xml:space="preserve">
</t>
    </r>
    <r>
      <rPr>
        <sz val="11"/>
        <color rgb="FF000000"/>
        <rFont val="Calibri"/>
      </rPr>
      <t xml:space="preserve">- Enter a name for this location setting in the </t>
    </r>
    <r>
      <rPr>
        <b/>
        <sz val="11"/>
        <color rgb="FF000000"/>
        <rFont val="Calibri"/>
      </rPr>
      <t>Name</t>
    </r>
    <r>
      <rPr>
        <sz val="11"/>
        <color rgb="FF000000"/>
        <rFont val="Calibri"/>
      </rPr>
      <t xml:space="preserve"> field.</t>
    </r>
    <r>
      <rPr>
        <sz val="11"/>
        <color rgb="FF000000"/>
        <rFont val="Calibri"/>
      </rPr>
      <t xml:space="preserve">
</t>
    </r>
    <r>
      <rPr>
        <sz val="11"/>
        <color rgb="FF000000"/>
        <rFont val="Calibri"/>
      </rPr>
      <t xml:space="preserve">- Click on the </t>
    </r>
    <r>
      <rPr>
        <b/>
        <sz val="11"/>
        <color rgb="FF000000"/>
        <rFont val="Calibri"/>
      </rPr>
      <t>+</t>
    </r>
    <r>
      <rPr>
        <sz val="11"/>
        <color rgb="FF000000"/>
        <rFont val="Calibri"/>
      </rPr>
      <t xml:space="preserve"> icon.</t>
    </r>
    <r>
      <rPr>
        <sz val="11"/>
        <color rgb="FF000000"/>
        <rFont val="Calibri"/>
      </rPr>
      <t xml:space="preserve">
</t>
    </r>
    <r>
      <rPr>
        <sz val="11"/>
        <color rgb="FF000000"/>
        <rFont val="Calibri"/>
      </rPr>
      <t xml:space="preserve">- Add only a </t>
    </r>
    <r>
      <rPr>
        <b/>
        <sz val="11"/>
        <color rgb="FF000000"/>
        <rFont val="Calibri"/>
      </rPr>
      <t>trusted</t>
    </r>
    <r>
      <rPr>
        <sz val="11"/>
        <color rgb="FF000000"/>
        <rFont val="Calibri"/>
      </rPr>
      <t xml:space="preserve"> IP Address Range in CIDR notation inside the text box that appears.</t>
    </r>
    <r>
      <rPr>
        <sz val="11"/>
        <color rgb="FF000000"/>
        <rFont val="Calibri"/>
      </rPr>
      <t xml:space="preserve">
</t>
    </r>
    <r>
      <rPr>
        <sz val="11"/>
        <color rgb="FF000000"/>
        <rFont val="Calibri"/>
      </rPr>
      <t xml:space="preserve">- Click on the </t>
    </r>
    <r>
      <rPr>
        <b/>
        <sz val="11"/>
        <color rgb="FF000000"/>
        <rFont val="Calibri"/>
      </rPr>
      <t>Add</t>
    </r>
    <r>
      <rPr>
        <sz val="11"/>
        <color rgb="FF000000"/>
        <rFont val="Calibri"/>
      </rPr>
      <t xml:space="preserve"> button.</t>
    </r>
    <r>
      <rPr>
        <sz val="11"/>
        <color rgb="FF000000"/>
        <rFont val="Calibri"/>
      </rPr>
      <t xml:space="preserve">
</t>
    </r>
    <r>
      <rPr>
        <sz val="11"/>
        <color rgb="FF000000"/>
        <rFont val="Calibri"/>
      </rPr>
      <t>- Repeat steps 6 through 8 for each additional IP range.</t>
    </r>
    <r>
      <rPr>
        <sz val="11"/>
        <color rgb="FF000000"/>
        <rFont val="Calibri"/>
      </rPr>
      <t xml:space="preserve">
</t>
    </r>
    <r>
      <rPr>
        <sz val="11"/>
        <color rgb="FF000000"/>
        <rFont val="Calibri"/>
      </rPr>
      <t xml:space="preserve">- Select the </t>
    </r>
    <r>
      <rPr>
        <b/>
        <sz val="11"/>
        <color rgb="FF000000"/>
        <rFont val="Calibri"/>
      </rPr>
      <t>Mark as trusted location</t>
    </r>
    <r>
      <rPr>
        <sz val="11"/>
        <color rgb="FF000000"/>
        <rFont val="Calibri"/>
      </rPr>
      <t xml:space="preserve"> checkbox.</t>
    </r>
    <r>
      <rPr>
        <sz val="11"/>
        <color rgb="FF000000"/>
        <rFont val="Calibri"/>
      </rPr>
      <t xml:space="preserve">
</t>
    </r>
    <r>
      <rPr>
        <sz val="11"/>
        <color rgb="FF000000"/>
        <rFont val="Calibri"/>
      </rPr>
      <t xml:space="preserve">- Once finished, click on </t>
    </r>
    <r>
      <rPr>
        <b/>
        <sz val="11"/>
        <color rgb="FF000000"/>
        <rFont val="Calibri"/>
      </rPr>
      <t>Create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is no single prescribed method for applying a named location to a Conditional Access policy, as the correct configuration depends on the specific access control requirements. Implementers should have a clear understanding of how named locations function before applying them to production policies.</t>
    </r>
  </si>
  <si>
    <r>
      <rPr>
        <sz val="11"/>
        <color rgb="FF000000"/>
        <rFont val="Calibri"/>
      </rPr>
      <t>Microsoft Entra ID Conditional Access allows an organization to configure Named locations and configure whether those locations are trusted or untrusted. These settings provide organizations the means to specify Geographical locations for use in conditional access policies, or define actual IP addresses and IP ranges and whether or not those IP addresses and/or ranges are trusted by the organization.</t>
    </r>
    <r>
      <rPr>
        <sz val="11"/>
        <color rgb="FF000000"/>
        <rFont val="Calibri"/>
      </rPr>
      <t xml:space="preserve">
</t>
    </r>
    <r>
      <rPr>
        <sz val="11"/>
        <color rgb="FF000000"/>
        <rFont val="Calibri"/>
      </rPr>
      <t xml:space="preserve">The recommended state is to define at least one trusted, IP range </t>
    </r>
    <r>
      <rPr>
        <b/>
        <sz val="11"/>
        <color rgb="FF000000"/>
        <rFont val="Calibri"/>
      </rPr>
      <t>named location</t>
    </r>
    <r>
      <rPr>
        <sz val="11"/>
        <color rgb="FF000000"/>
        <rFont val="Calibri"/>
      </rPr>
      <t>.</t>
    </r>
  </si>
  <si>
    <r>
      <rPr>
        <sz val="11"/>
        <color rgb="FF000000"/>
        <rFont val="Calibri"/>
      </rPr>
      <t>Configuring named locations by country cannot designate those locations as trusted, which means Conditional Access policies cannot use the “All trusted locations” option and must instead rely on explicitly selecting locations. This increases the administrative effort needed to configure and maintain these policies and requires more thorough testing to prevent unintended authentication blocks. Because Conditional Access policies can fully prevent users from signing in to Entra ID if misconfigured, organizations should maintain a dedicated break-glass Global Administrator account that is excluded from all Conditional Access policies and secured with a strong passphrase and hardware-based authentication. This account exists solely to recover access if all other administrators are locked out.</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</si>
  <si>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Named locations</t>
    </r>
    <r>
      <rPr>
        <sz val="11"/>
        <color rgb="FF000000"/>
        <rFont val="Calibri"/>
      </rPr>
      <t>.</t>
    </r>
    <r>
      <rPr>
        <sz val="11"/>
        <color rgb="FF000000"/>
        <rFont val="Calibri"/>
      </rPr>
      <t xml:space="preserve">
</t>
    </r>
    <r>
      <rPr>
        <sz val="11"/>
        <color rgb="FF000000"/>
        <rFont val="Calibri"/>
      </rPr>
      <t xml:space="preserve">- For each named location with a </t>
    </r>
    <r>
      <rPr>
        <b/>
        <sz val="11"/>
        <color rgb="FF000000"/>
        <rFont val="Calibri"/>
      </rPr>
      <t>Location type</t>
    </r>
    <r>
      <rPr>
        <sz val="11"/>
        <color rgb="FF000000"/>
        <rFont val="Calibri"/>
      </rPr>
      <t xml:space="preserve"> of </t>
    </r>
    <r>
      <rPr>
        <b/>
        <sz val="11"/>
        <color rgb="FF000000"/>
        <rFont val="Calibri"/>
      </rPr>
      <t>IP ranges</t>
    </r>
    <r>
      <rPr>
        <sz val="11"/>
        <color rgb="FF000000"/>
        <rFont val="Calibri"/>
      </rPr>
      <t>, verify there is one with the following criteria:</t>
    </r>
    <r>
      <rPr>
        <sz val="11"/>
        <color rgb="FF000000"/>
        <rFont val="Calibri"/>
      </rPr>
      <t xml:space="preserve">
</t>
    </r>
    <r>
      <rPr>
        <sz val="11"/>
        <color rgb="FF000000"/>
        <rFont val="Calibri"/>
      </rPr>
      <t xml:space="preserve">- </t>
    </r>
    <r>
      <rPr>
        <b/>
        <sz val="11"/>
        <color rgb="FF000000"/>
        <rFont val="Calibri"/>
      </rPr>
      <t>Trusted</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At least one </t>
    </r>
    <r>
      <rPr>
        <b/>
        <sz val="11"/>
        <color rgb="FF000000"/>
        <rFont val="Calibri"/>
      </rPr>
      <t>IP Range</t>
    </r>
    <r>
      <rPr>
        <sz val="11"/>
        <color rgb="FF000000"/>
        <rFont val="Calibri"/>
      </rPr>
      <t xml:space="preserve"> is defined</t>
    </r>
    <r>
      <rPr>
        <sz val="11"/>
        <color rgb="FF000000"/>
        <rFont val="Calibri"/>
      </rPr>
      <t xml:space="preserve">
</t>
    </r>
    <r>
      <rPr>
        <sz val="11"/>
        <color rgb="FF000000"/>
        <rFont val="Calibri"/>
      </rPr>
      <t>- Compliance is met when at least one named location is found to meet all the criteria listed above.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v1.0/identity/conditionalAccess/namedLocations?$filter=isof('microsoft.graph.ipNamedLocation')</t>
    </r>
    <r>
      <rPr>
        <sz val="11"/>
        <color rgb="FF006096"/>
        <rFont val="Roboto Condensed"/>
      </rPr>
      <t xml:space="preserve">
</t>
    </r>
    <r>
      <rPr>
        <sz val="11"/>
        <color rgb="FF000000"/>
        <rFont val="Calibri"/>
      </rPr>
      <t xml:space="preserve">
</t>
    </r>
    <r>
      <rPr>
        <sz val="11"/>
        <color rgb="FF000000"/>
        <rFont val="Calibri"/>
      </rPr>
      <t>- For each named location returned, verify the following criteria:</t>
    </r>
    <r>
      <rPr>
        <sz val="11"/>
        <color rgb="FF000000"/>
        <rFont val="Calibri"/>
      </rPr>
      <t xml:space="preserve">
</t>
    </r>
    <r>
      <rPr>
        <sz val="11"/>
        <color rgb="FF000000"/>
        <rFont val="Calibri"/>
      </rPr>
      <t xml:space="preserve">- </t>
    </r>
    <r>
      <rPr>
        <b/>
        <sz val="11"/>
        <color rgb="FF000000"/>
        <rFont val="Calibri"/>
      </rPr>
      <t>isTrusted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ipRanges</t>
    </r>
    <r>
      <rPr>
        <sz val="11"/>
        <color rgb="FF000000"/>
        <rFont val="Calibri"/>
      </rPr>
      <t xml:space="preserve"> contains at least one ipv4 or ipv6 range</t>
    </r>
    <r>
      <rPr>
        <sz val="11"/>
        <color rgb="FF000000"/>
        <rFont val="Calibri"/>
      </rPr>
      <t xml:space="preserve">
</t>
    </r>
    <r>
      <rPr>
        <sz val="11"/>
        <color rgb="FF000000"/>
        <rFont val="Calibri"/>
      </rPr>
      <t>- Compliance is met when at least one named location is found to meet all the criteria listed above.</t>
    </r>
  </si>
  <si>
    <r>
      <rPr>
        <sz val="11"/>
        <color rgb="FF000000"/>
        <rFont val="Calibri"/>
      </rPr>
      <t>Named locations are not configured by default.</t>
    </r>
  </si>
  <si>
    <t>5.2.2.15</t>
  </si>
  <si>
    <r>
      <rPr>
        <sz val="11"/>
        <rFont val="Calibri"/>
      </rPr>
      <t>Ensure exclusionary geographic access controls are utilized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</si>
  <si>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Include</t>
    </r>
    <r>
      <rPr>
        <sz val="11"/>
        <color rgb="FF000000"/>
        <rFont val="Calibri"/>
      </rPr>
      <t xml:space="preserve">, then add entries for untrusted locations that should be </t>
    </r>
    <r>
      <rPr>
        <b/>
        <sz val="11"/>
        <color rgb="FF000000"/>
        <rFont val="Calibri"/>
      </rPr>
      <t>blocked</t>
    </r>
    <r>
      <rPr>
        <sz val="11"/>
        <color rgb="FF000000"/>
        <rFont val="Calibri"/>
      </rPr>
      <t xml:space="preserve">
</t>
    </r>
    <r>
      <rPr>
        <sz val="11"/>
        <color rgb="FF000000"/>
        <rFont val="Calibri"/>
      </rPr>
      <t xml:space="preserve">- Select </t>
    </r>
    <r>
      <rPr>
        <b/>
        <sz val="11"/>
        <color rgb="FF000000"/>
        <rFont val="Calibri"/>
      </rPr>
      <t>Exclude</t>
    </r>
    <r>
      <rPr>
        <sz val="11"/>
        <color rgb="FF000000"/>
        <rFont val="Calibri"/>
      </rPr>
      <t xml:space="preserve">, then add entries for trusted locations that should be </t>
    </r>
    <r>
      <rPr>
        <b/>
        <sz val="11"/>
        <color rgb="FF000000"/>
        <rFont val="Calibri"/>
      </rPr>
      <t>allowed</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select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</si>
  <si>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Conditional Access Policies can be used to block access from geographic locations that are deemed out-of-scope for your organization or application. The scope and variables for this policy should be carefully examined and defined.</t>
    </r>
    <r>
      <rPr>
        <sz val="11"/>
        <color rgb="FF000000"/>
        <rFont val="Calibri"/>
      </rPr>
      <t xml:space="preserve">
</t>
    </r>
    <r>
      <rPr>
        <sz val="11"/>
        <color rgb="FF000000"/>
        <rFont val="Calibri"/>
      </rPr>
      <t xml:space="preserve">The recommended state is to configure at least one policy to </t>
    </r>
    <r>
      <rPr>
        <b/>
        <sz val="11"/>
        <color rgb="FF000000"/>
        <rFont val="Calibri"/>
      </rPr>
      <t>block access</t>
    </r>
    <r>
      <rPr>
        <sz val="11"/>
        <color rgb="FF000000"/>
        <rFont val="Calibri"/>
      </rPr>
      <t xml:space="preserve"> from untrusted locations.</t>
    </r>
  </si>
  <si>
    <r>
      <rPr>
        <sz val="11"/>
        <color rgb="FF000000"/>
        <rFont val="Calibri"/>
      </rPr>
      <t>Limiting access geographically will deny access to users that are traveling or working remotely in a different part of the world. A point-to-site or site to site tunnel such as a VPN is recommended to address exceptions to geographic access policies.</t>
    </r>
    <r>
      <rPr>
        <sz val="11"/>
        <color rgb="FF000000"/>
        <rFont val="Calibri"/>
      </rPr>
      <t xml:space="preserve">
</t>
    </r>
    <r>
      <rPr>
        <b/>
        <sz val="11"/>
        <color rgb="FF000000"/>
        <rFont val="Calibri"/>
      </rPr>
      <t>CAUTION</t>
    </r>
    <r>
      <rPr>
        <sz val="11"/>
        <color rgb="FF000000"/>
        <rFont val="Calibri"/>
      </rPr>
      <t>: If these policies are created without first auditing and testing the result, misconfiguration can potentially lock out administrators or create undesired access issues.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</si>
  <si>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verify </t>
    </r>
    <r>
      <rPr>
        <b/>
        <sz val="11"/>
        <color rgb="FF000000"/>
        <rFont val="Calibri"/>
      </rPr>
      <t>Include</t>
    </r>
    <r>
      <rPr>
        <sz val="11"/>
        <color rgb="FF000000"/>
        <rFont val="Calibri"/>
      </rPr>
      <t xml:space="preserve">&gt; </t>
    </r>
    <r>
      <rPr>
        <b/>
        <sz val="11"/>
        <color rgb="FF000000"/>
        <rFont val="Calibri"/>
      </rPr>
      <t>Selected networks and locations</t>
    </r>
    <r>
      <rPr>
        <sz val="11"/>
        <color rgb="FF000000"/>
        <rFont val="Calibri"/>
      </rPr>
      <t xml:space="preserve"> contains at least one </t>
    </r>
    <r>
      <rPr>
        <b/>
        <sz val="11"/>
        <color rgb="FF000000"/>
        <rFont val="Calibri"/>
      </rPr>
      <t>untrusted</t>
    </r>
    <r>
      <rPr>
        <sz val="11"/>
        <color rgb="FF000000"/>
        <rFont val="Calibri"/>
      </rPr>
      <t xml:space="preserve"> location</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verify </t>
    </r>
    <r>
      <rPr>
        <b/>
        <sz val="11"/>
        <color rgb="FF000000"/>
        <rFont val="Calibri"/>
      </rPr>
      <t>Exclude</t>
    </r>
    <r>
      <rPr>
        <sz val="11"/>
        <color rgb="FF000000"/>
        <rFont val="Calibri"/>
      </rPr>
      <t xml:space="preserve"> contains </t>
    </r>
    <r>
      <rPr>
        <b/>
        <sz val="11"/>
        <color rgb="FF000000"/>
        <rFont val="Calibri"/>
      </rPr>
      <t>trusted</t>
    </r>
    <r>
      <rPr>
        <sz val="11"/>
        <color rgb="FF000000"/>
        <rFont val="Calibri"/>
      </rPr>
      <t xml:space="preserve"> locations through either </t>
    </r>
    <r>
      <rPr>
        <b/>
        <sz val="11"/>
        <color rgb="FF000000"/>
        <rFont val="Calibri"/>
      </rPr>
      <t>All trusted networks and locations</t>
    </r>
    <r>
      <rPr>
        <sz val="11"/>
        <color rgb="FF000000"/>
        <rFont val="Calibri"/>
      </rPr>
      <t xml:space="preserve"> or </t>
    </r>
    <r>
      <rPr>
        <b/>
        <sz val="11"/>
        <color rgb="FF000000"/>
        <rFont val="Calibri"/>
      </rPr>
      <t>Selected networks and locations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conditions.locations.includeLocations</t>
    </r>
    <r>
      <rPr>
        <sz val="11"/>
        <color rgb="FF000000"/>
        <rFont val="Calibri"/>
      </rPr>
      <t xml:space="preserve"> contains at least one GUID of at least one </t>
    </r>
    <r>
      <rPr>
        <b/>
        <sz val="11"/>
        <color rgb="FF000000"/>
        <rFont val="Calibri"/>
      </rPr>
      <t>untrusted</t>
    </r>
    <r>
      <rPr>
        <sz val="11"/>
        <color rgb="FF000000"/>
        <rFont val="Calibri"/>
      </rPr>
      <t xml:space="preserve"> location.</t>
    </r>
    <r>
      <rPr>
        <sz val="11"/>
        <color rgb="FF000000"/>
        <rFont val="Calibri"/>
      </rPr>
      <t xml:space="preserve">
</t>
    </r>
    <r>
      <rPr>
        <sz val="11"/>
        <color rgb="FF000000"/>
        <rFont val="Calibri"/>
      </rPr>
      <t xml:space="preserve">- </t>
    </r>
    <r>
      <rPr>
        <b/>
        <sz val="11"/>
        <color rgb="FF000000"/>
        <rFont val="Calibri"/>
      </rPr>
      <t>conditions.locations.excludeLocations</t>
    </r>
    <r>
      <rPr>
        <sz val="11"/>
        <color rgb="FF000000"/>
        <rFont val="Calibri"/>
      </rPr>
      <t xml:space="preserve"> is </t>
    </r>
    <r>
      <rPr>
        <b/>
        <sz val="11"/>
        <color rgb="FF000000"/>
        <rFont val="Calibri"/>
      </rPr>
      <t>AllTrusted</t>
    </r>
    <r>
      <rPr>
        <sz val="11"/>
        <color rgb="FF000000"/>
        <rFont val="Calibri"/>
      </rPr>
      <t xml:space="preserve"> </t>
    </r>
    <r>
      <rPr>
        <b/>
        <sz val="11"/>
        <color rgb="FF000000"/>
        <rFont val="Calibri"/>
      </rPr>
      <t>OR</t>
    </r>
    <r>
      <rPr>
        <sz val="11"/>
        <color rgb="FF000000"/>
        <rFont val="Calibri"/>
      </rPr>
      <t xml:space="preserve"> contains at least one GUID of at least one </t>
    </r>
    <r>
      <rPr>
        <b/>
        <sz val="11"/>
        <color rgb="FF000000"/>
        <rFont val="Calibri"/>
      </rPr>
      <t>trusted</t>
    </r>
    <r>
      <rPr>
        <sz val="11"/>
        <color rgb="FF000000"/>
        <rFont val="Calibri"/>
      </rPr>
      <t xml:space="preserve"> location.</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</si>
  <si>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5.2.2.16</t>
  </si>
  <si>
    <r>
      <rPr>
        <sz val="11"/>
        <rFont val="Calibri"/>
      </rPr>
      <t>Ensure Token Protection is enforced for session tokens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</si>
  <si>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Users or agents (Preview)</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Include</t>
    </r>
    <r>
      <rPr>
        <sz val="11"/>
        <color rgb="FF000000"/>
        <rFont val="Calibri"/>
      </rPr>
      <t>, select the users or groups to apply this policy.</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Select </t>
    </r>
    <r>
      <rPr>
        <b/>
        <sz val="11"/>
        <color rgb="FF000000"/>
        <rFont val="Calibri"/>
      </rPr>
      <t>Target resources</t>
    </r>
    <r>
      <rPr>
        <sz val="11"/>
        <color rgb="FF000000"/>
        <rFont val="Calibri"/>
      </rPr>
      <t xml:space="preserve"> &gt; </t>
    </r>
    <r>
      <rPr>
        <b/>
        <sz val="11"/>
        <color rgb="FF000000"/>
        <rFont val="Calibri"/>
      </rPr>
      <t>Resources</t>
    </r>
    <r>
      <rPr>
        <sz val="11"/>
        <color rgb="FF000000"/>
        <rFont val="Calibri"/>
      </rPr>
      <t xml:space="preserve"> &gt; </t>
    </r>
    <r>
      <rPr>
        <b/>
        <sz val="11"/>
        <color rgb="FF000000"/>
        <rFont val="Calibri"/>
      </rPr>
      <t>Include</t>
    </r>
    <r>
      <rPr>
        <sz val="11"/>
        <color rgb="FF000000"/>
        <rFont val="Calibri"/>
      </rPr>
      <t xml:space="preserve"> &gt; </t>
    </r>
    <r>
      <rPr>
        <b/>
        <sz val="11"/>
        <color rgb="FF000000"/>
        <rFont val="Calibri"/>
      </rPr>
      <t>Select resources</t>
    </r>
    <r>
      <rPr>
        <sz val="11"/>
        <color rgb="FF000000"/>
        <rFont val="Calibri"/>
      </rPr>
      <t xml:space="preserve">
</t>
    </r>
    <r>
      <rPr>
        <sz val="11"/>
        <color rgb="FF000000"/>
        <rFont val="Calibri"/>
      </rPr>
      <t xml:space="preserve">- Under </t>
    </r>
    <r>
      <rPr>
        <b/>
        <sz val="11"/>
        <color rgb="FF000000"/>
        <rFont val="Calibri"/>
      </rPr>
      <t>Select specific resources</t>
    </r>
    <r>
      <rPr>
        <sz val="11"/>
        <color rgb="FF000000"/>
        <rFont val="Calibri"/>
      </rPr>
      <t>, select the following applications:</t>
    </r>
    <r>
      <rPr>
        <sz val="11"/>
        <color rgb="FF000000"/>
        <rFont val="Calibri"/>
      </rPr>
      <t xml:space="preserve">
</t>
    </r>
    <r>
      <rPr>
        <sz val="11"/>
        <color rgb="FF000000"/>
        <rFont val="Calibri"/>
      </rPr>
      <t xml:space="preserve">- </t>
    </r>
    <r>
      <rPr>
        <b/>
        <sz val="11"/>
        <color rgb="FF000000"/>
        <rFont val="Calibri"/>
      </rPr>
      <t>Office 365 Exchange Online</t>
    </r>
    <r>
      <rPr>
        <sz val="11"/>
        <color rgb="FF000000"/>
        <rFont val="Calibri"/>
      </rPr>
      <t xml:space="preserve">
</t>
    </r>
    <r>
      <rPr>
        <sz val="11"/>
        <color rgb="FF000000"/>
        <rFont val="Calibri"/>
      </rPr>
      <t xml:space="preserve">- </t>
    </r>
    <r>
      <rPr>
        <b/>
        <sz val="11"/>
        <color rgb="FF000000"/>
        <rFont val="Calibri"/>
      </rPr>
      <t>Office 365 SharePoint Online</t>
    </r>
    <r>
      <rPr>
        <sz val="11"/>
        <color rgb="FF000000"/>
        <rFont val="Calibri"/>
      </rPr>
      <t xml:space="preserve">
</t>
    </r>
    <r>
      <rPr>
        <sz val="11"/>
        <color rgb="FF000000"/>
        <rFont val="Calibri"/>
      </rPr>
      <t xml:space="preserve">- </t>
    </r>
    <r>
      <rPr>
        <b/>
        <sz val="11"/>
        <color rgb="FF000000"/>
        <rFont val="Calibri"/>
      </rPr>
      <t>Microsoft Teams Services</t>
    </r>
    <r>
      <rPr>
        <sz val="11"/>
        <color rgb="FF000000"/>
        <rFont val="Calibri"/>
      </rPr>
      <t xml:space="preserve">
</t>
    </r>
    <r>
      <rPr>
        <sz val="11"/>
        <color rgb="FF000000"/>
        <rFont val="Calibri"/>
      </rPr>
      <t xml:space="preserve">- Choose </t>
    </r>
    <r>
      <rPr>
        <b/>
        <sz val="11"/>
        <color rgb="FF000000"/>
        <rFont val="Calibri"/>
      </rPr>
      <t>Select</t>
    </r>
    <r>
      <rPr>
        <sz val="11"/>
        <color rgb="FF000000"/>
        <rFont val="Calibri"/>
      </rPr>
      <t xml:space="preserve">
</t>
    </r>
    <r>
      <rPr>
        <sz val="11"/>
        <color rgb="FF000000"/>
        <rFont val="Calibri"/>
      </rPr>
      <t xml:space="preserve">- Select </t>
    </r>
    <r>
      <rPr>
        <b/>
        <sz val="11"/>
        <color rgb="FF000000"/>
        <rFont val="Calibri"/>
      </rPr>
      <t>Conditions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Device platforms</t>
    </r>
    <r>
      <rPr>
        <sz val="11"/>
        <color rgb="FF000000"/>
        <rFont val="Calibri"/>
      </rPr>
      <t xml:space="preserve">
</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t>
    </r>
    <r>
      <rPr>
        <b/>
        <sz val="11"/>
        <color rgb="FF000000"/>
        <rFont val="Calibri"/>
      </rPr>
      <t>Include</t>
    </r>
    <r>
      <rPr>
        <sz val="11"/>
        <color rgb="FF000000"/>
        <rFont val="Calibri"/>
      </rPr>
      <t xml:space="preserve"> &gt; </t>
    </r>
    <r>
      <rPr>
        <b/>
        <sz val="11"/>
        <color rgb="FF000000"/>
        <rFont val="Calibri"/>
      </rPr>
      <t>Select device platforms</t>
    </r>
    <r>
      <rPr>
        <sz val="11"/>
        <color rgb="FF000000"/>
        <rFont val="Calibri"/>
      </rPr>
      <t xml:space="preserve"> &gt; </t>
    </r>
    <r>
      <rPr>
        <b/>
        <sz val="11"/>
        <color rgb="FF000000"/>
        <rFont val="Calibri"/>
      </rPr>
      <t>Windows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Client apps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Under Modern authentication clients, only select </t>
    </r>
    <r>
      <rPr>
        <b/>
        <sz val="11"/>
        <color rgb="FF000000"/>
        <rFont val="Calibri"/>
      </rPr>
      <t>Mobile apps and desktop clients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&gt; </t>
    </r>
    <r>
      <rPr>
        <b/>
        <sz val="11"/>
        <color rgb="FF000000"/>
        <rFont val="Calibri"/>
      </rPr>
      <t>Session</t>
    </r>
    <r>
      <rPr>
        <sz val="11"/>
        <color rgb="FF000000"/>
        <rFont val="Calibri"/>
      </rPr>
      <t xml:space="preserve">, select </t>
    </r>
    <r>
      <rPr>
        <b/>
        <sz val="11"/>
        <color rgb="FF000000"/>
        <rFont val="Calibri"/>
      </rPr>
      <t>Require token protection for sign-in sessions (Generally available for Windows. Preview for MacOS, iOS)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</si>
  <si>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Token Protection is a Conditional Access session control that attempts to reduce token replay attacks by ensuring only device bound sign-in session tokens, like Primary Refresh Tokens (PRTs), are accepted by Microsoft Entra ID when applications request access to protected resources.</t>
    </r>
    <r>
      <rPr>
        <sz val="11"/>
        <color rgb="FF000000"/>
        <rFont val="Calibri"/>
      </rPr>
      <t xml:space="preserve">
</t>
    </r>
    <r>
      <rPr>
        <sz val="11"/>
        <color rgb="FF000000"/>
        <rFont val="Calibri"/>
      </rPr>
      <t>When a user registers a supported device with Microsoft Entra, a PRT is issued and cryptographically bound to that device. This binding ensures that even if a threat actor steals the token, it can't be used from another device. With Token Protection enforced, Microsoft Entra validates that only these bound sign-in session tokens are used by supported applications.</t>
    </r>
    <r>
      <rPr>
        <sz val="11"/>
        <color rgb="FF000000"/>
        <rFont val="Calibri"/>
      </rPr>
      <t xml:space="preserve">
</t>
    </r>
    <r>
      <rPr>
        <sz val="11"/>
        <color rgb="FF000000"/>
        <rFont val="Calibri"/>
      </rPr>
      <t xml:space="preserve">The recommended state is to enforce Token Protection for </t>
    </r>
    <r>
      <rPr>
        <b/>
        <sz val="11"/>
        <color rgb="FF000000"/>
        <rFont val="Calibri"/>
      </rPr>
      <t>Office 365 Exchange Online</t>
    </r>
    <r>
      <rPr>
        <sz val="11"/>
        <color rgb="FF000000"/>
        <rFont val="Calibri"/>
      </rPr>
      <t xml:space="preserve">, </t>
    </r>
    <r>
      <rPr>
        <b/>
        <sz val="11"/>
        <color rgb="FF000000"/>
        <rFont val="Calibri"/>
      </rPr>
      <t>Office 365 SharePoint Online</t>
    </r>
    <r>
      <rPr>
        <sz val="11"/>
        <color rgb="FF000000"/>
        <rFont val="Calibri"/>
      </rPr>
      <t xml:space="preserve"> and </t>
    </r>
    <r>
      <rPr>
        <b/>
        <sz val="11"/>
        <color rgb="FF000000"/>
        <rFont val="Calibri"/>
      </rPr>
      <t>Microsoft Teams Services</t>
    </r>
    <r>
      <rPr>
        <sz val="11"/>
        <color rgb="FF000000"/>
        <rFont val="Calibri"/>
      </rPr>
      <t>.</t>
    </r>
  </si>
  <si>
    <r>
      <rPr>
        <sz val="11"/>
        <color rgb="FF000000"/>
        <rFont val="Calibri"/>
      </rPr>
      <t>Token Protection currently supports native applications only. Browser-based applications are not supported. There are also many other known limitations documented in the link below:</t>
    </r>
    <r>
      <rPr>
        <sz val="11"/>
        <color rgb="FF000000"/>
        <rFont val="Calibri"/>
      </rPr>
      <t xml:space="preserve">
</t>
    </r>
    <r>
      <rPr>
        <sz val="11"/>
        <color rgb="FF000000"/>
        <rFont val="Calibri"/>
      </rPr>
      <t>https://learn.microsoft.com/en-us/entra/identity/conditional-access/deployment-guide-token-protection-windows#known-limitations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</si>
  <si>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that </t>
    </r>
    <r>
      <rPr>
        <b/>
        <sz val="11"/>
        <color rgb="FF000000"/>
        <rFont val="Calibri"/>
      </rPr>
      <t>None</t>
    </r>
    <r>
      <rPr>
        <sz val="11"/>
        <color rgb="FF000000"/>
        <rFont val="Calibri"/>
      </rPr>
      <t xml:space="preserve"> is </t>
    </r>
    <r>
      <rPr>
        <i/>
        <sz val="11"/>
        <color rgb="FF000000"/>
        <rFont val="Calibri"/>
      </rPr>
      <t>not</t>
    </r>
    <r>
      <rPr>
        <sz val="11"/>
        <color rgb="FF000000"/>
        <rFont val="Calibri"/>
      </rPr>
      <t xml:space="preserve"> selected.</t>
    </r>
    <r>
      <rPr>
        <sz val="11"/>
        <color rgb="FF000000"/>
        <rFont val="Calibri"/>
      </rPr>
      <t xml:space="preserve">
</t>
    </r>
    <r>
      <rPr>
        <sz val="11"/>
        <color rgb="FF000000"/>
        <rFont val="Calibri"/>
      </rPr>
      <t>- Verify that only documented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Select resources</t>
    </r>
    <r>
      <rPr>
        <sz val="11"/>
        <color rgb="FF000000"/>
        <rFont val="Calibri"/>
      </rPr>
      <t xml:space="preserve"> and verify at minimum the following are checked:</t>
    </r>
    <r>
      <rPr>
        <sz val="11"/>
        <color rgb="FF000000"/>
        <rFont val="Calibri"/>
      </rPr>
      <t xml:space="preserve">
</t>
    </r>
    <r>
      <rPr>
        <sz val="11"/>
        <color rgb="FF000000"/>
        <rFont val="Calibri"/>
      </rPr>
      <t xml:space="preserve">- </t>
    </r>
    <r>
      <rPr>
        <b/>
        <sz val="11"/>
        <color rgb="FF000000"/>
        <rFont val="Calibri"/>
      </rPr>
      <t>Office 365 Exchange Online</t>
    </r>
    <r>
      <rPr>
        <sz val="11"/>
        <color rgb="FF000000"/>
        <rFont val="Calibri"/>
      </rPr>
      <t xml:space="preserve">
</t>
    </r>
    <r>
      <rPr>
        <sz val="11"/>
        <color rgb="FF000000"/>
        <rFont val="Calibri"/>
      </rPr>
      <t xml:space="preserve">- </t>
    </r>
    <r>
      <rPr>
        <b/>
        <sz val="11"/>
        <color rgb="FF000000"/>
        <rFont val="Calibri"/>
      </rPr>
      <t>Office 365 SharePoint Online</t>
    </r>
    <r>
      <rPr>
        <sz val="11"/>
        <color rgb="FF000000"/>
        <rFont val="Calibri"/>
      </rPr>
      <t xml:space="preserve">
</t>
    </r>
    <r>
      <rPr>
        <sz val="11"/>
        <color rgb="FF000000"/>
        <rFont val="Calibri"/>
      </rPr>
      <t xml:space="preserve">- </t>
    </r>
    <r>
      <rPr>
        <b/>
        <sz val="11"/>
        <color rgb="FF000000"/>
        <rFont val="Calibri"/>
      </rPr>
      <t>Microsoft Teams Services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Device Platforms</t>
    </r>
    <r>
      <rPr>
        <sz val="11"/>
        <color rgb="FF000000"/>
        <rFont val="Calibri"/>
      </rPr>
      <t xml:space="preserve">: verify that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Include</t>
    </r>
    <r>
      <rPr>
        <sz val="11"/>
        <color rgb="FF000000"/>
        <rFont val="Calibri"/>
      </rPr>
      <t xml:space="preserve"> indicates </t>
    </r>
    <r>
      <rPr>
        <b/>
        <sz val="11"/>
        <color rgb="FF000000"/>
        <rFont val="Calibri"/>
      </rPr>
      <t>Windows</t>
    </r>
    <r>
      <rPr>
        <sz val="11"/>
        <color rgb="FF000000"/>
        <rFont val="Calibri"/>
      </rPr>
      <t xml:space="preserve"> platforms.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verify that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only </t>
    </r>
    <r>
      <rPr>
        <b/>
        <sz val="11"/>
        <color rgb="FF000000"/>
        <rFont val="Calibri"/>
      </rPr>
      <t>Mobile Apps and Desktop Clients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&gt; </t>
    </r>
    <r>
      <rPr>
        <b/>
        <sz val="11"/>
        <color rgb="FF000000"/>
        <rFont val="Calibri"/>
      </rPr>
      <t>Session</t>
    </r>
    <r>
      <rPr>
        <sz val="11"/>
        <color rgb="FF000000"/>
        <rFont val="Calibri"/>
      </rPr>
      <t xml:space="preserve">, verify that </t>
    </r>
    <r>
      <rPr>
        <b/>
        <sz val="11"/>
        <color rgb="FF000000"/>
        <rFont val="Calibri"/>
      </rPr>
      <t>Require token protection for sign-in sessions (Generally available for Windows. Preview for MacOS, iOS)</t>
    </r>
    <r>
      <rPr>
        <sz val="11"/>
        <color rgb="FF000000"/>
        <rFont val="Calibri"/>
      </rPr>
      <t xml:space="preserve"> is selected.</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sessionControls.secureSignInSession.isEnabled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not</t>
    </r>
    <r>
      <rPr>
        <sz val="11"/>
        <color rgb="FF000000"/>
        <rFont val="Calibri"/>
      </rPr>
      <t xml:space="preserve">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contains at least the following GUIDs:</t>
    </r>
    <r>
      <rPr>
        <sz val="11"/>
        <color rgb="FF000000"/>
        <rFont val="Calibri"/>
      </rPr>
      <t xml:space="preserve">
</t>
    </r>
    <r>
      <rPr>
        <sz val="11"/>
        <color rgb="FF000000"/>
        <rFont val="Calibri"/>
      </rPr>
      <t xml:space="preserve">- </t>
    </r>
    <r>
      <rPr>
        <b/>
        <sz val="11"/>
        <color rgb="FF000000"/>
        <rFont val="Calibri"/>
      </rPr>
      <t>00000002-0000-0ff1-ce00-000000000000</t>
    </r>
    <r>
      <rPr>
        <sz val="11"/>
        <color rgb="FF000000"/>
        <rFont val="Calibri"/>
      </rPr>
      <t xml:space="preserve"> (Office 365 Exchange Online)</t>
    </r>
    <r>
      <rPr>
        <sz val="11"/>
        <color rgb="FF000000"/>
        <rFont val="Calibri"/>
      </rPr>
      <t xml:space="preserve">
</t>
    </r>
    <r>
      <rPr>
        <sz val="11"/>
        <color rgb="FF000000"/>
        <rFont val="Calibri"/>
      </rPr>
      <t xml:space="preserve">- </t>
    </r>
    <r>
      <rPr>
        <b/>
        <sz val="11"/>
        <color rgb="FF000000"/>
        <rFont val="Calibri"/>
      </rPr>
      <t>00000003-0000-0ff1-ce00-000000000000</t>
    </r>
    <r>
      <rPr>
        <sz val="11"/>
        <color rgb="FF000000"/>
        <rFont val="Calibri"/>
      </rPr>
      <t xml:space="preserve"> (Office 365 SharePoint Online)</t>
    </r>
    <r>
      <rPr>
        <sz val="11"/>
        <color rgb="FF000000"/>
        <rFont val="Calibri"/>
      </rPr>
      <t xml:space="preserve">
</t>
    </r>
    <r>
      <rPr>
        <sz val="11"/>
        <color rgb="FF000000"/>
        <rFont val="Calibri"/>
      </rPr>
      <t xml:space="preserve">- </t>
    </r>
    <r>
      <rPr>
        <b/>
        <sz val="11"/>
        <color rgb="FF000000"/>
        <rFont val="Calibri"/>
      </rPr>
      <t>cc15fd57-2c6c-4117-a88c-83b1d56b4bbe</t>
    </r>
    <r>
      <rPr>
        <sz val="11"/>
        <color rgb="FF000000"/>
        <rFont val="Calibri"/>
      </rPr>
      <t xml:space="preserve"> (Microsoft Teams Services)</t>
    </r>
    <r>
      <rPr>
        <sz val="11"/>
        <color rgb="FF000000"/>
        <rFont val="Calibri"/>
      </rPr>
      <t xml:space="preserve">
</t>
    </r>
    <r>
      <rPr>
        <sz val="11"/>
        <color rgb="FF000000"/>
        <rFont val="Calibri"/>
      </rPr>
      <t xml:space="preserve">- </t>
    </r>
    <r>
      <rPr>
        <b/>
        <sz val="11"/>
        <color rgb="FF000000"/>
        <rFont val="Calibri"/>
      </rPr>
      <t>conditions.platforms.includePlatforms</t>
    </r>
    <r>
      <rPr>
        <sz val="11"/>
        <color rgb="FF000000"/>
        <rFont val="Calibri"/>
      </rPr>
      <t xml:space="preserve"> contains </t>
    </r>
    <r>
      <rPr>
        <b/>
        <sz val="11"/>
        <color rgb="FF000000"/>
        <rFont val="Calibri"/>
      </rPr>
      <t>windows</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is </t>
    </r>
    <r>
      <rPr>
        <b/>
        <sz val="11"/>
        <color rgb="FF000000"/>
        <rFont val="Calibri"/>
      </rPr>
      <t>mobileAppsAndDesktopClients</t>
    </r>
    <r>
      <rPr>
        <sz val="11"/>
        <color rgb="FF000000"/>
        <rFont val="Calibri"/>
      </rPr>
      <t xml:space="preserve">
</t>
    </r>
    <r>
      <rPr>
        <sz val="11"/>
        <color rgb="FF000000"/>
        <rFont val="Calibri"/>
      </rPr>
      <t xml:space="preserve">- </t>
    </r>
    <r>
      <rPr>
        <b/>
        <sz val="11"/>
        <color rgb="FF000000"/>
        <rFont val="Calibri"/>
      </rPr>
      <t>sessionControls.secureSignInSession.isEnabled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</si>
  <si>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5.2.2.17</t>
  </si>
  <si>
    <r>
      <rPr>
        <sz val="11"/>
        <rFont val="Calibri"/>
      </rPr>
      <t>Ensure authentication transfer is blocked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</si>
  <si>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&gt;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and check </t>
    </r>
    <r>
      <rPr>
        <b/>
        <sz val="11"/>
        <color rgb="FF000000"/>
        <rFont val="Calibri"/>
      </rPr>
      <t>Authentication transfer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 xml:space="preserve"> until the organization is ready to enable it.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</si>
  <si>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Authentication transfer is a flow that lets users seamlessly transfer authenticated state from one device to another. For example, users might see a QR code in the desktop version of Outlook that, when scanned on their mobile device, transfers their authenticated state to the mobile device.</t>
    </r>
    <r>
      <rPr>
        <sz val="11"/>
        <color rgb="FF000000"/>
        <rFont val="Calibri"/>
      </rPr>
      <t xml:space="preserve">
</t>
    </r>
    <r>
      <rPr>
        <sz val="11"/>
        <color rgb="FF000000"/>
        <rFont val="Calibri"/>
      </rPr>
      <t xml:space="preserve">The recommended state is to block </t>
    </r>
    <r>
      <rPr>
        <b/>
        <sz val="11"/>
        <color rgb="FF000000"/>
        <rFont val="Calibri"/>
      </rPr>
      <t>Authentication transfer</t>
    </r>
    <r>
      <rPr>
        <sz val="11"/>
        <color rgb="FF000000"/>
        <rFont val="Calibri"/>
      </rPr>
      <t>.</t>
    </r>
  </si>
  <si>
    <r>
      <rPr>
        <sz val="11"/>
        <color rgb="FF000000"/>
        <rFont val="Calibri"/>
      </rPr>
      <t>Users will no longer be able to use authentication transfer to sign into mobile versions of Microsoft apps (e.g., scanning a QR code in Outlook desktop to sign into Outlook mobile). Each device will require independent, interactive sign-in subject to applicable Conditional Access policies.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</si>
  <si>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selected.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verify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Authentication transfer</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conditions.authenticationFlows.transferMethods</t>
    </r>
    <r>
      <rPr>
        <sz val="11"/>
        <color rgb="FF000000"/>
        <rFont val="Calibri"/>
      </rPr>
      <t xml:space="preserve"> contains </t>
    </r>
    <r>
      <rPr>
        <b/>
        <sz val="11"/>
        <color rgb="FF000000"/>
        <rFont val="Calibri"/>
      </rPr>
      <t>authenticationTransfer</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conditions.authenticationFlows.transferMethods</t>
    </r>
    <r>
      <rPr>
        <sz val="11"/>
        <color rgb="FF000000"/>
        <rFont val="Calibri"/>
      </rPr>
      <t xml:space="preserve"> contains </t>
    </r>
    <r>
      <rPr>
        <b/>
        <sz val="11"/>
        <color rgb="FF000000"/>
        <rFont val="Calibri"/>
      </rPr>
      <t>authenticationTransfer</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</si>
  <si>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Authentication Methods</t>
  </si>
  <si>
    <t>5.2.3.1</t>
  </si>
  <si>
    <r>
      <rPr>
        <sz val="11"/>
        <rFont val="Calibri"/>
      </rPr>
      <t>Ensure Microsoft Authenticator is configured to protect against MFA fatigue</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</si>
  <si>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Click to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Authenticator</t>
    </r>
    <r>
      <rPr>
        <sz val="11"/>
        <color rgb="FF000000"/>
        <rFont val="Calibri"/>
      </rPr>
      <t xml:space="preserve">
</t>
    </r>
    <r>
      <rPr>
        <sz val="11"/>
        <color rgb="FF000000"/>
        <rFont val="Calibri"/>
      </rPr>
      <t xml:space="preserve">- Under </t>
    </r>
    <r>
      <rPr>
        <b/>
        <sz val="11"/>
        <color rgb="FF000000"/>
        <rFont val="Calibri"/>
      </rPr>
      <t>Enable and Target</t>
    </r>
    <r>
      <rPr>
        <sz val="11"/>
        <color rgb="FF000000"/>
        <rFont val="Calibri"/>
      </rPr>
      <t xml:space="preserve"> ensure the setting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Set the following Microsoft Authenticator settings:</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b/>
        <sz val="11"/>
        <color rgb="FF000000"/>
        <rFont val="Calibri"/>
      </rPr>
      <t>Note:</t>
    </r>
    <r>
      <rPr>
        <sz val="11"/>
        <color rgb="FF000000"/>
        <rFont val="Calibri"/>
      </rPr>
      <t xml:space="preserve"> Valid groups such as break glass accounts can be excluded per organization policy.</t>
    </r>
  </si>
  <si>
    <r>
      <rPr>
        <sz val="11"/>
        <color rgb="FF000000"/>
        <rFont val="Calibri"/>
      </rPr>
      <t>Microsoft provides supporting settings to enhance the configuration of the Microsoft Authenticator application. These settings provide users with additional information and context when they receive MFA passwordless and push requests, including the geographic location of the request, the requesting application, and a requirement for number matching.</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 xml:space="preserve"> for the following:</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t>
    </r>
    <r>
      <rPr>
        <b/>
        <sz val="11"/>
        <color rgb="FF000000"/>
        <rFont val="Calibri"/>
      </rPr>
      <t>Note:</t>
    </r>
    <r>
      <rPr>
        <sz val="11"/>
        <color rgb="FF000000"/>
        <rFont val="Calibri"/>
      </rPr>
      <t xml:space="preserve"> On February 27, 2023 Microsoft started enforcing number matching tenant-wide for all users using Microsoft Authenticator.</t>
    </r>
  </si>
  <si>
    <r>
      <rPr>
        <sz val="11"/>
        <color rgb="FF000000"/>
        <rFont val="Calibri"/>
      </rPr>
      <t>Additional interaction will be required by end users using number matching as opposed to simply pressing "Approve" for login attempts.</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</si>
  <si>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and Target</t>
    </r>
    <r>
      <rPr>
        <sz val="11"/>
        <color rgb="FF000000"/>
        <rFont val="Calibri"/>
      </rPr>
      <t xml:space="preserve"> verify the setting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Include</t>
    </r>
    <r>
      <rPr>
        <sz val="11"/>
        <color rgb="FF000000"/>
        <rFont val="Calibri"/>
      </rPr>
      <t xml:space="preserve"> tab verify that </t>
    </r>
    <r>
      <rPr>
        <b/>
        <sz val="11"/>
        <color rgb="FF000000"/>
        <rFont val="Calibri"/>
      </rPr>
      <t>All users</t>
    </r>
    <r>
      <rPr>
        <sz val="11"/>
        <color rgb="FF000000"/>
        <rFont val="Calibri"/>
      </rPr>
      <t xml:space="preserve"> is selected.</t>
    </r>
    <r>
      <rPr>
        <sz val="11"/>
        <color rgb="FF000000"/>
        <rFont val="Calibri"/>
      </rPr>
      <t xml:space="preserve">
</t>
    </r>
    <r>
      <rPr>
        <sz val="11"/>
        <color rgb="FF000000"/>
        <rFont val="Calibri"/>
      </rPr>
      <t xml:space="preserve">- In the </t>
    </r>
    <r>
      <rPr>
        <b/>
        <sz val="11"/>
        <color rgb="FF000000"/>
        <rFont val="Calibri"/>
      </rPr>
      <t>Exclude</t>
    </r>
    <r>
      <rPr>
        <sz val="11"/>
        <color rgb="FF000000"/>
        <rFont val="Calibri"/>
      </rPr>
      <t xml:space="preserve"> tab verify only valid groups are present (i.e. Break Glass accounts).</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Verify the following Microsoft Authenticator settings:</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In each setting select </t>
    </r>
    <r>
      <rPr>
        <b/>
        <sz val="11"/>
        <color rgb="FF000000"/>
        <rFont val="Calibri"/>
      </rPr>
      <t>Exclude</t>
    </r>
    <r>
      <rPr>
        <sz val="11"/>
        <color rgb="FF000000"/>
        <rFont val="Calibri"/>
      </rPr>
      <t xml:space="preserve"> and verify only valid groups are present (i.e. Break Glass accounts).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v1.0/policies/authenticationMethodsPolicy/authenticationMethodConfigurations/microsoftAuthenticator</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state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includeTargets.id</t>
    </r>
    <r>
      <rPr>
        <sz val="11"/>
        <color rgb="FF000000"/>
        <rFont val="Calibri"/>
      </rPr>
      <t xml:space="preserve"> is </t>
    </r>
    <r>
      <rPr>
        <b/>
        <sz val="11"/>
        <color rgb="FF000000"/>
        <rFont val="Calibri"/>
      </rPr>
      <t>all_users</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excludeTargets</t>
    </r>
    <r>
      <rPr>
        <sz val="11"/>
        <color rgb="FF000000"/>
        <rFont val="Calibri"/>
      </rPr>
      <t xml:space="preserve"> only includes valid groups (i.e. Break Glass accounts).</t>
    </r>
    <r>
      <rPr>
        <sz val="11"/>
        <color rgb="FF000000"/>
        <rFont val="Calibri"/>
      </rPr>
      <t xml:space="preserve">
</t>
    </r>
    <r>
      <rPr>
        <sz val="11"/>
        <color rgb="FF000000"/>
        <rFont val="Calibri"/>
      </rPr>
      <t xml:space="preserve">- Under </t>
    </r>
    <r>
      <rPr>
        <b/>
        <sz val="11"/>
        <color rgb="FF000000"/>
        <rFont val="Calibri"/>
      </rPr>
      <t>featureSettings</t>
    </r>
    <r>
      <rPr>
        <sz val="11"/>
        <color rgb="FF000000"/>
        <rFont val="Calibri"/>
      </rPr>
      <t xml:space="preserve"> verify the following settings:</t>
    </r>
    <r>
      <rPr>
        <sz val="11"/>
        <color rgb="FF000000"/>
        <rFont val="Calibri"/>
      </rPr>
      <t xml:space="preserve">
</t>
    </r>
    <r>
      <rPr>
        <sz val="11"/>
        <color rgb="FF000000"/>
        <rFont val="Calibri"/>
      </rPr>
      <t xml:space="preserve">- </t>
    </r>
    <r>
      <rPr>
        <b/>
        <sz val="11"/>
        <color rgb="FF000000"/>
        <rFont val="Calibri"/>
      </rPr>
      <t>displayAppInformationRequiredState.state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displayAppInformationRequiredState.includeTarget.id</t>
    </r>
    <r>
      <rPr>
        <sz val="11"/>
        <color rgb="FF000000"/>
        <rFont val="Calibri"/>
      </rPr>
      <t xml:space="preserve"> is </t>
    </r>
    <r>
      <rPr>
        <b/>
        <sz val="11"/>
        <color rgb="FF000000"/>
        <rFont val="Calibri"/>
      </rPr>
      <t>all_users</t>
    </r>
    <r>
      <rPr>
        <sz val="11"/>
        <color rgb="FF000000"/>
        <rFont val="Calibri"/>
      </rPr>
      <t xml:space="preserve">
</t>
    </r>
    <r>
      <rPr>
        <sz val="11"/>
        <color rgb="FF000000"/>
        <rFont val="Calibri"/>
      </rPr>
      <t xml:space="preserve">- </t>
    </r>
    <r>
      <rPr>
        <b/>
        <sz val="11"/>
        <color rgb="FF000000"/>
        <rFont val="Calibri"/>
      </rPr>
      <t>displayLocationInformationRequiredState.state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displayLocationInformationRequiredState.includeTarget.id</t>
    </r>
    <r>
      <rPr>
        <sz val="11"/>
        <color rgb="FF000000"/>
        <rFont val="Calibri"/>
      </rPr>
      <t xml:space="preserve"> is </t>
    </r>
    <r>
      <rPr>
        <b/>
        <sz val="11"/>
        <color rgb="FF000000"/>
        <rFont val="Calibri"/>
      </rPr>
      <t>all_users</t>
    </r>
    <r>
      <rPr>
        <sz val="11"/>
        <color rgb="FF000000"/>
        <rFont val="Calibri"/>
      </rPr>
      <t xml:space="preserve">
</t>
    </r>
    <r>
      <rPr>
        <sz val="11"/>
        <color rgb="FF000000"/>
        <rFont val="Calibri"/>
      </rPr>
      <t xml:space="preserve">- In each setting </t>
    </r>
    <r>
      <rPr>
        <b/>
        <sz val="11"/>
        <color rgb="FF000000"/>
        <rFont val="Calibri"/>
      </rPr>
      <t>excludeTarget</t>
    </r>
    <r>
      <rPr>
        <sz val="11"/>
        <color rgb="FF000000"/>
        <rFont val="Calibri"/>
      </rPr>
      <t xml:space="preserve"> only includes a valid group (i.e. Break Glass accounts) or a target </t>
    </r>
    <r>
      <rPr>
        <b/>
        <sz val="11"/>
        <color rgb="FF000000"/>
        <rFont val="Calibri"/>
      </rPr>
      <t>id</t>
    </r>
    <r>
      <rPr>
        <sz val="11"/>
        <color rgb="FF000000"/>
        <rFont val="Calibri"/>
      </rPr>
      <t xml:space="preserve"> of </t>
    </r>
    <r>
      <rPr>
        <b/>
        <sz val="11"/>
        <color rgb="FF000000"/>
        <rFont val="Calibri"/>
      </rPr>
      <t>00000000-0000-0000-0000-000000000000</t>
    </r>
    <r>
      <rPr>
        <sz val="11"/>
        <color rgb="FF000000"/>
        <rFont val="Calibri"/>
      </rPr>
      <t xml:space="preserve">
</t>
    </r>
    <r>
      <rPr>
        <b/>
        <sz val="11"/>
        <color rgb="FF000000"/>
        <rFont val="Calibri"/>
      </rPr>
      <t>Note:</t>
    </r>
    <r>
      <rPr>
        <sz val="11"/>
        <color rgb="FF000000"/>
        <rFont val="Calibri"/>
      </rPr>
      <t xml:space="preserve"> Compliance cannot be easily validated for exclusions so adding these to a report for human manual review is recommended. These should be reviewed annually.</t>
    </r>
  </si>
  <si>
    <r>
      <rPr>
        <sz val="11"/>
        <color rgb="FF000000"/>
        <rFont val="Calibri"/>
      </rPr>
      <t>Microsoft-managed</t>
    </r>
  </si>
  <si>
    <t>5.2.3.2</t>
  </si>
  <si>
    <r>
      <rPr>
        <sz val="11"/>
        <rFont val="Calibri"/>
      </rPr>
      <t>Ensure custom banned passwords lists are used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</si>
  <si>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Enforce custom list</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In </t>
    </r>
    <r>
      <rPr>
        <b/>
        <sz val="11"/>
        <color rgb="FF000000"/>
        <rFont val="Calibri"/>
      </rPr>
      <t>Custom banned password list</t>
    </r>
    <r>
      <rPr>
        <sz val="11"/>
        <color rgb="FF000000"/>
        <rFont val="Calibri"/>
      </rPr>
      <t xml:space="preserve"> create a list using suggestions outlined in this document.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Below is a list of examples that can be used as a starting place. The references section contains more suggestions.</t>
    </r>
    <r>
      <rPr>
        <sz val="11"/>
        <color rgb="FF000000"/>
        <rFont val="Calibri"/>
      </rPr>
      <t xml:space="preserve">
</t>
    </r>
    <r>
      <rPr>
        <sz val="11"/>
        <color rgb="FF000000"/>
        <rFont val="Calibri"/>
      </rPr>
      <t>- Brand names</t>
    </r>
    <r>
      <rPr>
        <sz val="11"/>
        <color rgb="FF000000"/>
        <rFont val="Calibri"/>
      </rPr>
      <t xml:space="preserve">
</t>
    </r>
    <r>
      <rPr>
        <sz val="11"/>
        <color rgb="FF000000"/>
        <rFont val="Calibri"/>
      </rPr>
      <t>- Product names</t>
    </r>
    <r>
      <rPr>
        <sz val="11"/>
        <color rgb="FF000000"/>
        <rFont val="Calibri"/>
      </rPr>
      <t xml:space="preserve">
</t>
    </r>
    <r>
      <rPr>
        <sz val="11"/>
        <color rgb="FF000000"/>
        <rFont val="Calibri"/>
      </rPr>
      <t>- Locations, such as company headquarters</t>
    </r>
    <r>
      <rPr>
        <sz val="11"/>
        <color rgb="FF000000"/>
        <rFont val="Calibri"/>
      </rPr>
      <t xml:space="preserve">
</t>
    </r>
    <r>
      <rPr>
        <sz val="11"/>
        <color rgb="FF000000"/>
        <rFont val="Calibri"/>
      </rPr>
      <t>- Company-specific internal terms</t>
    </r>
    <r>
      <rPr>
        <sz val="11"/>
        <color rgb="FF000000"/>
        <rFont val="Calibri"/>
      </rPr>
      <t xml:space="preserve">
</t>
    </r>
    <r>
      <rPr>
        <sz val="11"/>
        <color rgb="FF000000"/>
        <rFont val="Calibri"/>
      </rPr>
      <t>- Abbreviations that have specific company meaning</t>
    </r>
  </si>
  <si>
    <r>
      <rPr>
        <sz val="11"/>
        <color rgb="FF000000"/>
        <rFont val="Calibri"/>
      </rPr>
      <t>With Entra Password Protection, default global banned password lists are automatically applied to all users in an Entra ID tenant. To support business and security needs, custom banned password lists can be defined. When users change or reset their passwords, these banned password lists are checked to enforce the use of strong passwords.</t>
    </r>
    <r>
      <rPr>
        <sz val="11"/>
        <color rgb="FF000000"/>
        <rFont val="Calibri"/>
      </rPr>
      <t xml:space="preserve">
</t>
    </r>
    <r>
      <rPr>
        <sz val="11"/>
        <color rgb="FF000000"/>
        <rFont val="Calibri"/>
      </rPr>
      <t>A custom banned password list should include some of the following examples:</t>
    </r>
    <r>
      <rPr>
        <sz val="11"/>
        <color rgb="FF000000"/>
        <rFont val="Calibri"/>
      </rPr>
      <t xml:space="preserve">
</t>
    </r>
    <r>
      <rPr>
        <sz val="11"/>
        <color rgb="FF000000"/>
        <rFont val="Calibri"/>
      </rPr>
      <t>- Brand names</t>
    </r>
    <r>
      <rPr>
        <sz val="11"/>
        <color rgb="FF000000"/>
        <rFont val="Calibri"/>
      </rPr>
      <t xml:space="preserve">
</t>
    </r>
    <r>
      <rPr>
        <sz val="11"/>
        <color rgb="FF000000"/>
        <rFont val="Calibri"/>
      </rPr>
      <t>- Product names</t>
    </r>
    <r>
      <rPr>
        <sz val="11"/>
        <color rgb="FF000000"/>
        <rFont val="Calibri"/>
      </rPr>
      <t xml:space="preserve">
</t>
    </r>
    <r>
      <rPr>
        <sz val="11"/>
        <color rgb="FF000000"/>
        <rFont val="Calibri"/>
      </rPr>
      <t>- Locations, such as company headquarters</t>
    </r>
    <r>
      <rPr>
        <sz val="11"/>
        <color rgb="FF000000"/>
        <rFont val="Calibri"/>
      </rPr>
      <t xml:space="preserve">
</t>
    </r>
    <r>
      <rPr>
        <sz val="11"/>
        <color rgb="FF000000"/>
        <rFont val="Calibri"/>
      </rPr>
      <t>- Company-specific internal terms</t>
    </r>
    <r>
      <rPr>
        <sz val="11"/>
        <color rgb="FF000000"/>
        <rFont val="Calibri"/>
      </rPr>
      <t xml:space="preserve">
</t>
    </r>
    <r>
      <rPr>
        <sz val="11"/>
        <color rgb="FF000000"/>
        <rFont val="Calibri"/>
      </rPr>
      <t>- Abbreviations that have specific company meaning</t>
    </r>
  </si>
  <si>
    <r>
      <rPr>
        <sz val="11"/>
        <color rgb="FF000000"/>
        <rFont val="Calibri"/>
      </rPr>
      <t>If a custom banned password list includes too many common dictionary words, or short words that are part of compound words, then perfectly secure passwords may be blocked. The organization should consider a balance between security and usability when creating a list.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</si>
  <si>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Enforce custom list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Verify that </t>
    </r>
    <r>
      <rPr>
        <b/>
        <sz val="11"/>
        <color rgb="FF000000"/>
        <rFont val="Calibri"/>
      </rPr>
      <t>Custom banned password list</t>
    </r>
    <r>
      <rPr>
        <sz val="11"/>
        <color rgb="FF000000"/>
        <rFont val="Calibri"/>
      </rPr>
      <t xml:space="preserve"> contains entries specific to the organization or matches a pre-determined list.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$PwRuleSettings = '5cf42378-d67d-4f36-ba46-e8b86229381d'</t>
    </r>
    <r>
      <rPr>
        <sz val="11"/>
        <color rgb="FF006096"/>
        <rFont val="Roboto Condensed"/>
      </rPr>
      <t xml:space="preserve">
</t>
    </r>
    <r>
      <rPr>
        <sz val="11"/>
        <color rgb="FF006096"/>
        <rFont val="Roboto Condensed"/>
      </rPr>
      <t>Get-MgGroupSetting | Where-Object TemplateId -eq $PwRuleSettings |</t>
    </r>
    <r>
      <rPr>
        <sz val="11"/>
        <color rgb="FF006096"/>
        <rFont val="Roboto Condensed"/>
      </rPr>
      <t xml:space="preserve">
</t>
    </r>
    <r>
      <rPr>
        <sz val="11"/>
        <color rgb="FF006096"/>
        <rFont val="Roboto Condensed"/>
      </rPr>
      <t xml:space="preserve">    Select-Object -ExpandProperty Values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EnableBannedPasswordCheck</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BannedPasswordList</t>
    </r>
    <r>
      <rPr>
        <sz val="11"/>
        <color rgb="FF000000"/>
        <rFont val="Calibri"/>
      </rPr>
      <t xml:space="preserve"> is populated.</t>
    </r>
  </si>
  <si>
    <r>
      <rPr>
        <sz val="11"/>
        <color rgb="FF000000"/>
        <rFont val="Calibri"/>
      </rPr>
      <t>By default the custom banned password list is not 'Enabled'.</t>
    </r>
  </si>
  <si>
    <t>5.2.3.3</t>
  </si>
  <si>
    <r>
      <rPr>
        <sz val="11"/>
        <rFont val="Calibri"/>
      </rPr>
      <t>Ensure password protection is enabled for on-prem Active Directory</t>
    </r>
  </si>
  <si>
    <r>
      <rPr>
        <b/>
        <sz val="11"/>
        <color rgb="FF000000"/>
        <rFont val="Calibri"/>
      </rPr>
      <t>To remediate using the UI:</t>
    </r>
    <r>
      <rPr>
        <sz val="11"/>
        <color rgb="FF000000"/>
        <rFont val="Calibri"/>
      </rPr>
      <t xml:space="preserve">
</t>
    </r>
    <r>
      <rPr>
        <sz val="11"/>
        <color rgb="FF000000"/>
        <rFont val="Calibri"/>
      </rPr>
      <t xml:space="preserve">- Download and install the </t>
    </r>
    <r>
      <rPr>
        <b/>
        <sz val="11"/>
        <color rgb="FF000000"/>
        <rFont val="Calibri"/>
      </rPr>
      <t>Azure AD Password Proxies</t>
    </r>
    <r>
      <rPr>
        <sz val="11"/>
        <color rgb="FF000000"/>
        <rFont val="Calibri"/>
      </rPr>
      <t xml:space="preserve"> and </t>
    </r>
    <r>
      <rPr>
        <b/>
        <sz val="11"/>
        <color rgb="FF000000"/>
        <rFont val="Calibri"/>
      </rPr>
      <t>DC Agents</t>
    </r>
    <r>
      <rPr>
        <sz val="11"/>
        <color rgb="FF000000"/>
        <rFont val="Calibri"/>
      </rPr>
      <t xml:space="preserve"> from the following location:  https://www.microsoft.com/download/details.aspx?id=57071 After installed follow the steps below.</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Enable password protection on Windows Server Active Directory</t>
    </r>
    <r>
      <rPr>
        <sz val="11"/>
        <color rgb="FF000000"/>
        <rFont val="Calibri"/>
      </rPr>
      <t xml:space="preserve"> to </t>
    </r>
    <r>
      <rPr>
        <b/>
        <sz val="11"/>
        <color rgb="FF000000"/>
        <rFont val="Calibri"/>
      </rPr>
      <t>Yes</t>
    </r>
    <r>
      <rPr>
        <sz val="11"/>
        <color rgb="FF000000"/>
        <rFont val="Calibri"/>
      </rPr>
      <t xml:space="preserve"> and </t>
    </r>
    <r>
      <rPr>
        <b/>
        <sz val="11"/>
        <color rgb="FF000000"/>
        <rFont val="Calibri"/>
      </rPr>
      <t>Mode</t>
    </r>
    <r>
      <rPr>
        <sz val="11"/>
        <color rgb="FF000000"/>
        <rFont val="Calibri"/>
      </rPr>
      <t xml:space="preserve"> to </t>
    </r>
    <r>
      <rPr>
        <b/>
        <sz val="11"/>
        <color rgb="FF000000"/>
        <rFont val="Calibri"/>
      </rPr>
      <t>Enforced</t>
    </r>
    <r>
      <rPr>
        <sz val="11"/>
        <color rgb="FF000000"/>
        <rFont val="Calibri"/>
      </rPr>
      <t>.</t>
    </r>
  </si>
  <si>
    <r>
      <rPr>
        <sz val="11"/>
        <color rgb="FF000000"/>
        <rFont val="Calibri"/>
      </rPr>
      <t>Microsoft Entra Password Protection provides a global and custom banned password list. A password change request fails if there's a match in these banned password list. To protect on-premises Active Directory Domain Services (AD DS) environment, install and configure Entra Password Protection.</t>
    </r>
    <r>
      <rPr>
        <sz val="11"/>
        <color rgb="FF000000"/>
        <rFont val="Calibri"/>
      </rPr>
      <t xml:space="preserve">
</t>
    </r>
    <r>
      <rPr>
        <b/>
        <sz val="11"/>
        <color rgb="FF000000"/>
        <rFont val="Calibri"/>
      </rPr>
      <t>Note</t>
    </r>
    <r>
      <rPr>
        <sz val="11"/>
        <color rgb="FF000000"/>
        <rFont val="Calibri"/>
      </rPr>
      <t>: This recommendation applies to Hybrid deployments only and will have no impact unless working with on-premises Active Directory.</t>
    </r>
  </si>
  <si>
    <r>
      <rPr>
        <sz val="11"/>
        <color rgb="FF000000"/>
        <rFont val="Calibri"/>
      </rPr>
      <t>The potential impact associated with implementation of this setting is dependent upon the existing password policies in place in the environment. For environments that have strong password policies in place, the impact will be minimal. For organizations that do not have strong password policies in place, implementation of Microsoft Entra Password Protection may require users to change passwords and adhere to more stringent requirements than they have been accustomed to.</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</si>
  <si>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password protection on Windows Server Active Directory</t>
    </r>
    <r>
      <rPr>
        <sz val="11"/>
        <color rgb="FF000000"/>
        <rFont val="Calibri"/>
      </rPr>
      <t xml:space="preserve"> is set to </t>
    </r>
    <r>
      <rPr>
        <b/>
        <sz val="11"/>
        <color rgb="FF000000"/>
        <rFont val="Calibri"/>
      </rPr>
      <t>Yes</t>
    </r>
    <r>
      <rPr>
        <sz val="11"/>
        <color rgb="FF000000"/>
        <rFont val="Calibri"/>
      </rPr>
      <t xml:space="preserve"> and that </t>
    </r>
    <r>
      <rPr>
        <b/>
        <sz val="11"/>
        <color rgb="FF000000"/>
        <rFont val="Calibri"/>
      </rPr>
      <t>Mode</t>
    </r>
    <r>
      <rPr>
        <sz val="11"/>
        <color rgb="FF000000"/>
        <rFont val="Calibri"/>
      </rPr>
      <t xml:space="preserve"> is set to </t>
    </r>
    <r>
      <rPr>
        <b/>
        <sz val="11"/>
        <color rgb="FF000000"/>
        <rFont val="Calibri"/>
      </rPr>
      <t>Enforced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(Get-MgGroupSetting | ? { $_.TemplateId -eq '5cf42378-d67d-4f36-ba46-e8b86229381d' }).Values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EnableBannedPasswordCheckOnPremises</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BannedPasswordCheckOnPremisesMode</t>
    </r>
    <r>
      <rPr>
        <sz val="11"/>
        <color rgb="FF000000"/>
        <rFont val="Calibri"/>
      </rPr>
      <t xml:space="preserve"> is set to </t>
    </r>
    <r>
      <rPr>
        <b/>
        <sz val="11"/>
        <color rgb="FF000000"/>
        <rFont val="Calibri"/>
      </rPr>
      <t>Enforce</t>
    </r>
    <r>
      <rPr>
        <sz val="11"/>
        <color rgb="FF000000"/>
        <rFont val="Calibri"/>
      </rPr>
      <t>.</t>
    </r>
  </si>
  <si>
    <r>
      <rPr>
        <sz val="11"/>
        <color rgb="FF000000"/>
        <rFont val="Calibri"/>
      </rPr>
      <t>Enable - Yes</t>
    </r>
    <r>
      <rPr>
        <sz val="11"/>
        <color rgb="FF000000"/>
        <rFont val="Calibri"/>
      </rPr>
      <t xml:space="preserve">
</t>
    </r>
    <r>
      <rPr>
        <sz val="11"/>
        <color rgb="FF000000"/>
        <rFont val="Calibri"/>
      </rPr>
      <t>Mode - Audit</t>
    </r>
  </si>
  <si>
    <t>5.2.3.4</t>
  </si>
  <si>
    <r>
      <rPr>
        <sz val="11"/>
        <rFont val="Calibri"/>
      </rPr>
      <t xml:space="preserve">Ensure all member users are </t>
    </r>
    <r>
      <rPr>
        <sz val="11"/>
        <color rgb="FF000000"/>
        <rFont val="Calibri"/>
      </rPr>
      <t>'</t>
    </r>
    <r>
      <rPr>
        <b/>
        <sz val="11"/>
        <color rgb="FF000000"/>
        <rFont val="Calibri"/>
      </rPr>
      <t>MFA capable</t>
    </r>
    <r>
      <rPr>
        <sz val="11"/>
        <color rgb="FF000000"/>
        <rFont val="Calibri"/>
      </rPr>
      <t>'</t>
    </r>
  </si>
  <si>
    <r>
      <rPr>
        <sz val="11"/>
        <color rgb="FF000000"/>
        <rFont val="Calibri"/>
      </rPr>
      <t>Remediation steps will depend on the status of the personnel in question or configuration of Conditional Access policies and will not be covered in detail. Administrators should review each user identified on a case-by-case basis using the conditions below.</t>
    </r>
    <r>
      <rPr>
        <sz val="11"/>
        <color rgb="FF000000"/>
        <rFont val="Calibri"/>
      </rPr>
      <t xml:space="preserve">
</t>
    </r>
    <r>
      <rPr>
        <b/>
        <sz val="11"/>
        <color rgb="FF000000"/>
        <rFont val="Calibri"/>
      </rPr>
      <t>User has never signed on:</t>
    </r>
    <r>
      <rPr>
        <sz val="11"/>
        <color rgb="FF000000"/>
        <rFont val="Calibri"/>
      </rPr>
      <t xml:space="preserve">
</t>
    </r>
    <r>
      <rPr>
        <sz val="11"/>
        <color rgb="FF000000"/>
        <rFont val="Calibri"/>
      </rPr>
      <t>- Employment status should be reviewed, and appropriate action taken on the user account's roles, licensing and enablement.</t>
    </r>
    <r>
      <rPr>
        <sz val="11"/>
        <color rgb="FF000000"/>
        <rFont val="Calibri"/>
      </rPr>
      <t xml:space="preserve">
</t>
    </r>
    <r>
      <rPr>
        <b/>
        <sz val="11"/>
        <color rgb="FF000000"/>
        <rFont val="Calibri"/>
      </rPr>
      <t>Conditional Access policy applicability:</t>
    </r>
    <r>
      <rPr>
        <sz val="11"/>
        <color rgb="FF000000"/>
        <rFont val="Calibri"/>
      </rPr>
      <t xml:space="preserve">
</t>
    </r>
    <r>
      <rPr>
        <sz val="11"/>
        <color rgb="FF000000"/>
        <rFont val="Calibri"/>
      </rPr>
      <t>- Ensure a CA policy is in place requiring all users to use MFA.</t>
    </r>
    <r>
      <rPr>
        <sz val="11"/>
        <color rgb="FF000000"/>
        <rFont val="Calibri"/>
      </rPr>
      <t xml:space="preserve">
</t>
    </r>
    <r>
      <rPr>
        <sz val="11"/>
        <color rgb="FF000000"/>
        <rFont val="Calibri"/>
      </rPr>
      <t>- Ensure the user is not excluded from the CA MFA policy.</t>
    </r>
    <r>
      <rPr>
        <sz val="11"/>
        <color rgb="FF000000"/>
        <rFont val="Calibri"/>
      </rPr>
      <t xml:space="preserve">
</t>
    </r>
    <r>
      <rPr>
        <sz val="11"/>
        <color rgb="FF000000"/>
        <rFont val="Calibri"/>
      </rPr>
      <t xml:space="preserve">- Ensure the policy's state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Use </t>
    </r>
    <r>
      <rPr>
        <b/>
        <sz val="11"/>
        <color rgb="FF000000"/>
        <rFont val="Calibri"/>
      </rPr>
      <t>What if</t>
    </r>
    <r>
      <rPr>
        <sz val="11"/>
        <color rgb="FF000000"/>
        <rFont val="Calibri"/>
      </rPr>
      <t xml:space="preserve"> to determine applicable CA policies. (Protection &gt; Conditional Access &gt; Policies)</t>
    </r>
    <r>
      <rPr>
        <sz val="11"/>
        <color rgb="FF000000"/>
        <rFont val="Calibri"/>
      </rPr>
      <t xml:space="preserve">
</t>
    </r>
    <r>
      <rPr>
        <sz val="11"/>
        <color rgb="FF000000"/>
        <rFont val="Calibri"/>
      </rPr>
      <t xml:space="preserve">- Review the user account in </t>
    </r>
    <r>
      <rPr>
        <b/>
        <sz val="11"/>
        <color rgb="FF000000"/>
        <rFont val="Calibri"/>
      </rPr>
      <t>Sign-in logs</t>
    </r>
    <r>
      <rPr>
        <sz val="11"/>
        <color rgb="FF000000"/>
        <rFont val="Calibri"/>
      </rPr>
      <t xml:space="preserve">. Under the </t>
    </r>
    <r>
      <rPr>
        <b/>
        <sz val="11"/>
        <color rgb="FF000000"/>
        <rFont val="Calibri"/>
      </rPr>
      <t>Activity Details</t>
    </r>
    <r>
      <rPr>
        <sz val="11"/>
        <color rgb="FF000000"/>
        <rFont val="Calibri"/>
      </rPr>
      <t xml:space="preserve"> pane click the </t>
    </r>
    <r>
      <rPr>
        <b/>
        <sz val="11"/>
        <color rgb="FF000000"/>
        <rFont val="Calibri"/>
      </rPr>
      <t>Conditional Access</t>
    </r>
    <r>
      <rPr>
        <sz val="11"/>
        <color rgb="FF000000"/>
        <rFont val="Calibri"/>
      </rPr>
      <t xml:space="preserve"> tab to view applied policies.</t>
    </r>
    <r>
      <rPr>
        <sz val="11"/>
        <color rgb="FF000000"/>
        <rFont val="Calibri"/>
      </rPr>
      <t xml:space="preserve">
</t>
    </r>
    <r>
      <rPr>
        <b/>
        <sz val="11"/>
        <color rgb="FF000000"/>
        <rFont val="Calibri"/>
      </rPr>
      <t>Note:</t>
    </r>
    <r>
      <rPr>
        <sz val="11"/>
        <color rgb="FF000000"/>
        <rFont val="Calibri"/>
      </rPr>
      <t xml:space="preserve"> Conditional Access is covered step by step in section 5.2.2</t>
    </r>
  </si>
  <si>
    <r>
      <rPr>
        <sz val="11"/>
        <color rgb="FF000000"/>
        <rFont val="Calibri"/>
      </rPr>
      <t>Microsoft defines Multifactor authentication capable as being registered and enabled for a strong authentication method. The method must also be allowed by the authentication methods policy.</t>
    </r>
    <r>
      <rPr>
        <sz val="11"/>
        <color rgb="FF000000"/>
        <rFont val="Calibri"/>
      </rPr>
      <t xml:space="preserve">
</t>
    </r>
    <r>
      <rPr>
        <sz val="11"/>
        <color rgb="FF000000"/>
        <rFont val="Calibri"/>
      </rPr>
      <t xml:space="preserve">Ensure all member users are </t>
    </r>
    <r>
      <rPr>
        <b/>
        <sz val="11"/>
        <color rgb="FF000000"/>
        <rFont val="Calibri"/>
      </rPr>
      <t>MFA capable</t>
    </r>
    <r>
      <rPr>
        <sz val="11"/>
        <color rgb="FF000000"/>
        <rFont val="Calibri"/>
      </rPr>
      <t>.</t>
    </r>
  </si>
  <si>
    <r>
      <rPr>
        <sz val="11"/>
        <color rgb="FF000000"/>
        <rFont val="Calibri"/>
      </rPr>
      <t>When using the UI audit method guest users will appear in the report and unless the organization is applying MFA rules to guests then they will need to be manually filtered. Accounts that provide on-premises directory synchronization also appear in these reports.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</si>
  <si>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User registration details</t>
    </r>
    <r>
      <rPr>
        <sz val="11"/>
        <color rgb="FF000000"/>
        <rFont val="Calibri"/>
      </rPr>
      <t>.</t>
    </r>
    <r>
      <rPr>
        <sz val="11"/>
        <color rgb="FF000000"/>
        <rFont val="Calibri"/>
      </rPr>
      <t xml:space="preserve">
</t>
    </r>
    <r>
      <rPr>
        <sz val="11"/>
        <color rgb="FF000000"/>
        <rFont val="Calibri"/>
      </rPr>
      <t xml:space="preserve">- Set the filter option </t>
    </r>
    <r>
      <rPr>
        <b/>
        <sz val="11"/>
        <color rgb="FF000000"/>
        <rFont val="Calibri"/>
      </rPr>
      <t>Multifactor authentication capable</t>
    </r>
    <r>
      <rPr>
        <sz val="11"/>
        <color rgb="FF000000"/>
        <rFont val="Calibri"/>
      </rPr>
      <t xml:space="preserve"> to </t>
    </r>
    <r>
      <rPr>
        <b/>
        <sz val="11"/>
        <color rgb="FF000000"/>
        <rFont val="Calibri"/>
      </rPr>
      <t>Not Capable</t>
    </r>
    <r>
      <rPr>
        <sz val="11"/>
        <color rgb="FF000000"/>
        <rFont val="Calibri"/>
      </rPr>
      <t>.</t>
    </r>
    <r>
      <rPr>
        <sz val="11"/>
        <color rgb="FF000000"/>
        <rFont val="Calibri"/>
      </rPr>
      <t xml:space="preserve">
</t>
    </r>
    <r>
      <rPr>
        <sz val="11"/>
        <color rgb="FF000000"/>
        <rFont val="Calibri"/>
      </rPr>
      <t>- Review the non-guest users in this list.</t>
    </r>
    <r>
      <rPr>
        <sz val="11"/>
        <color rgb="FF000000"/>
        <rFont val="Calibri"/>
      </rPr>
      <t xml:space="preserve">
</t>
    </r>
    <r>
      <rPr>
        <sz val="11"/>
        <color rgb="FF000000"/>
        <rFont val="Calibri"/>
      </rPr>
      <t>- Excluding any exceptions users found in this report may require remediation.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"UserAuthenticationMethod.Read.All,AuditLog.Read.All"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Get-MgReportAuthenticationMethodUserRegistrationDetail `</t>
    </r>
    <r>
      <rPr>
        <sz val="11"/>
        <color rgb="FF006096"/>
        <rFont val="Roboto Condensed"/>
      </rPr>
      <t xml:space="preserve">
</t>
    </r>
    <r>
      <rPr>
        <sz val="11"/>
        <color rgb="FF006096"/>
        <rFont val="Roboto Condensed"/>
      </rPr>
      <t xml:space="preserve">    -Filter "IsMfaCapable eq false and UserType eq 'Member'" |</t>
    </r>
    <r>
      <rPr>
        <sz val="11"/>
        <color rgb="FF006096"/>
        <rFont val="Roboto Condensed"/>
      </rPr>
      <t xml:space="preserve">
</t>
    </r>
    <r>
      <rPr>
        <sz val="11"/>
        <color rgb="FF006096"/>
        <rFont val="Roboto Condensed"/>
      </rPr>
      <t xml:space="preserve">        ft UserPrincipalName,IsMfaCapable,IsAdmin</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IsMfaCapable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Excluding any exceptions users found in this report may require remediation.</t>
    </r>
    <r>
      <rPr>
        <sz val="11"/>
        <color rgb="FF000000"/>
        <rFont val="Calibri"/>
      </rPr>
      <t xml:space="preserve">
</t>
    </r>
    <r>
      <rPr>
        <b/>
        <sz val="11"/>
        <color rgb="FF000000"/>
        <rFont val="Calibri"/>
      </rPr>
      <t>Note:</t>
    </r>
    <r>
      <rPr>
        <sz val="11"/>
        <color rgb="FF000000"/>
        <rFont val="Calibri"/>
      </rPr>
      <t xml:space="preserve"> The CA rule must be in place for a successful deployment of Multifactor Authentication. This policy is outlined in the conditional access section 5.2.2</t>
    </r>
    <r>
      <rPr>
        <sz val="11"/>
        <color rgb="FF000000"/>
        <rFont val="Calibri"/>
      </rPr>
      <t xml:space="preserve">
</t>
    </r>
    <r>
      <rPr>
        <b/>
        <sz val="11"/>
        <color rgb="FF000000"/>
        <rFont val="Calibri"/>
      </rPr>
      <t>Note 2:</t>
    </r>
    <r>
      <rPr>
        <sz val="11"/>
        <color rgb="FF000000"/>
        <rFont val="Calibri"/>
      </rPr>
      <t xml:space="preserve"> Possible exceptions include on-premises synchronization accounts.</t>
    </r>
  </si>
  <si>
    <t>5.2.3.5</t>
  </si>
  <si>
    <r>
      <rPr>
        <sz val="11"/>
        <rFont val="Calibri"/>
      </rPr>
      <t>Ensure weak authentication methods are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</si>
  <si>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Inspect each method that is out of compliance and remediate:</t>
    </r>
    <r>
      <rPr>
        <sz val="11"/>
        <color rgb="FF000000"/>
        <rFont val="Calibri"/>
      </rPr>
      <t xml:space="preserve">
</t>
    </r>
    <r>
      <rPr>
        <sz val="11"/>
        <color rgb="FF000000"/>
        <rFont val="Calibri"/>
      </rPr>
      <t>- Click on the method to open it.</t>
    </r>
    <r>
      <rPr>
        <sz val="11"/>
        <color rgb="FF000000"/>
        <rFont val="Calibri"/>
      </rPr>
      <t xml:space="preserve">
</t>
    </r>
    <r>
      <rPr>
        <sz val="11"/>
        <color rgb="FF000000"/>
        <rFont val="Calibri"/>
      </rPr>
      <t xml:space="preserve">- Change the </t>
    </r>
    <r>
      <rPr>
        <b/>
        <sz val="11"/>
        <color rgb="FF000000"/>
        <rFont val="Calibri"/>
      </rPr>
      <t>Enable</t>
    </r>
    <r>
      <rPr>
        <sz val="11"/>
        <color rgb="FF000000"/>
        <rFont val="Calibri"/>
      </rPr>
      <t xml:space="preserve"> toggle to the off position.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save button remains greyed out after toggling a method off, then first turn it back on and then change the position of the </t>
    </r>
    <r>
      <rPr>
        <b/>
        <sz val="11"/>
        <color rgb="FF000000"/>
        <rFont val="Calibri"/>
      </rPr>
      <t>Target</t>
    </r>
    <r>
      <rPr>
        <sz val="11"/>
        <color rgb="FF000000"/>
        <rFont val="Calibri"/>
      </rPr>
      <t xml:space="preserve"> selection (all users or select groups). Turn the method off again and save. This was observed to be a bug in the UI at the time this document was published.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"Policy.ReadWrite.AuthenticationMethod"</t>
    </r>
    <r>
      <rPr>
        <sz val="11"/>
        <color rgb="FF000000"/>
        <rFont val="Calibri"/>
      </rPr>
      <t xml:space="preserve">
</t>
    </r>
    <r>
      <rPr>
        <sz val="11"/>
        <color rgb="FF000000"/>
        <rFont val="Calibri"/>
      </rPr>
      <t>- Run the following to disable both authentication methods: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 Id = "Sms"; State = "disabled" },</t>
    </r>
    <r>
      <rPr>
        <sz val="11"/>
        <color rgb="FF006096"/>
        <rFont val="Roboto Condensed"/>
      </rPr>
      <t xml:space="preserve">
</t>
    </r>
    <r>
      <rPr>
        <sz val="11"/>
        <color rgb="FF006096"/>
        <rFont val="Roboto Condensed"/>
      </rPr>
      <t xml:space="preserve">	@{ Id = "Voice"; State = "disabled"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Update-MgPolicyAuthenticationMethodPolicy -AuthenticationMethodConfigurations $params</t>
    </r>
    <r>
      <rPr>
        <sz val="11"/>
        <color rgb="FF006096"/>
        <rFont val="Roboto Condensed"/>
      </rPr>
      <t xml:space="preserve">
</t>
    </r>
  </si>
  <si>
    <r>
      <rPr>
        <sz val="11"/>
        <color rgb="FF000000"/>
        <rFont val="Calibri"/>
      </rPr>
      <t>Authentication methods support a wide variety of scenarios for signing in to Microsoft 365 resources. Some of these methods are inherently more secure than others but require more investment in time to get users enrolled and operational.</t>
    </r>
    <r>
      <rPr>
        <sz val="11"/>
        <color rgb="FF000000"/>
        <rFont val="Calibri"/>
      </rPr>
      <t xml:space="preserve">
</t>
    </r>
    <r>
      <rPr>
        <sz val="11"/>
        <color rgb="FF000000"/>
        <rFont val="Calibri"/>
      </rPr>
      <t>SMS and Voice Call rely on telephony carrier communication methods to deliver the authenticating factor.</t>
    </r>
    <r>
      <rPr>
        <sz val="11"/>
        <color rgb="FF000000"/>
        <rFont val="Calibri"/>
      </rPr>
      <t xml:space="preserve">
</t>
    </r>
    <r>
      <rPr>
        <sz val="11"/>
        <color rgb="FF000000"/>
        <rFont val="Calibri"/>
      </rPr>
      <t xml:space="preserve">The recommended state is to </t>
    </r>
    <r>
      <rPr>
        <b/>
        <sz val="11"/>
        <color rgb="FF000000"/>
        <rFont val="Calibri"/>
      </rPr>
      <t>Disable</t>
    </r>
    <r>
      <rPr>
        <sz val="11"/>
        <color rgb="FF000000"/>
        <rFont val="Calibri"/>
      </rPr>
      <t xml:space="preserve"> these methods:</t>
    </r>
    <r>
      <rPr>
        <sz val="11"/>
        <color rgb="FF000000"/>
        <rFont val="Calibri"/>
      </rPr>
      <t xml:space="preserve">
</t>
    </r>
    <r>
      <rPr>
        <sz val="11"/>
        <color rgb="FF000000"/>
        <rFont val="Calibri"/>
      </rPr>
      <t>- SMS</t>
    </r>
    <r>
      <rPr>
        <sz val="11"/>
        <color rgb="FF000000"/>
        <rFont val="Calibri"/>
      </rPr>
      <t xml:space="preserve">
</t>
    </r>
    <r>
      <rPr>
        <sz val="11"/>
        <color rgb="FF000000"/>
        <rFont val="Calibri"/>
      </rPr>
      <t>- Voice Call</t>
    </r>
  </si>
  <si>
    <r>
      <rPr>
        <sz val="11"/>
        <color rgb="FF000000"/>
        <rFont val="Calibri"/>
      </rPr>
      <t>There may be increased administrative overhead in adopting more secure authentication methods depending on the maturity of the organization.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</si>
  <si>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the following methods in the </t>
    </r>
    <r>
      <rPr>
        <b/>
        <sz val="11"/>
        <color rgb="FF000000"/>
        <rFont val="Calibri"/>
      </rPr>
      <t>Enabled</t>
    </r>
    <r>
      <rPr>
        <sz val="11"/>
        <color rgb="FF000000"/>
        <rFont val="Calibri"/>
      </rPr>
      <t xml:space="preserve"> column are set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Method: </t>
    </r>
    <r>
      <rPr>
        <b/>
        <sz val="11"/>
        <color rgb="FF000000"/>
        <rFont val="Calibri"/>
      </rPr>
      <t>SMS</t>
    </r>
    <r>
      <rPr>
        <sz val="11"/>
        <color rgb="FF000000"/>
        <rFont val="Calibri"/>
      </rPr>
      <t xml:space="preserve">
</t>
    </r>
    <r>
      <rPr>
        <sz val="11"/>
        <color rgb="FF000000"/>
        <rFont val="Calibri"/>
      </rPr>
      <t xml:space="preserve">- Method: </t>
    </r>
    <r>
      <rPr>
        <b/>
        <sz val="11"/>
        <color rgb="FF000000"/>
        <rFont val="Calibri"/>
      </rPr>
      <t>Voice call</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(Get-MgPolicyAuthenticationMethodPolicy).AuthenticationMethodConfigurations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Sms</t>
    </r>
    <r>
      <rPr>
        <sz val="11"/>
        <color rgb="FF000000"/>
        <rFont val="Calibri"/>
      </rPr>
      <t xml:space="preserve"> and </t>
    </r>
    <r>
      <rPr>
        <b/>
        <sz val="11"/>
        <color rgb="FF000000"/>
        <rFont val="Calibri"/>
      </rPr>
      <t>Voice</t>
    </r>
    <r>
      <rPr>
        <sz val="11"/>
        <color rgb="FF000000"/>
        <rFont val="Calibri"/>
      </rPr>
      <t xml:space="preserve"> are </t>
    </r>
    <r>
      <rPr>
        <b/>
        <sz val="11"/>
        <color rgb="FF000000"/>
        <rFont val="Calibri"/>
      </rPr>
      <t>disabled</t>
    </r>
    <r>
      <rPr>
        <sz val="11"/>
        <color rgb="FF000000"/>
        <rFont val="Calibri"/>
      </rPr>
      <t>.</t>
    </r>
  </si>
  <si>
    <r>
      <rPr>
        <sz val="11"/>
        <color rgb="FF000000"/>
        <rFont val="Calibri"/>
      </rPr>
      <t>- SMS : Disabled</t>
    </r>
    <r>
      <rPr>
        <sz val="11"/>
        <color rgb="FF000000"/>
        <rFont val="Calibri"/>
      </rPr>
      <t xml:space="preserve">
</t>
    </r>
    <r>
      <rPr>
        <sz val="11"/>
        <color rgb="FF000000"/>
        <rFont val="Calibri"/>
      </rPr>
      <t>- Voice Call : Disabled</t>
    </r>
  </si>
  <si>
    <t>5.2.3.6</t>
  </si>
  <si>
    <r>
      <rPr>
        <sz val="11"/>
        <rFont val="Calibri"/>
      </rPr>
      <t>Ensure system-preferred multifactor authentication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</si>
  <si>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System-preferred multifactor authentication</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and include </t>
    </r>
    <r>
      <rPr>
        <b/>
        <sz val="11"/>
        <color rgb="FF000000"/>
        <rFont val="Calibri"/>
      </rPr>
      <t>All users</t>
    </r>
    <r>
      <rPr>
        <sz val="11"/>
        <color rgb="FF000000"/>
        <rFont val="Calibri"/>
      </rPr>
      <t>.</t>
    </r>
    <r>
      <rPr>
        <sz val="11"/>
        <color rgb="FF000000"/>
        <rFont val="Calibri"/>
      </rPr>
      <t xml:space="preserve">
</t>
    </r>
    <r>
      <rPr>
        <sz val="11"/>
        <color rgb="FF000000"/>
        <rFont val="Calibri"/>
      </rPr>
      <t>- Any users exclusions should be documented and reviewed annually.</t>
    </r>
  </si>
  <si>
    <r>
      <rPr>
        <sz val="11"/>
        <color rgb="FF000000"/>
        <rFont val="Calibri"/>
      </rPr>
      <t>System-preferred multifactor authentication (MFA) prompts users to sign in by using the most secure method they registered.</t>
    </r>
    <r>
      <rPr>
        <sz val="11"/>
        <color rgb="FF000000"/>
        <rFont val="Calibri"/>
      </rPr>
      <t xml:space="preserve">
</t>
    </r>
    <r>
      <rPr>
        <sz val="11"/>
        <color rgb="FF000000"/>
        <rFont val="Calibri"/>
      </rPr>
      <t>The user is prompted to sign-in with the most secure method according to the below order. The order of authentication methods is dynamic. It's updated by Microsoft as the security landscape changes, and as better authentication methods emerge.</t>
    </r>
    <r>
      <rPr>
        <sz val="11"/>
        <color rgb="FF000000"/>
        <rFont val="Calibri"/>
      </rPr>
      <t xml:space="preserve">
</t>
    </r>
    <r>
      <rPr>
        <sz val="11"/>
        <color rgb="FF000000"/>
        <rFont val="Calibri"/>
      </rPr>
      <t>- Temporary Access Pass</t>
    </r>
    <r>
      <rPr>
        <sz val="11"/>
        <color rgb="FF000000"/>
        <rFont val="Calibri"/>
      </rPr>
      <t xml:space="preserve">
</t>
    </r>
    <r>
      <rPr>
        <sz val="11"/>
        <color rgb="FF000000"/>
        <rFont val="Calibri"/>
      </rPr>
      <t>- Passkey (FIDO2)</t>
    </r>
    <r>
      <rPr>
        <sz val="11"/>
        <color rgb="FF000000"/>
        <rFont val="Calibri"/>
      </rPr>
      <t xml:space="preserve">
</t>
    </r>
    <r>
      <rPr>
        <sz val="11"/>
        <color rgb="FF000000"/>
        <rFont val="Calibri"/>
      </rPr>
      <t>- Microsoft Authenticator notifications</t>
    </r>
    <r>
      <rPr>
        <sz val="11"/>
        <color rgb="FF000000"/>
        <rFont val="Calibri"/>
      </rPr>
      <t xml:space="preserve">
</t>
    </r>
    <r>
      <rPr>
        <sz val="11"/>
        <color rgb="FF000000"/>
        <rFont val="Calibri"/>
      </rPr>
      <t>- External authentication methods</t>
    </r>
    <r>
      <rPr>
        <sz val="11"/>
        <color rgb="FF000000"/>
        <rFont val="Calibri"/>
      </rPr>
      <t xml:space="preserve">
</t>
    </r>
    <r>
      <rPr>
        <sz val="11"/>
        <color rgb="FF000000"/>
        <rFont val="Calibri"/>
      </rPr>
      <t>- Time-based one-time password (TOTP)</t>
    </r>
    <r>
      <rPr>
        <sz val="11"/>
        <color rgb="FF000000"/>
        <rFont val="Calibri"/>
      </rPr>
      <t xml:space="preserve">
</t>
    </r>
    <r>
      <rPr>
        <sz val="11"/>
        <color rgb="FF000000"/>
        <rFont val="Calibri"/>
      </rPr>
      <t>- Telephony</t>
    </r>
    <r>
      <rPr>
        <sz val="11"/>
        <color rgb="FF000000"/>
        <rFont val="Calibri"/>
      </rPr>
      <t xml:space="preserve">
</t>
    </r>
    <r>
      <rPr>
        <sz val="11"/>
        <color rgb="FF000000"/>
        <rFont val="Calibri"/>
      </rPr>
      <t>- Certificate-based authentication</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t>
    </r>
  </si>
  <si>
    <r>
      <rPr>
        <sz val="11"/>
        <color rgb="FF000000"/>
        <rFont val="Calibri"/>
      </rPr>
      <t>The Microsoft managed value of system-preferred MFA is Enabled and as such enforces the default behavior. No additional impact is expected.</t>
    </r>
    <r>
      <rPr>
        <sz val="11"/>
        <color rgb="FF000000"/>
        <rFont val="Calibri"/>
      </rPr>
      <t xml:space="preserve">
</t>
    </r>
    <r>
      <rPr>
        <b/>
        <sz val="11"/>
        <color rgb="FF000000"/>
        <rFont val="Calibri"/>
      </rPr>
      <t>Note:</t>
    </r>
    <r>
      <rPr>
        <sz val="11"/>
        <color rgb="FF000000"/>
        <rFont val="Calibri"/>
      </rPr>
      <t xml:space="preserve"> Due to known issues with certificate-based authentication (CBA) and system-preferred MFA, Microsoft moved CBA to the bottom of the list. It is still considered a strong authentication method.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</si>
  <si>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System-preferred multifactor authentication</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Enabled</t>
    </r>
    <r>
      <rPr>
        <sz val="11"/>
        <color rgb="FF000000"/>
        <rFont val="Calibri"/>
      </rPr>
      <t xml:space="preserve"> and </t>
    </r>
    <r>
      <rPr>
        <b/>
        <sz val="11"/>
        <color rgb="FF000000"/>
        <rFont val="Calibri"/>
      </rPr>
      <t>All users</t>
    </r>
    <r>
      <rPr>
        <sz val="11"/>
        <color rgb="FF000000"/>
        <rFont val="Calibri"/>
      </rPr>
      <t xml:space="preserve"> are included.</t>
    </r>
    <r>
      <rPr>
        <sz val="11"/>
        <color rgb="FF000000"/>
        <rFont val="Calibri"/>
      </rPr>
      <t xml:space="preserve">
</t>
    </r>
    <r>
      <rPr>
        <sz val="11"/>
        <color rgb="FF000000"/>
        <rFont val="Calibri"/>
      </rPr>
      <t>- Verify that only documented exclusions exist and that they are reviewed annually</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Connect to Microsoft Graph using Connect-MgGraph -Scopes "Policy.Read.AuthenticationMethod"</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'https://graph.microsoft.com/beta/policies/authenticationMethodsPolicy'</t>
    </r>
    <r>
      <rPr>
        <sz val="11"/>
        <color rgb="FF006096"/>
        <rFont val="Roboto Condensed"/>
      </rPr>
      <t xml:space="preserve">
</t>
    </r>
    <r>
      <rPr>
        <sz val="11"/>
        <color rgb="FF006096"/>
        <rFont val="Roboto Condensed"/>
      </rPr>
      <t>(Invoke-MgGraphRequest -Method GET -Uri $Uri).systemCredentialPreferences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includeTargets</t>
    </r>
    <r>
      <rPr>
        <sz val="11"/>
        <color rgb="FF000000"/>
        <rFont val="Calibri"/>
      </rPr>
      <t xml:space="preserve"> is set to </t>
    </r>
    <r>
      <rPr>
        <b/>
        <sz val="11"/>
        <color rgb="FF000000"/>
        <rFont val="Calibri"/>
      </rPr>
      <t>all_users</t>
    </r>
    <r>
      <rPr>
        <sz val="11"/>
        <color rgb="FF000000"/>
        <rFont val="Calibri"/>
      </rPr>
      <t xml:space="preserve"> and </t>
    </r>
    <r>
      <rPr>
        <b/>
        <sz val="11"/>
        <color rgb="FF000000"/>
        <rFont val="Calibri"/>
      </rPr>
      <t>state</t>
    </r>
    <r>
      <rPr>
        <sz val="11"/>
        <color rgb="FF000000"/>
        <rFont val="Calibri"/>
      </rPr>
      <t xml:space="preserve"> is set to </t>
    </r>
    <r>
      <rPr>
        <b/>
        <sz val="11"/>
        <color rgb="FF000000"/>
        <rFont val="Calibri"/>
      </rPr>
      <t>enabled</t>
    </r>
    <r>
      <rPr>
        <sz val="11"/>
        <color rgb="FF000000"/>
        <rFont val="Calibri"/>
      </rPr>
      <t>.</t>
    </r>
  </si>
  <si>
    <r>
      <rPr>
        <sz val="11"/>
        <color rgb="FF000000"/>
        <rFont val="Calibri"/>
      </rPr>
      <t>Microsoft Managed (Enabled)</t>
    </r>
  </si>
  <si>
    <t>5.2.3.7</t>
  </si>
  <si>
    <r>
      <rPr>
        <sz val="11"/>
        <rFont val="Calibri"/>
      </rPr>
      <t>Ensure the email OTP authentication method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</si>
  <si>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Email OTP</t>
    </r>
    <r>
      <rPr>
        <sz val="11"/>
        <color rgb="FF000000"/>
        <rFont val="Calibri"/>
      </rPr>
      <t>.</t>
    </r>
    <r>
      <rPr>
        <sz val="11"/>
        <color rgb="FF000000"/>
        <rFont val="Calibri"/>
      </rPr>
      <t xml:space="preserve">
</t>
    </r>
    <r>
      <rPr>
        <sz val="11"/>
        <color rgb="FF000000"/>
        <rFont val="Calibri"/>
      </rPr>
      <t xml:space="preserve">- Change the </t>
    </r>
    <r>
      <rPr>
        <b/>
        <sz val="11"/>
        <color rgb="FF000000"/>
        <rFont val="Calibri"/>
      </rPr>
      <t>Enable</t>
    </r>
    <r>
      <rPr>
        <sz val="11"/>
        <color rgb="FF000000"/>
        <rFont val="Calibri"/>
      </rPr>
      <t xml:space="preserve"> toggle to the off position\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save button remains greyed out after toggling a method off, then first turn it back on and then change the position of the </t>
    </r>
    <r>
      <rPr>
        <b/>
        <sz val="11"/>
        <color rgb="FF000000"/>
        <rFont val="Calibri"/>
      </rPr>
      <t>Target</t>
    </r>
    <r>
      <rPr>
        <sz val="11"/>
        <color rgb="FF000000"/>
        <rFont val="Calibri"/>
      </rPr>
      <t xml:space="preserve"> selection (all users or select groups). Turn the method off again and save. This was observed to be a bug in the UI at the time this document was published.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"Policy.ReadWrite.AuthenticationMethod"</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 Id = "Email"; State = "disabled"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Update-MgPolicyAuthenticationMethodPolicy -AuthenticationMethodConfigurations $params</t>
    </r>
    <r>
      <rPr>
        <sz val="11"/>
        <color rgb="FF006096"/>
        <rFont val="Roboto Condensed"/>
      </rPr>
      <t xml:space="preserve">
</t>
    </r>
  </si>
  <si>
    <r>
      <rPr>
        <sz val="11"/>
        <color rgb="FF000000"/>
        <rFont val="Calibri"/>
      </rPr>
      <t>Authentication methods support a wide variety of scenarios for signing in to Microsoft 365 resources. Some of these methods are inherently more secure than others but require more investment in time to get users enrolled and operational.</t>
    </r>
    <r>
      <rPr>
        <sz val="11"/>
        <color rgb="FF000000"/>
        <rFont val="Calibri"/>
      </rPr>
      <t xml:space="preserve">
</t>
    </r>
    <r>
      <rPr>
        <sz val="11"/>
        <color rgb="FF000000"/>
        <rFont val="Calibri"/>
      </rPr>
      <t>The email one-time passcode feature is a way to authenticate B2B collaboration users when they can't be authenticated through other means, such as Microsoft Entra ID, Microsoft account (MSA), or social identity providers. When a B2B guest user tries to redeem your invitation or sign in to your shared resources, they can request a temporary passcode, which is sent to their email address. Then they enter this passcode to continue signing in.</t>
    </r>
    <r>
      <rPr>
        <sz val="11"/>
        <color rgb="FF000000"/>
        <rFont val="Calibri"/>
      </rPr>
      <t xml:space="preserve">
</t>
    </r>
    <r>
      <rPr>
        <sz val="11"/>
        <color rgb="FF000000"/>
        <rFont val="Calibri"/>
      </rPr>
      <t xml:space="preserve">The recommended state is to </t>
    </r>
    <r>
      <rPr>
        <b/>
        <sz val="11"/>
        <color rgb="FF000000"/>
        <rFont val="Calibri"/>
      </rPr>
      <t>Disable</t>
    </r>
    <r>
      <rPr>
        <sz val="11"/>
        <color rgb="FF000000"/>
        <rFont val="Calibri"/>
      </rPr>
      <t xml:space="preserve"> email OTP.</t>
    </r>
  </si>
  <si>
    <r>
      <rPr>
        <sz val="11"/>
        <color rgb="FF000000"/>
        <rFont val="Calibri"/>
      </rPr>
      <t>Disabling Email OTP will prevent one-time pass codes from being sent to unverified guest users accessing Microsoft 365 resources on the tenant such as "@yahoo.com". They will be required to use a personal Microsoft account, a managed Microsoft Entra account, be part of a federation or be configured as a guest in the host tenant's Microsoft Entra ID.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</si>
  <si>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Email OTP</t>
    </r>
    <r>
      <rPr>
        <sz val="11"/>
        <color rgb="FF000000"/>
        <rFont val="Calibri"/>
      </rPr>
      <t xml:space="preserve"> is set to </t>
    </r>
    <r>
      <rPr>
        <b/>
        <sz val="11"/>
        <color rgb="FF000000"/>
        <rFont val="Calibri"/>
      </rPr>
      <t>No</t>
    </r>
    <r>
      <rPr>
        <sz val="11"/>
        <color rgb="FF000000"/>
        <rFont val="Calibri"/>
      </rPr>
      <t xml:space="preserve"> in the </t>
    </r>
    <r>
      <rPr>
        <b/>
        <sz val="11"/>
        <color rgb="FF000000"/>
        <rFont val="Calibri"/>
      </rPr>
      <t>Enabled</t>
    </r>
    <r>
      <rPr>
        <sz val="11"/>
        <color rgb="FF000000"/>
        <rFont val="Calibri"/>
      </rPr>
      <t xml:space="preserve"> column.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(Get-MgPolicyAuthenticationMethodPolicy).AuthenticationMethodConfigurations</t>
    </r>
    <r>
      <rPr>
        <sz val="11"/>
        <color rgb="FF006096"/>
        <rFont val="Roboto Condensed"/>
      </rPr>
      <t xml:space="preserve">
</t>
    </r>
    <r>
      <rPr>
        <sz val="11"/>
        <color rgb="FF000000"/>
        <rFont val="Calibri"/>
      </rPr>
      <t xml:space="preserve">
</t>
    </r>
    <r>
      <rPr>
        <sz val="11"/>
        <color rgb="FF000000"/>
        <rFont val="Calibri"/>
      </rPr>
      <t xml:space="preserve">- Verify the id type </t>
    </r>
    <r>
      <rPr>
        <b/>
        <sz val="11"/>
        <color rgb="FF000000"/>
        <rFont val="Calibri"/>
      </rPr>
      <t>Email</t>
    </r>
    <r>
      <rPr>
        <sz val="11"/>
        <color rgb="FF000000"/>
        <rFont val="Calibri"/>
      </rPr>
      <t xml:space="preserve"> is set to </t>
    </r>
    <r>
      <rPr>
        <b/>
        <sz val="11"/>
        <color rgb="FF000000"/>
        <rFont val="Calibri"/>
      </rPr>
      <t>disabled</t>
    </r>
    <r>
      <rPr>
        <sz val="11"/>
        <color rgb="FF000000"/>
        <rFont val="Calibri"/>
      </rPr>
      <t>.</t>
    </r>
  </si>
  <si>
    <r>
      <rPr>
        <sz val="11"/>
        <color rgb="FF000000"/>
        <rFont val="Calibri"/>
      </rPr>
      <t>- Email OTP  : Enabled</t>
    </r>
  </si>
  <si>
    <t>5.2.3.8</t>
  </si>
  <si>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</si>
  <si>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Lockout threshold</t>
    </r>
    <r>
      <rPr>
        <sz val="11"/>
        <color rgb="FF000000"/>
        <rFont val="Calibri"/>
      </rPr>
      <t xml:space="preserve">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Note:</t>
    </r>
    <r>
      <rPr>
        <sz val="11"/>
        <color rgb="FF000000"/>
        <rFont val="Calibri"/>
      </rPr>
      <t xml:space="preserve"> In hybrid environments using pass-through authentication (PTA), Microsoft recommends to configure the AD DS account lockout threshold to be at least two to three times greater than the value set here to ensure Entra smart lockout activates before AD DS lockout.</t>
    </r>
  </si>
  <si>
    <r>
      <rPr>
        <sz val="11"/>
        <color rgb="FF000000"/>
        <rFont val="Calibri"/>
      </rPr>
      <t>The account lockout threshold determines how many failed login attempts are permitted prior to placing the account in a locked-out state and initiating a variable lockout duration.</t>
    </r>
    <r>
      <rPr>
        <sz val="11"/>
        <color rgb="FF000000"/>
        <rFont val="Calibri"/>
      </rPr>
      <t xml:space="preserve">
</t>
    </r>
    <r>
      <rPr>
        <sz val="11"/>
        <color rgb="FF000000"/>
        <rFont val="Calibri"/>
      </rPr>
      <t xml:space="preserve">The recommended </t>
    </r>
    <r>
      <rPr>
        <b/>
        <sz val="11"/>
        <color rgb="FF000000"/>
        <rFont val="Calibri"/>
      </rPr>
      <t>Lockout threshold</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</si>
  <si>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If account lockout threshold is set too low (less than 3), users may experience frequent lockout events and the resulting security alerts may contribute to alert fatigue.</t>
    </r>
    <r>
      <rPr>
        <sz val="11"/>
        <color rgb="FF000000"/>
        <rFont val="Calibri"/>
      </rPr>
      <t xml:space="preserve">
</t>
    </r>
    <r>
      <rPr>
        <sz val="11"/>
        <color rgb="FF000000"/>
        <rFont val="Calibri"/>
      </rPr>
      <t>If account lockout threshold is set too high (more than 10), malicious actors can programmatically execute more password attempts in a given period of time.</t>
    </r>
    <r>
      <rPr>
        <sz val="11"/>
        <color rgb="FF000000"/>
        <rFont val="Calibri"/>
      </rPr>
      <t xml:space="preserve">
</t>
    </r>
    <r>
      <rPr>
        <sz val="11"/>
        <color rgb="FF000000"/>
        <rFont val="Calibri"/>
      </rPr>
      <t>In hybrid environments using pass-through authentication (PTA), the Microsoft Entra lockout threshold must be set lower than the AD DS account lockout threshold. If the AD DS threshold is equal to or lower than the Entra threshold, AD DS will lock the account before Entra smart lockout activates, bypassing the cloud-side protection and resulting in on-premises account lockouts that require manual administrator intervention to clear. Microsoft recommends configuring the AD DS lockout threshold to be at least two to three times greater than the Entra lockout threshold.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</si>
  <si>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Lockout threshold</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t>
    </r>
    <r>
      <rPr>
        <b/>
        <sz val="11"/>
        <color rgb="FF000000"/>
        <rFont val="Calibri"/>
      </rPr>
      <t>Password Rule settings</t>
    </r>
    <r>
      <rPr>
        <sz val="11"/>
        <color rgb="FF000000"/>
        <rFont val="Calibri"/>
      </rPr>
      <t xml:space="preserve">, where </t>
    </r>
    <r>
      <rPr>
        <b/>
        <sz val="11"/>
        <color rgb="FF000000"/>
        <rFont val="Calibri"/>
      </rPr>
      <t>templateId</t>
    </r>
    <r>
      <rPr>
        <sz val="11"/>
        <color rgb="FF000000"/>
        <rFont val="Calibri"/>
      </rPr>
      <t xml:space="preserve"> is </t>
    </r>
    <r>
      <rPr>
        <b/>
        <sz val="11"/>
        <color rgb="FF000000"/>
        <rFont val="Calibri"/>
      </rPr>
      <t>5cf42378-d67d-4f36-ba46-e8b86229381d</t>
    </r>
    <r>
      <rPr>
        <sz val="11"/>
        <color rgb="FF000000"/>
        <rFont val="Calibri"/>
      </rPr>
      <t xml:space="preserve">
</t>
    </r>
    <r>
      <rPr>
        <sz val="11"/>
        <color rgb="FF000000"/>
        <rFont val="Calibri"/>
      </rPr>
      <t xml:space="preserve">- Verify that </t>
    </r>
    <r>
      <rPr>
        <b/>
        <sz val="11"/>
        <color rgb="FF000000"/>
        <rFont val="Calibri"/>
      </rPr>
      <t>LockoutThreshold</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</si>
  <si>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 xml:space="preserve">By default, Lockout threshold is set to </t>
    </r>
    <r>
      <rPr>
        <b/>
        <sz val="11"/>
        <color rgb="FF000000"/>
        <rFont val="Calibri"/>
      </rPr>
      <t>10</t>
    </r>
    <r>
      <rPr>
        <sz val="11"/>
        <color rgb="FF000000"/>
        <rFont val="Calibri"/>
      </rPr>
      <t>.</t>
    </r>
  </si>
  <si>
    <t>5.2.3.9</t>
  </si>
  <si>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</si>
  <si>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Lockout duration in seconds</t>
    </r>
    <r>
      <rPr>
        <sz val="11"/>
        <color rgb="FF000000"/>
        <rFont val="Calibri"/>
      </rPr>
      <t xml:space="preserve"> to </t>
    </r>
    <r>
      <rPr>
        <b/>
        <sz val="11"/>
        <color rgb="FF000000"/>
        <rFont val="Calibri"/>
      </rPr>
      <t>60</t>
    </r>
    <r>
      <rPr>
        <sz val="11"/>
        <color rgb="FF000000"/>
        <rFont val="Calibri"/>
      </rPr>
      <t xml:space="preserve"> or higher.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hybrid environments using pass-through authentication (PTA), ensure the AD DS account lockout duration is shorter than the value set here. Note that Entra lockout duration is configured in seconds while AD DS lockout duration is configured in minutes; account for the unit difference when comparing the two values.</t>
    </r>
  </si>
  <si>
    <r>
      <rPr>
        <sz val="11"/>
        <color rgb="FF000000"/>
        <rFont val="Calibri"/>
      </rPr>
      <t>The account lockout duration value determines how long an account retains the status of lockout, and therefore how long before a user can continue to attempt to login after passing the lockout threshold.</t>
    </r>
    <r>
      <rPr>
        <sz val="11"/>
        <color rgb="FF000000"/>
        <rFont val="Calibri"/>
      </rPr>
      <t xml:space="preserve">
</t>
    </r>
    <r>
      <rPr>
        <sz val="11"/>
        <color rgb="FF000000"/>
        <rFont val="Calibri"/>
      </rPr>
      <t xml:space="preserve">The recommended state is </t>
    </r>
    <r>
      <rPr>
        <b/>
        <sz val="11"/>
        <color rgb="FF000000"/>
        <rFont val="Calibri"/>
      </rPr>
      <t>Lockout duration in seconds</t>
    </r>
    <r>
      <rPr>
        <sz val="11"/>
        <color rgb="FF000000"/>
        <rFont val="Calibri"/>
      </rPr>
      <t xml:space="preserve"> is at least </t>
    </r>
    <r>
      <rPr>
        <b/>
        <sz val="11"/>
        <color rgb="FF000000"/>
        <rFont val="Calibri"/>
      </rPr>
      <t>60</t>
    </r>
    <r>
      <rPr>
        <sz val="11"/>
        <color rgb="FF000000"/>
        <rFont val="Calibri"/>
      </rPr>
      <t>.</t>
    </r>
  </si>
  <si>
    <r>
      <rPr>
        <sz val="11"/>
        <color rgb="FF000000"/>
        <rFont val="Calibri"/>
      </rPr>
      <t>If account lockout duration is set too low (less than 60 seconds), malicious actors can perform more password spray and brute-force attempts over a given period of time.</t>
    </r>
    <r>
      <rPr>
        <sz val="11"/>
        <color rgb="FF000000"/>
        <rFont val="Calibri"/>
      </rPr>
      <t xml:space="preserve">
</t>
    </r>
    <r>
      <rPr>
        <sz val="11"/>
        <color rgb="FF000000"/>
        <rFont val="Calibri"/>
      </rPr>
      <t>If the account lockout duration is set too high (more than 300 seconds) users may experience inconvenient delays during lockout.</t>
    </r>
    <r>
      <rPr>
        <sz val="11"/>
        <color rgb="FF000000"/>
        <rFont val="Calibri"/>
      </rPr>
      <t xml:space="preserve">
</t>
    </r>
    <r>
      <rPr>
        <sz val="11"/>
        <color rgb="FF000000"/>
        <rFont val="Calibri"/>
      </rPr>
      <t>In hybrid environments using pass-through authentication (PTA), the Microsoft Entra lockout duration must be set longer than the AD DS account lockout duration. Note that Entra lockout duration is configured in seconds while AD DS lockout duration is configured in minutes; verify the units when comparing the two values to ensure Entra smart lockout expires after AD DS lockout.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</si>
  <si>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Lockout duration in seconds</t>
    </r>
    <r>
      <rPr>
        <sz val="11"/>
        <color rgb="FF000000"/>
        <rFont val="Calibri"/>
      </rPr>
      <t xml:space="preserve"> is set to </t>
    </r>
    <r>
      <rPr>
        <b/>
        <sz val="11"/>
        <color rgb="FF000000"/>
        <rFont val="Calibri"/>
      </rPr>
      <t>60</t>
    </r>
    <r>
      <rPr>
        <sz val="11"/>
        <color rgb="FF000000"/>
        <rFont val="Calibri"/>
      </rPr>
      <t xml:space="preserve"> or higher.</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t>
    </r>
    <r>
      <rPr>
        <b/>
        <sz val="11"/>
        <color rgb="FF000000"/>
        <rFont val="Calibri"/>
      </rPr>
      <t>Password Rule settings</t>
    </r>
    <r>
      <rPr>
        <sz val="11"/>
        <color rgb="FF000000"/>
        <rFont val="Calibri"/>
      </rPr>
      <t xml:space="preserve">, where </t>
    </r>
    <r>
      <rPr>
        <b/>
        <sz val="11"/>
        <color rgb="FF000000"/>
        <rFont val="Calibri"/>
      </rPr>
      <t>templateId</t>
    </r>
    <r>
      <rPr>
        <sz val="11"/>
        <color rgb="FF000000"/>
        <rFont val="Calibri"/>
      </rPr>
      <t xml:space="preserve"> is </t>
    </r>
    <r>
      <rPr>
        <b/>
        <sz val="11"/>
        <color rgb="FF000000"/>
        <rFont val="Calibri"/>
      </rPr>
      <t>5cf42378-d67d-4f36-ba46-e8b86229381d</t>
    </r>
    <r>
      <rPr>
        <sz val="11"/>
        <color rgb="FF000000"/>
        <rFont val="Calibri"/>
      </rPr>
      <t xml:space="preserve">
</t>
    </r>
    <r>
      <rPr>
        <sz val="11"/>
        <color rgb="FF000000"/>
        <rFont val="Calibri"/>
      </rPr>
      <t xml:space="preserve">- Verify that </t>
    </r>
    <r>
      <rPr>
        <b/>
        <sz val="11"/>
        <color rgb="FF000000"/>
        <rFont val="Calibri"/>
      </rPr>
      <t>LockoutDurationInSeconds</t>
    </r>
    <r>
      <rPr>
        <sz val="11"/>
        <color rgb="FF000000"/>
        <rFont val="Calibri"/>
      </rPr>
      <t xml:space="preserve"> is greater than or equal to </t>
    </r>
    <r>
      <rPr>
        <b/>
        <sz val="11"/>
        <color rgb="FF000000"/>
        <rFont val="Calibri"/>
      </rPr>
      <t>60</t>
    </r>
    <r>
      <rPr>
        <sz val="11"/>
        <color rgb="FF000000"/>
        <rFont val="Calibri"/>
      </rPr>
      <t>.</t>
    </r>
  </si>
  <si>
    <r>
      <rPr>
        <sz val="11"/>
        <color rgb="FF000000"/>
        <rFont val="Calibri"/>
      </rPr>
      <t xml:space="preserve">By default, Lockout duration in seconds is set to </t>
    </r>
    <r>
      <rPr>
        <b/>
        <sz val="11"/>
        <color rgb="FF000000"/>
        <rFont val="Calibri"/>
      </rPr>
      <t>60</t>
    </r>
    <r>
      <rPr>
        <sz val="11"/>
        <color rgb="FF000000"/>
        <rFont val="Calibri"/>
      </rPr>
      <t>.</t>
    </r>
  </si>
  <si>
    <t>5.2.3.10</t>
  </si>
  <si>
    <r>
      <rPr>
        <sz val="11"/>
        <rFont val="Calibri"/>
      </rPr>
      <t>Ensure Microsoft Authenticator on companion applications is disabled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</si>
  <si>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Set </t>
    </r>
    <r>
      <rPr>
        <b/>
        <sz val="11"/>
        <color rgb="FF000000"/>
        <rFont val="Calibri"/>
      </rPr>
      <t>Microsoft Authenticator on companion applications</t>
    </r>
    <r>
      <rPr>
        <sz val="11"/>
        <color rgb="FF000000"/>
        <rFont val="Calibri"/>
      </rPr>
      <t xml:space="preserve">: </t>
    </r>
    <r>
      <rPr>
        <b/>
        <sz val="11"/>
        <color rgb="FF000000"/>
        <rFont val="Calibri"/>
      </rPr>
      <t>Status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</si>
  <si>
    <r>
      <rPr>
        <sz val="11"/>
        <color rgb="FF000000"/>
        <rFont val="Calibri"/>
      </rPr>
      <t>Microsoft Entra ID includes a feature called Authenticator Lite, which embeds a subset of Microsoft Authenticator functionality into companion applications such as Outlook mobile. When enabled, users can satisfy MFA requirements using push notifications or time-based one-time passcodes (TOTP) directly from the companion application without installing the standalone Microsoft Authenticator app.</t>
    </r>
    <r>
      <rPr>
        <sz val="11"/>
        <color rgb="FF000000"/>
        <rFont val="Calibri"/>
      </rPr>
      <t xml:space="preserve">
</t>
    </r>
    <r>
      <rPr>
        <sz val="11"/>
        <color rgb="FF000000"/>
        <rFont val="Calibri"/>
      </rPr>
      <t xml:space="preserve">The recommended state is </t>
    </r>
    <r>
      <rPr>
        <b/>
        <sz val="11"/>
        <color rgb="FF000000"/>
        <rFont val="Calibri"/>
      </rPr>
      <t>Microsoft Authenticator on companion applications</t>
    </r>
    <r>
      <rPr>
        <sz val="11"/>
        <color rgb="FF000000"/>
        <rFont val="Calibri"/>
      </rPr>
      <t xml:space="preserve"> set to </t>
    </r>
    <r>
      <rPr>
        <b/>
        <sz val="11"/>
        <color rgb="FF000000"/>
        <rFont val="Calibri"/>
      </rPr>
      <t>Disabled</t>
    </r>
    <r>
      <rPr>
        <sz val="11"/>
        <color rgb="FF000000"/>
        <rFont val="Calibri"/>
      </rPr>
      <t>.</t>
    </r>
  </si>
  <si>
    <r>
      <rPr>
        <sz val="11"/>
        <color rgb="FF000000"/>
        <rFont val="Calibri"/>
      </rPr>
      <t>Users who have registered Authenticator Lite as their only MFA method will be unable to complete MFA until they install and register the standalone Microsoft Authenticator app. Administrators should communicate this change in advance and verify that affected users have registered an alternative MFA method before disabling this feature to avoid authentication lockouts.</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</si>
  <si>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Microsoft Authenticator on companion applications</t>
    </r>
    <r>
      <rPr>
        <sz val="11"/>
        <color rgb="FF000000"/>
        <rFont val="Calibri"/>
      </rPr>
      <t xml:space="preserve">: </t>
    </r>
    <r>
      <rPr>
        <b/>
        <sz val="11"/>
        <color rgb="FF000000"/>
        <rFont val="Calibri"/>
      </rPr>
      <t>Status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beta/policies/authenticationMethodsPolicy/authenticationMethodConfigurations/microsoftAuthenticator</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featureSettings.companionAppAllowedState.state</t>
    </r>
    <r>
      <rPr>
        <sz val="11"/>
        <color rgb="FF000000"/>
        <rFont val="Calibri"/>
      </rPr>
      <t xml:space="preserve"> is </t>
    </r>
    <r>
      <rPr>
        <b/>
        <sz val="11"/>
        <color rgb="FF000000"/>
        <rFont val="Calibri"/>
      </rPr>
      <t>disabled</t>
    </r>
    <r>
      <rPr>
        <sz val="11"/>
        <color rgb="FF000000"/>
        <rFont val="Calibri"/>
      </rPr>
      <t>.</t>
    </r>
  </si>
  <si>
    <r>
      <rPr>
        <sz val="11"/>
        <color rgb="FF000000"/>
        <rFont val="Calibri"/>
      </rPr>
      <t>Microsoft managed (enabled as of June 26, 2023)</t>
    </r>
  </si>
  <si>
    <t>Password reset</t>
  </si>
  <si>
    <t>5.2.4.1</t>
  </si>
  <si>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</si>
  <si>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Self service password reset enabled</t>
    </r>
    <r>
      <rPr>
        <sz val="11"/>
        <color rgb="FF000000"/>
        <rFont val="Calibri"/>
      </rPr>
      <t xml:space="preserve"> to </t>
    </r>
    <r>
      <rPr>
        <b/>
        <sz val="11"/>
        <color rgb="FF000000"/>
        <rFont val="Calibri"/>
      </rPr>
      <t>All</t>
    </r>
  </si>
  <si>
    <r>
      <rPr>
        <sz val="11"/>
        <color rgb="FF000000"/>
        <rFont val="Calibri"/>
      </rPr>
      <t>Enabling self-service password reset allows users to reset their own passwords in Entra ID. When  users sign in to Microsoft 365, they will be prompted to enter additional contact information that will help them reset their password in the future.  If combined registration is enabled additional information, outside of multi-factor, will not be needed.</t>
    </r>
    <r>
      <rPr>
        <sz val="11"/>
        <color rgb="FF000000"/>
        <rFont val="Calibri"/>
      </rPr>
      <t xml:space="preserve">
</t>
    </r>
    <r>
      <rPr>
        <sz val="11"/>
        <color rgb="FF000000"/>
        <rFont val="Calibri"/>
      </rPr>
      <t xml:space="preserve">The recommended state is </t>
    </r>
    <r>
      <rPr>
        <b/>
        <sz val="11"/>
        <color rgb="FF000000"/>
        <rFont val="Calibri"/>
      </rPr>
      <t>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Effective Oct. 1st, 2022, Microsoft will begin to enable combined registration for all users in Entra ID tenants created before August 15th, 2020. Tenants created after this date are enabled with combined registration by default.</t>
    </r>
  </si>
  <si>
    <r>
      <rPr>
        <sz val="11"/>
        <color rgb="FF000000"/>
        <rFont val="Calibri"/>
      </rPr>
      <t>Users will be required to provide additional contact information in order to enroll in SSPR. Some light user education may be necessary, particularly for individuals who are accustomed to contacting the help desk for password reset assistance.</t>
    </r>
    <r>
      <rPr>
        <sz val="11"/>
        <color rgb="FF000000"/>
        <rFont val="Calibri"/>
      </rPr>
      <t xml:space="preserve">
</t>
    </r>
    <r>
      <rPr>
        <sz val="11"/>
        <color rgb="FF000000"/>
        <rFont val="Calibri"/>
      </rPr>
      <t>In hybrid environments, SSPR writeback must be enabled before users are able to reset their passwords through self‑service.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</si>
  <si>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Self service password reset enabled</t>
    </r>
    <r>
      <rPr>
        <sz val="11"/>
        <color rgb="FF000000"/>
        <rFont val="Calibri"/>
      </rPr>
      <t xml:space="preserve"> is set to </t>
    </r>
    <r>
      <rPr>
        <b/>
        <sz val="11"/>
        <color rgb="FF000000"/>
        <rFont val="Calibri"/>
      </rPr>
      <t>All</t>
    </r>
  </si>
  <si>
    <t>5.2.4.2</t>
  </si>
  <si>
    <r>
      <rPr>
        <sz val="11"/>
        <rFont val="Calibri"/>
      </rPr>
      <t>Ensure that 2 methods are required for password reset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</si>
  <si>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Authentication methods</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Number of methods required to reset</t>
    </r>
    <r>
      <rPr>
        <sz val="11"/>
        <color rgb="FF000000"/>
        <rFont val="Calibri"/>
      </rPr>
      <t xml:space="preserve"> to </t>
    </r>
    <r>
      <rPr>
        <b/>
        <sz val="11"/>
        <color rgb="FF000000"/>
        <rFont val="Calibri"/>
      </rPr>
      <t>2</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</si>
  <si>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Ensures that two alternate forms of identification are provided before allowing a password reset.</t>
    </r>
    <r>
      <rPr>
        <sz val="11"/>
        <color rgb="FF000000"/>
        <rFont val="Calibri"/>
      </rPr>
      <t xml:space="preserve">
</t>
    </r>
    <r>
      <rPr>
        <sz val="11"/>
        <color rgb="FF000000"/>
        <rFont val="Calibri"/>
      </rPr>
      <t xml:space="preserve">The recommended state is </t>
    </r>
    <r>
      <rPr>
        <b/>
        <sz val="11"/>
        <color rgb="FF000000"/>
        <rFont val="Calibri"/>
      </rPr>
      <t>Number of methods required to reset</t>
    </r>
    <r>
      <rPr>
        <sz val="11"/>
        <color rgb="FF000000"/>
        <rFont val="Calibri"/>
      </rPr>
      <t xml:space="preserve"> set to </t>
    </r>
    <r>
      <rPr>
        <b/>
        <sz val="11"/>
        <color rgb="FF000000"/>
        <rFont val="Calibri"/>
      </rPr>
      <t>2</t>
    </r>
    <r>
      <rPr>
        <sz val="11"/>
        <color rgb="FF000000"/>
        <rFont val="Calibri"/>
      </rPr>
      <t>.</t>
    </r>
  </si>
  <si>
    <r>
      <rPr>
        <sz val="11"/>
        <color rgb="FF000000"/>
        <rFont val="Calibri"/>
      </rPr>
      <t>If multiple methods are required for password reset and a user has lost access to other authentication methods, the resetting user will need an administrator with permissions to remove the lost authentication method. Policy and training are recommended to teach administrators to verify the identity of the requesting user so that social engineering is not an effective vector of compromise.</t>
    </r>
    <r>
      <rPr>
        <sz val="11"/>
        <color rgb="FF000000"/>
        <rFont val="Calibri"/>
      </rPr>
      <t xml:space="preserve">
</t>
    </r>
    <r>
      <rPr>
        <sz val="11"/>
        <color rgb="FF000000"/>
        <rFont val="Calibri"/>
      </rPr>
      <t>If multifactor authentication is not currently enabled for all users, users with only one registered form of authentication will not be able to reset their passwords through SSPR until another form of authentication is registered.</t>
    </r>
    <r>
      <rPr>
        <sz val="11"/>
        <color rgb="FF000000"/>
        <rFont val="Calibri"/>
      </rPr>
      <t xml:space="preserve">
</t>
    </r>
    <r>
      <rPr>
        <sz val="11"/>
        <color rgb="FF000000"/>
        <rFont val="Calibri"/>
      </rPr>
      <t>If multifactor authentication is already enabled for all users, the impact of this recommendation should be minimal.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</si>
  <si>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Authentication methods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Number of methods required to reset</t>
    </r>
    <r>
      <rPr>
        <sz val="11"/>
        <color rgb="FF000000"/>
        <rFont val="Calibri"/>
      </rPr>
      <t xml:space="preserve"> is set to </t>
    </r>
    <r>
      <rPr>
        <b/>
        <sz val="11"/>
        <color rgb="FF000000"/>
        <rFont val="Calibri"/>
      </rPr>
      <t>2</t>
    </r>
  </si>
  <si>
    <r>
      <rPr>
        <sz val="11"/>
        <color rgb="FF000000"/>
        <rFont val="Calibri"/>
      </rPr>
      <t xml:space="preserve">By default, the </t>
    </r>
    <r>
      <rPr>
        <b/>
        <sz val="11"/>
        <color rgb="FF000000"/>
        <rFont val="Calibri"/>
      </rPr>
      <t>Number of methods required to reset</t>
    </r>
    <r>
      <rPr>
        <sz val="11"/>
        <color rgb="FF000000"/>
        <rFont val="Calibri"/>
      </rPr>
      <t xml:space="preserve"> is </t>
    </r>
    <r>
      <rPr>
        <b/>
        <sz val="11"/>
        <color rgb="FF000000"/>
        <rFont val="Calibri"/>
      </rPr>
      <t>1</t>
    </r>
    <r>
      <rPr>
        <sz val="11"/>
        <color rgb="FF000000"/>
        <rFont val="Calibri"/>
      </rPr>
      <t>.</t>
    </r>
  </si>
  <si>
    <t>5.2.4.3</t>
  </si>
  <si>
    <r>
      <rPr>
        <sz val="11"/>
        <rFont val="Calibri"/>
      </rPr>
      <t>Ensure SSPR registration and authentication re-confirmation are required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</si>
  <si>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Registration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Require users to register when signing in?</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Number of days before users are asked to re-confirm their authentication information</t>
    </r>
    <r>
      <rPr>
        <sz val="11"/>
        <color rgb="FF000000"/>
        <rFont val="Calibri"/>
      </rPr>
      <t xml:space="preserve"> to any organization-approved value other than </t>
    </r>
    <r>
      <rPr>
        <b/>
        <sz val="11"/>
        <color rgb="FF000000"/>
        <rFont val="Calibri"/>
      </rPr>
      <t>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</si>
  <si>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 xml:space="preserve">The </t>
    </r>
    <r>
      <rPr>
        <b/>
        <sz val="11"/>
        <color rgb="FF000000"/>
        <rFont val="Calibri"/>
      </rPr>
      <t>Require users to register when signing in?</t>
    </r>
    <r>
      <rPr>
        <sz val="11"/>
        <color rgb="FF000000"/>
        <rFont val="Calibri"/>
      </rPr>
      <t xml:space="preserve"> setting controls whether users are prompted to register their self-service password reset (SSPR) authentication methods at their next sign-in. When set to </t>
    </r>
    <r>
      <rPr>
        <b/>
        <sz val="11"/>
        <color rgb="FF000000"/>
        <rFont val="Calibri"/>
      </rPr>
      <t>Yes</t>
    </r>
    <r>
      <rPr>
        <sz val="11"/>
        <color rgb="FF000000"/>
        <rFont val="Calibri"/>
      </rPr>
      <t>, users who have not yet registered are prompted to do so upon signing in.</t>
    </r>
    <r>
      <rPr>
        <sz val="11"/>
        <color rgb="FF000000"/>
        <rFont val="Calibri"/>
      </rPr>
      <t xml:space="preserve">
</t>
    </r>
    <r>
      <rPr>
        <sz val="11"/>
        <color rgb="FF000000"/>
        <rFont val="Calibri"/>
      </rPr>
      <t xml:space="preserve">The </t>
    </r>
    <r>
      <rPr>
        <b/>
        <sz val="11"/>
        <color rgb="FF000000"/>
        <rFont val="Calibri"/>
      </rPr>
      <t>Number of days before users are asked to re-confirm their authentication information</t>
    </r>
    <r>
      <rPr>
        <sz val="11"/>
        <color rgb="FF000000"/>
        <rFont val="Calibri"/>
      </rPr>
      <t xml:space="preserve"> setting designates the period of time before registered users are prompted to re-confirm their existing authentication information is still valid, up to a maximum of 730 days. If set to </t>
    </r>
    <r>
      <rPr>
        <b/>
        <sz val="11"/>
        <color rgb="FF000000"/>
        <rFont val="Calibri"/>
      </rPr>
      <t>0</t>
    </r>
    <r>
      <rPr>
        <sz val="11"/>
        <color rgb="FF000000"/>
        <rFont val="Calibri"/>
      </rPr>
      <t xml:space="preserve"> days, registered users will never be prompted to re-confirm their authentication information.</t>
    </r>
  </si>
  <si>
    <r>
      <rPr>
        <sz val="11"/>
        <color rgb="FF000000"/>
        <rFont val="Calibri"/>
      </rPr>
      <t>Because both settings default to the compliant state, organizations that have not altered them will experience no impact. Re-enabling registration prompts unregistered users to register at their next sign-in; re-enabling re-confirmation prompts registered users to verify their information on the configured interval. Organizations with large user populations and short re-confirmation intervals should expect increased SSPR support volume.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</si>
  <si>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Registration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Require users to register when signing in?</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Number of days before users are asked to re-confirm their authentication information</t>
    </r>
    <r>
      <rPr>
        <sz val="11"/>
        <color rgb="FF000000"/>
        <rFont val="Calibri"/>
      </rPr>
      <t xml:space="preserve"> is not set to </t>
    </r>
    <r>
      <rPr>
        <b/>
        <sz val="11"/>
        <color rgb="FF000000"/>
        <rFont val="Calibri"/>
      </rPr>
      <t>0</t>
    </r>
    <r>
      <rPr>
        <sz val="11"/>
        <color rgb="FF000000"/>
        <rFont val="Calibri"/>
      </rPr>
      <t>.</t>
    </r>
  </si>
  <si>
    <r>
      <rPr>
        <sz val="11"/>
        <color rgb="FF000000"/>
        <rFont val="Calibri"/>
      </rPr>
      <t xml:space="preserve">- </t>
    </r>
    <r>
      <rPr>
        <b/>
        <sz val="11"/>
        <color rgb="FF000000"/>
        <rFont val="Calibri"/>
      </rPr>
      <t>Require users to register when signing in?</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Number of days before users are asked to re-confirm their authentication information</t>
    </r>
    <r>
      <rPr>
        <sz val="11"/>
        <color rgb="FF000000"/>
        <rFont val="Calibri"/>
      </rPr>
      <t xml:space="preserve">: </t>
    </r>
    <r>
      <rPr>
        <b/>
        <sz val="11"/>
        <color rgb="FF000000"/>
        <rFont val="Calibri"/>
      </rPr>
      <t>180</t>
    </r>
  </si>
  <si>
    <t>5.2.4.4</t>
  </si>
  <si>
    <r>
      <rPr>
        <sz val="11"/>
        <rFont val="Calibri"/>
      </rPr>
      <t>Ensure that users are notified on password resets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</si>
  <si>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Notify users on password resets?</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</si>
  <si>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This setting determines whether or not users receive an email to their primary and alternate email addresses notifying them when their own password has been reset via the Self-Service Password Reset portal.</t>
    </r>
    <r>
      <rPr>
        <sz val="11"/>
        <color rgb="FF000000"/>
        <rFont val="Calibri"/>
      </rPr>
      <t xml:space="preserve">
</t>
    </r>
    <r>
      <rPr>
        <sz val="11"/>
        <color rgb="FF000000"/>
        <rFont val="Calibri"/>
      </rPr>
      <t xml:space="preserve">The recommended state is </t>
    </r>
    <r>
      <rPr>
        <b/>
        <sz val="11"/>
        <color rgb="FF000000"/>
        <rFont val="Calibri"/>
      </rPr>
      <t>Notify users on password resets?</t>
    </r>
    <r>
      <rPr>
        <sz val="11"/>
        <color rgb="FF000000"/>
        <rFont val="Calibri"/>
      </rPr>
      <t xml:space="preserve"> is set to </t>
    </r>
    <r>
      <rPr>
        <b/>
        <sz val="11"/>
        <color rgb="FF000000"/>
        <rFont val="Calibri"/>
      </rPr>
      <t>Yes</t>
    </r>
    <r>
      <rPr>
        <sz val="11"/>
        <color rgb="FF000000"/>
        <rFont val="Calibri"/>
      </rPr>
      <t>.</t>
    </r>
  </si>
  <si>
    <r>
      <rPr>
        <sz val="11"/>
        <color rgb="FF000000"/>
        <rFont val="Calibri"/>
      </rPr>
      <t>Users will receive emails alerting them to password changes to both their primary and alternate emails.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</si>
  <si>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Notify users on password resets?</t>
    </r>
    <r>
      <rPr>
        <sz val="11"/>
        <color rgb="FF000000"/>
        <rFont val="Calibri"/>
      </rPr>
      <t xml:space="preserve"> is set to </t>
    </r>
    <r>
      <rPr>
        <b/>
        <sz val="11"/>
        <color rgb="FF000000"/>
        <rFont val="Calibri"/>
      </rPr>
      <t>Yes</t>
    </r>
    <r>
      <rPr>
        <sz val="11"/>
        <color rgb="FF000000"/>
        <rFont val="Calibri"/>
      </rPr>
      <t>.</t>
    </r>
  </si>
  <si>
    <t>5.2.4.5</t>
  </si>
  <si>
    <r>
      <rPr>
        <sz val="11"/>
        <rFont val="Calibri"/>
      </rPr>
      <t>Ensure all admins are notified when other admins reset their password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</si>
  <si>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Notify all admins when other admins reset their password?</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</si>
  <si>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whether or not all global administrators receive an email to their primary email address when other administrators reset their own passwords via the Self-Service Password Reset Portal.</t>
    </r>
    <r>
      <rPr>
        <sz val="11"/>
        <color rgb="FF000000"/>
        <rFont val="Calibri"/>
      </rPr>
      <t xml:space="preserve">
</t>
    </r>
    <r>
      <rPr>
        <sz val="11"/>
        <color rgb="FF000000"/>
        <rFont val="Calibri"/>
      </rPr>
      <t xml:space="preserve">The recommended state is </t>
    </r>
    <r>
      <rPr>
        <b/>
        <sz val="11"/>
        <color rgb="FF000000"/>
        <rFont val="Calibri"/>
      </rPr>
      <t>Notify all admins when other admins reset their password?</t>
    </r>
    <r>
      <rPr>
        <sz val="11"/>
        <color rgb="FF000000"/>
        <rFont val="Calibri"/>
      </rPr>
      <t xml:space="preserve"> is set to </t>
    </r>
    <r>
      <rPr>
        <b/>
        <sz val="11"/>
        <color rgb="FF000000"/>
        <rFont val="Calibri"/>
      </rPr>
      <t>Yes</t>
    </r>
    <r>
      <rPr>
        <sz val="11"/>
        <color rgb="FF000000"/>
        <rFont val="Calibri"/>
      </rPr>
      <t>.</t>
    </r>
  </si>
  <si>
    <r>
      <rPr>
        <sz val="11"/>
        <color rgb="FF000000"/>
        <rFont val="Calibri"/>
      </rPr>
      <t>All Global Administrators will receive a notification from Azure every time a password is reset. This is useful for auditing procedures to confirm that there are no out of the ordinary password resets for Administrators. There is additional overhead, however, in the time required for Global Administrators to audit the notifications. This setting is only useful if all Global Administrators pay attention to the notifications and audit each one.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</si>
  <si>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Notify all admins when other admins reset their password?</t>
    </r>
    <r>
      <rPr>
        <sz val="11"/>
        <color rgb="FF000000"/>
        <rFont val="Calibri"/>
      </rPr>
      <t xml:space="preserve"> is set to </t>
    </r>
    <r>
      <rPr>
        <b/>
        <sz val="11"/>
        <color rgb="FF000000"/>
        <rFont val="Calibri"/>
      </rPr>
      <t>Yes</t>
    </r>
  </si>
  <si>
    <t>ID Governance</t>
  </si>
  <si>
    <t>5.3.1</t>
  </si>
  <si>
    <r>
      <rPr>
        <sz val="11"/>
        <rFont val="Calibri"/>
      </rPr>
      <t>Ensure privileged role assignments are activated and not assigned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</si>
  <si>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Roles &amp; admins</t>
    </r>
    <r>
      <rPr>
        <sz val="11"/>
        <color rgb="FF000000"/>
        <rFont val="Calibri"/>
      </rPr>
      <t xml:space="preserve"> and select </t>
    </r>
    <r>
      <rPr>
        <b/>
        <sz val="11"/>
        <color rgb="FF000000"/>
        <rFont val="Calibri"/>
      </rPr>
      <t>All roles</t>
    </r>
    <r>
      <rPr>
        <sz val="11"/>
        <color rgb="FF000000"/>
        <rFont val="Calibri"/>
      </rPr>
      <t>.</t>
    </r>
    <r>
      <rPr>
        <sz val="11"/>
        <color rgb="FF000000"/>
        <rFont val="Calibri"/>
      </rPr>
      <t xml:space="preserve">
</t>
    </r>
    <r>
      <rPr>
        <sz val="11"/>
        <color rgb="FF000000"/>
        <rFont val="Calibri"/>
      </rPr>
      <t>- For each user or group role assignment that is out of compliance:</t>
    </r>
    <r>
      <rPr>
        <sz val="11"/>
        <color rgb="FF000000"/>
        <rFont val="Calibri"/>
      </rPr>
      <t xml:space="preserve">
</t>
    </r>
    <r>
      <rPr>
        <sz val="11"/>
        <color rgb="FF000000"/>
        <rFont val="Calibri"/>
      </rPr>
      <t>- Click on the role to open it in PIM.</t>
    </r>
    <r>
      <rPr>
        <sz val="11"/>
        <color rgb="FF000000"/>
        <rFont val="Calibri"/>
      </rPr>
      <t xml:space="preserve">
</t>
    </r>
    <r>
      <rPr>
        <sz val="11"/>
        <color rgb="FF000000"/>
        <rFont val="Calibri"/>
      </rPr>
      <t xml:space="preserve">- Select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action</t>
    </r>
    <r>
      <rPr>
        <sz val="11"/>
        <color rgb="FF000000"/>
        <rFont val="Calibri"/>
      </rPr>
      <t xml:space="preserve"> click </t>
    </r>
    <r>
      <rPr>
        <b/>
        <sz val="11"/>
        <color rgb="FF000000"/>
        <rFont val="Calibri"/>
      </rPr>
      <t>Update</t>
    </r>
    <r>
      <rPr>
        <sz val="11"/>
        <color rgb="FF000000"/>
        <rFont val="Calibri"/>
      </rPr>
      <t xml:space="preserve"> or </t>
    </r>
    <r>
      <rPr>
        <b/>
        <sz val="11"/>
        <color rgb="FF000000"/>
        <rFont val="Calibri"/>
      </rPr>
      <t>Remove</t>
    </r>
    <r>
      <rPr>
        <sz val="11"/>
        <color rgb="FF000000"/>
        <rFont val="Calibri"/>
      </rPr>
      <t>.</t>
    </r>
    <r>
      <rPr>
        <sz val="11"/>
        <color rgb="FF000000"/>
        <rFont val="Calibri"/>
      </rPr>
      <t xml:space="preserve">
</t>
    </r>
    <r>
      <rPr>
        <sz val="11"/>
        <color rgb="FF000000"/>
        <rFont val="Calibri"/>
      </rPr>
      <t xml:space="preserve">- If </t>
    </r>
    <r>
      <rPr>
        <b/>
        <sz val="11"/>
        <color rgb="FF000000"/>
        <rFont val="Calibri"/>
      </rPr>
      <t>Update</t>
    </r>
    <r>
      <rPr>
        <sz val="11"/>
        <color rgb="FF000000"/>
        <rFont val="Calibri"/>
      </rPr>
      <t xml:space="preserve"> is selected, set the </t>
    </r>
    <r>
      <rPr>
        <b/>
        <sz val="11"/>
        <color rgb="FF000000"/>
        <rFont val="Calibri"/>
      </rPr>
      <t>Assignment type</t>
    </r>
    <r>
      <rPr>
        <sz val="11"/>
        <color rgb="FF000000"/>
        <rFont val="Calibri"/>
      </rPr>
      <t xml:space="preserve"> to </t>
    </r>
    <r>
      <rPr>
        <b/>
        <sz val="11"/>
        <color rgb="FF000000"/>
        <rFont val="Calibri"/>
      </rPr>
      <t>Eligible</t>
    </r>
    <r>
      <rPr>
        <sz val="11"/>
        <color rgb="FF000000"/>
        <rFont val="Calibri"/>
      </rPr>
      <t xml:space="preserve">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If </t>
    </r>
    <r>
      <rPr>
        <b/>
        <sz val="11"/>
        <color rgb="FF000000"/>
        <rFont val="Calibri"/>
      </rPr>
      <t>Remove</t>
    </r>
    <r>
      <rPr>
        <sz val="11"/>
        <color rgb="FF000000"/>
        <rFont val="Calibri"/>
      </rPr>
      <t xml:space="preserve"> is selected, the assignment will be removed and the principal will no longer hold the role.</t>
    </r>
    <r>
      <rPr>
        <sz val="11"/>
        <color rgb="FF000000"/>
        <rFont val="Calibri"/>
      </rPr>
      <t xml:space="preserve">
</t>
    </r>
    <r>
      <rPr>
        <sz val="11"/>
        <color rgb="FF000000"/>
        <rFont val="Calibri"/>
      </rPr>
      <t>- For each privileged role with a non-compliant service principal active assignment:</t>
    </r>
    <r>
      <rPr>
        <sz val="11"/>
        <color rgb="FF000000"/>
        <rFont val="Calibri"/>
      </rPr>
      <t xml:space="preserve">
</t>
    </r>
    <r>
      <rPr>
        <sz val="11"/>
        <color rgb="FF000000"/>
        <rFont val="Calibri"/>
      </rPr>
      <t xml:space="preserve">- Open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 xml:space="preserve"> to modify the service principal assignment.</t>
    </r>
    <r>
      <rPr>
        <sz val="11"/>
        <color rgb="FF000000"/>
        <rFont val="Calibri"/>
      </rPr>
      <t xml:space="preserve">
</t>
    </r>
    <r>
      <rPr>
        <sz val="11"/>
        <color rgb="FF000000"/>
        <rFont val="Calibri"/>
      </rPr>
      <t xml:space="preserve">- Uncheck </t>
    </r>
    <r>
      <rPr>
        <b/>
        <sz val="11"/>
        <color rgb="FF000000"/>
        <rFont val="Calibri"/>
      </rPr>
      <t xml:space="preserve">Permanently assigned </t>
    </r>
    <r>
      <rPr>
        <sz val="11"/>
        <color rgb="FF000000"/>
        <rFont val="Calibri"/>
      </rPr>
      <t>and set an appropriate end time to create a time-bound assignment based on business needs.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Repeat for any other privileged role assignments that are out of compliance.</t>
    </r>
    <r>
      <rPr>
        <sz val="11"/>
        <color rgb="FF000000"/>
        <rFont val="Calibri"/>
      </rPr>
      <t xml:space="preserve">
</t>
    </r>
    <r>
      <rPr>
        <b/>
        <sz val="11"/>
        <color rgb="FF000000"/>
        <rFont val="Calibri"/>
      </rPr>
      <t>Note:</t>
    </r>
    <r>
      <rPr>
        <sz val="11"/>
        <color rgb="FF000000"/>
        <rFont val="Calibri"/>
      </rPr>
      <t xml:space="preserve"> CIS Safeguard 6.8, </t>
    </r>
    <r>
      <rPr>
        <i/>
        <sz val="11"/>
        <color rgb="FF000000"/>
        <rFont val="Calibri"/>
      </rPr>
      <t>Define and Maintain Role-Based Access Control</t>
    </r>
    <r>
      <rPr>
        <sz val="11"/>
        <color rgb="FF000000"/>
        <rFont val="Calibri"/>
      </rPr>
      <t>, recommends reviewing access on a recurring schedule, at least annually and more frequently as needed. This practice is strongly encouraged for service principals when defining time-bound assignments.</t>
    </r>
  </si>
  <si>
    <r>
      <rPr>
        <sz val="11"/>
        <color rgb="FF000000"/>
        <rFont val="Calibri"/>
      </rPr>
      <t>Microsoft Entra Privileged Identity Management (PIM) provides just-in-time (JIT) activation workflows for privileged Entra ID and Microsoft 365 roles, enabling time-bound access with approval and justification requirements. Rather than holding permanent role assignments, users are made eligible for a role and must explicitly activate it when needed. PIM supports requiring multi-factor authentication at activation, mandatory justification, approval workflows, and configurable activation durations.</t>
    </r>
  </si>
  <si>
    <r>
      <rPr>
        <sz val="11"/>
        <color rgb="FF000000"/>
        <rFont val="Calibri"/>
      </rPr>
      <t>The implementation of Just in Time privileged access is likely to necessitate changes to administrator routine. Administrators will only be granted access to administrative roles when required. When administrators request role activation, they will need to document the reason for requiring role access, anticipated time required to have the access, and to reauthenticate to enable role access.</t>
    </r>
    <r>
      <rPr>
        <sz val="11"/>
        <color rgb="FF000000"/>
        <rFont val="Calibri"/>
      </rPr>
      <t xml:space="preserve">
</t>
    </r>
    <r>
      <rPr>
        <b/>
        <sz val="11"/>
        <color rgb="FF000000"/>
        <rFont val="Calibri"/>
      </rPr>
      <t>Note:</t>
    </r>
    <r>
      <rPr>
        <sz val="11"/>
        <color rgb="FF000000"/>
        <rFont val="Calibri"/>
      </rPr>
      <t xml:space="preserve"> If all global admins become eligible then there will be no global admin to receive notifications, by default. Alerts are sent to TenantAdmins, including Global Administrators, by default. To ensure proper receipt, configure alerts to be sent to security or operations staff with valid email addresses or a security operations center. Otherwise, after adoption of this recommendation, alerts sent to TenantAdmins may go unreceived due to the lack of a licensed permanently active Global Administrator.</t>
    </r>
  </si>
  <si>
    <r>
      <rPr>
        <b/>
        <sz val="11"/>
        <color rgb="FF000000"/>
        <rFont val="Calibri"/>
      </rPr>
      <t>Note:</t>
    </r>
    <r>
      <rPr>
        <sz val="11"/>
        <color rgb="FF000000"/>
        <rFont val="Calibri"/>
      </rPr>
      <t xml:space="preserve"> There is no programmatic way to reliably determine whether a principal is a designated break-glass account. Global Administrator assignments require manual review and judgment to confirm that any permanent assignments belong exclusively to the organization's two approved break-glass accounts.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Roles &amp; admins</t>
    </r>
    <r>
      <rPr>
        <sz val="11"/>
        <color rgb="FF000000"/>
        <rFont val="Calibri"/>
      </rPr>
      <t xml:space="preserve"> and select </t>
    </r>
    <r>
      <rPr>
        <b/>
        <sz val="11"/>
        <color rgb="FF000000"/>
        <rFont val="Calibri"/>
      </rPr>
      <t>All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filters</t>
    </r>
    <r>
      <rPr>
        <sz val="11"/>
        <color rgb="FF000000"/>
        <rFont val="Calibri"/>
      </rPr>
      <t xml:space="preserve"> and apply the </t>
    </r>
    <r>
      <rPr>
        <b/>
        <sz val="11"/>
        <color rgb="FF000000"/>
        <rFont val="Calibri"/>
      </rPr>
      <t>Privileged</t>
    </r>
    <r>
      <rPr>
        <sz val="11"/>
        <color rgb="FF000000"/>
        <rFont val="Calibri"/>
      </rPr>
      <t xml:space="preserve"> filter to scope the review to built-in and custom privileged roles.</t>
    </r>
    <r>
      <rPr>
        <sz val="11"/>
        <color rgb="FF000000"/>
        <rFont val="Calibri"/>
      </rPr>
      <t xml:space="preserve">
</t>
    </r>
    <r>
      <rPr>
        <sz val="11"/>
        <color rgb="FF000000"/>
        <rFont val="Calibri"/>
      </rPr>
      <t xml:space="preserve">- For each </t>
    </r>
    <r>
      <rPr>
        <b/>
        <sz val="11"/>
        <color rgb="FF000000"/>
        <rFont val="Calibri"/>
      </rPr>
      <t>PRIVILEGED</t>
    </r>
    <r>
      <rPr>
        <sz val="11"/>
        <color rgb="FF000000"/>
        <rFont val="Calibri"/>
      </rPr>
      <t xml:space="preserve"> role that has </t>
    </r>
    <r>
      <rPr>
        <b/>
        <sz val="11"/>
        <color rgb="FF000000"/>
        <rFont val="Calibri"/>
      </rPr>
      <t>one or more</t>
    </r>
    <r>
      <rPr>
        <sz val="11"/>
        <color rgb="FF000000"/>
        <rFont val="Calibri"/>
      </rPr>
      <t xml:space="preserve"> assignments, perform the following review of active assignments:</t>
    </r>
    <r>
      <rPr>
        <sz val="11"/>
        <color rgb="FF000000"/>
        <rFont val="Calibri"/>
      </rPr>
      <t xml:space="preserve">
</t>
    </r>
    <r>
      <rPr>
        <sz val="11"/>
        <color rgb="FF000000"/>
        <rFont val="Calibri"/>
      </rPr>
      <t>- Select the role to open it.</t>
    </r>
    <r>
      <rPr>
        <sz val="11"/>
        <color rgb="FF000000"/>
        <rFont val="Calibri"/>
      </rPr>
      <t xml:space="preserve">
</t>
    </r>
    <r>
      <rPr>
        <sz val="11"/>
        <color rgb="FF000000"/>
        <rFont val="Calibri"/>
      </rPr>
      <t xml:space="preserve">- Open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For each assignment where </t>
    </r>
    <r>
      <rPr>
        <b/>
        <sz val="11"/>
        <color rgb="FF000000"/>
        <rFont val="Calibri"/>
      </rPr>
      <t>Type</t>
    </r>
    <r>
      <rPr>
        <sz val="11"/>
        <color rgb="FF000000"/>
        <rFont val="Calibri"/>
      </rPr>
      <t xml:space="preserve"> is </t>
    </r>
    <r>
      <rPr>
        <b/>
        <sz val="11"/>
        <color rgb="FF000000"/>
        <rFont val="Calibri"/>
      </rPr>
      <t>User</t>
    </r>
    <r>
      <rPr>
        <sz val="11"/>
        <color rgb="FF000000"/>
        <rFont val="Calibri"/>
      </rPr>
      <t xml:space="preserve"> or </t>
    </r>
    <r>
      <rPr>
        <b/>
        <sz val="11"/>
        <color rgb="FF000000"/>
        <rFont val="Calibri"/>
      </rPr>
      <t>Group</t>
    </r>
    <r>
      <rPr>
        <sz val="11"/>
        <color rgb="FF000000"/>
        <rFont val="Calibri"/>
      </rPr>
      <t xml:space="preserve">, verify that </t>
    </r>
    <r>
      <rPr>
        <b/>
        <sz val="11"/>
        <color rgb="FF000000"/>
        <rFont val="Calibri"/>
      </rPr>
      <t>State</t>
    </r>
    <r>
      <rPr>
        <sz val="11"/>
        <color rgb="FF000000"/>
        <rFont val="Calibri"/>
      </rPr>
      <t xml:space="preserve"> is </t>
    </r>
    <r>
      <rPr>
        <b/>
        <sz val="11"/>
        <color rgb="FF000000"/>
        <rFont val="Calibri"/>
      </rPr>
      <t>Activated</t>
    </r>
    <r>
      <rPr>
        <sz val="11"/>
        <color rgb="FF000000"/>
        <rFont val="Calibri"/>
      </rPr>
      <t>.</t>
    </r>
    <r>
      <rPr>
        <sz val="11"/>
        <color rgb="FF000000"/>
        <rFont val="Calibri"/>
      </rPr>
      <t xml:space="preserve">
</t>
    </r>
    <r>
      <rPr>
        <sz val="11"/>
        <color rgb="FF000000"/>
        <rFont val="Calibri"/>
      </rPr>
      <t xml:space="preserve">- A </t>
    </r>
    <r>
      <rPr>
        <b/>
        <sz val="11"/>
        <color rgb="FF000000"/>
        <rFont val="Calibri"/>
      </rPr>
      <t>State</t>
    </r>
    <r>
      <rPr>
        <sz val="11"/>
        <color rgb="FF000000"/>
        <rFont val="Calibri"/>
      </rPr>
      <t xml:space="preserve"> of </t>
    </r>
    <r>
      <rPr>
        <b/>
        <sz val="11"/>
        <color rgb="FF000000"/>
        <rFont val="Calibri"/>
      </rPr>
      <t>Assigned</t>
    </r>
    <r>
      <rPr>
        <sz val="11"/>
        <color rgb="FF000000"/>
        <rFont val="Calibri"/>
      </rPr>
      <t xml:space="preserve"> is permitted only for approved break-glass accounts assigned to the Global Administrator role, and no more than 2 such accounts may hold this permanent assignment.</t>
    </r>
    <r>
      <rPr>
        <sz val="11"/>
        <color rgb="FF000000"/>
        <rFont val="Calibri"/>
      </rPr>
      <t xml:space="preserve">
</t>
    </r>
    <r>
      <rPr>
        <sz val="11"/>
        <color rgb="FF000000"/>
        <rFont val="Calibri"/>
      </rPr>
      <t xml:space="preserve">- For each assignment where </t>
    </r>
    <r>
      <rPr>
        <b/>
        <sz val="11"/>
        <color rgb="FF000000"/>
        <rFont val="Calibri"/>
      </rPr>
      <t>Type</t>
    </r>
    <r>
      <rPr>
        <sz val="11"/>
        <color rgb="FF000000"/>
        <rFont val="Calibri"/>
      </rPr>
      <t xml:space="preserve"> is </t>
    </r>
    <r>
      <rPr>
        <b/>
        <sz val="11"/>
        <color rgb="FF000000"/>
        <rFont val="Calibri"/>
      </rPr>
      <t>Service principal</t>
    </r>
    <r>
      <rPr>
        <sz val="11"/>
        <color rgb="FF000000"/>
        <rFont val="Calibri"/>
      </rPr>
      <t xml:space="preserve">, verify that </t>
    </r>
    <r>
      <rPr>
        <b/>
        <sz val="11"/>
        <color rgb="FF000000"/>
        <rFont val="Calibri"/>
      </rPr>
      <t>State</t>
    </r>
    <r>
      <rPr>
        <sz val="11"/>
        <color rgb="FF000000"/>
        <rFont val="Calibri"/>
      </rPr>
      <t xml:space="preserve"> is </t>
    </r>
    <r>
      <rPr>
        <b/>
        <sz val="11"/>
        <color rgb="FF000000"/>
        <rFont val="Calibri"/>
      </rPr>
      <t>Assigned</t>
    </r>
    <r>
      <rPr>
        <sz val="11"/>
        <color rgb="FF000000"/>
        <rFont val="Calibri"/>
      </rPr>
      <t xml:space="preserve"> and an </t>
    </r>
    <r>
      <rPr>
        <b/>
        <sz val="11"/>
        <color rgb="FF000000"/>
        <rFont val="Calibri"/>
      </rPr>
      <t>End time</t>
    </r>
    <r>
      <rPr>
        <sz val="11"/>
        <color rgb="FF000000"/>
        <rFont val="Calibri"/>
      </rPr>
      <t xml:space="preserve"> is designated.</t>
    </r>
    <r>
      <rPr>
        <sz val="11"/>
        <color rgb="FF000000"/>
        <rFont val="Calibri"/>
      </rPr>
      <t xml:space="preserve">
</t>
    </r>
    <r>
      <rPr>
        <sz val="11"/>
        <color rgb="FF000000"/>
        <rFont val="Calibri"/>
      </rPr>
      <t>- Compliance is met when all privileged role assignments meet the verification requirements in step 4. Usage of PIM for management of other administrator roles is recommended but not required for compliance.</t>
    </r>
    <r>
      <rPr>
        <sz val="11"/>
        <color rgb="FF000000"/>
        <rFont val="Calibri"/>
      </rPr>
      <t xml:space="preserve">
</t>
    </r>
    <r>
      <rPr>
        <b/>
        <sz val="11"/>
        <color rgb="FF000000"/>
        <rFont val="Calibri"/>
      </rPr>
      <t>To audit using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privileged roles (custom or built-in):</t>
    </r>
    <r>
      <rPr>
        <sz val="11"/>
        <color rgb="FF000000"/>
        <rFont val="Calibri"/>
      </rPr>
      <t xml:space="preserve">
</t>
    </r>
    <r>
      <rPr>
        <sz val="11"/>
        <color rgb="FF006096"/>
        <rFont val="Roboto Condensed"/>
      </rPr>
      <t>beta/roleManagement/directory/roleDefinitions?$filter=isPrivileged eq true&amp;$select=id,displayName,isPrivileged,isBuiltIn,isEnabled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all instances of active role assignments:</t>
    </r>
    <r>
      <rPr>
        <sz val="11"/>
        <color rgb="FF000000"/>
        <rFont val="Calibri"/>
      </rPr>
      <t xml:space="preserve">
</t>
    </r>
    <r>
      <rPr>
        <sz val="11"/>
        <color rgb="FF006096"/>
        <rFont val="Roboto Condensed"/>
      </rPr>
      <t>v1.0/roleManagement/directory/roleAssignmentScheduleInstances?$expand=principal</t>
    </r>
    <r>
      <rPr>
        <sz val="11"/>
        <color rgb="FF006096"/>
        <rFont val="Roboto Condensed"/>
      </rPr>
      <t xml:space="preserve">
</t>
    </r>
    <r>
      <rPr>
        <sz val="11"/>
        <color rgb="FF000000"/>
        <rFont val="Calibri"/>
      </rPr>
      <t xml:space="preserve">
</t>
    </r>
    <r>
      <rPr>
        <sz val="11"/>
        <color rgb="FF000000"/>
        <rFont val="Calibri"/>
      </rPr>
      <t xml:space="preserve">- Correlate by matching each assignment instance's </t>
    </r>
    <r>
      <rPr>
        <b/>
        <sz val="11"/>
        <color rgb="FF000000"/>
        <rFont val="Calibri"/>
      </rPr>
      <t>roleDefinitionId</t>
    </r>
    <r>
      <rPr>
        <sz val="11"/>
        <color rgb="FF000000"/>
        <rFont val="Calibri"/>
      </rPr>
      <t xml:space="preserve"> to the privileged role list's </t>
    </r>
    <r>
      <rPr>
        <b/>
        <sz val="11"/>
        <color rgb="FF000000"/>
        <rFont val="Calibri"/>
      </rPr>
      <t>id</t>
    </r>
    <r>
      <rPr>
        <sz val="11"/>
        <color rgb="FF000000"/>
        <rFont val="Calibri"/>
      </rPr>
      <t xml:space="preserve"> to produce a list of privileged role assignment instances.</t>
    </r>
    <r>
      <rPr>
        <sz val="11"/>
        <color rgb="FF000000"/>
        <rFont val="Calibri"/>
      </rPr>
      <t xml:space="preserve">
</t>
    </r>
    <r>
      <rPr>
        <sz val="11"/>
        <color rgb="FF000000"/>
        <rFont val="Calibri"/>
      </rPr>
      <t>- For each privileged role assignment instance, verify the appropriate condition for the principal type:</t>
    </r>
    <r>
      <rPr>
        <sz val="11"/>
        <color rgb="FF000000"/>
        <rFont val="Calibri"/>
      </rPr>
      <t xml:space="preserve">
</t>
    </r>
    <r>
      <rPr>
        <sz val="11"/>
        <color rgb="FF000000"/>
        <rFont val="Calibri"/>
      </rPr>
      <t xml:space="preserve">- </t>
    </r>
    <r>
      <rPr>
        <b/>
        <sz val="11"/>
        <color rgb="FF000000"/>
        <rFont val="Calibri"/>
      </rPr>
      <t>For users and groups</t>
    </r>
    <r>
      <rPr>
        <sz val="11"/>
        <color rgb="FF000000"/>
        <rFont val="Calibri"/>
      </rPr>
      <t xml:space="preserve"> (</t>
    </r>
    <r>
      <rPr>
        <b/>
        <sz val="11"/>
        <color rgb="FF000000"/>
        <rFont val="Calibri"/>
      </rPr>
      <t>principal@odata.type</t>
    </r>
    <r>
      <rPr>
        <sz val="11"/>
        <color rgb="FF000000"/>
        <rFont val="Calibri"/>
      </rPr>
      <t xml:space="preserve"> is </t>
    </r>
    <r>
      <rPr>
        <b/>
        <sz val="11"/>
        <color rgb="FF000000"/>
        <rFont val="Calibri"/>
      </rPr>
      <t>#microsoft.graph.user</t>
    </r>
    <r>
      <rPr>
        <sz val="11"/>
        <color rgb="FF000000"/>
        <rFont val="Calibri"/>
      </rPr>
      <t xml:space="preserve"> or </t>
    </r>
    <r>
      <rPr>
        <b/>
        <sz val="11"/>
        <color rgb="FF000000"/>
        <rFont val="Calibri"/>
      </rPr>
      <t>#microsoft.graph.group</t>
    </r>
    <r>
      <rPr>
        <sz val="11"/>
        <color rgb="FF000000"/>
        <rFont val="Calibri"/>
      </rPr>
      <t xml:space="preserve">), verify that </t>
    </r>
    <r>
      <rPr>
        <b/>
        <sz val="11"/>
        <color rgb="FF000000"/>
        <rFont val="Calibri"/>
      </rPr>
      <t>assignmentType</t>
    </r>
    <r>
      <rPr>
        <sz val="11"/>
        <color rgb="FF000000"/>
        <rFont val="Calibri"/>
      </rPr>
      <t xml:space="preserve"> is </t>
    </r>
    <r>
      <rPr>
        <b/>
        <sz val="11"/>
        <color rgb="FF000000"/>
        <rFont val="Calibri"/>
      </rPr>
      <t>Activated</t>
    </r>
    <r>
      <rPr>
        <sz val="11"/>
        <color rgb="FF000000"/>
        <rFont val="Calibri"/>
      </rPr>
      <t xml:space="preserve">. An </t>
    </r>
    <r>
      <rPr>
        <b/>
        <sz val="11"/>
        <color rgb="FF000000"/>
        <rFont val="Calibri"/>
      </rPr>
      <t>assignmentType</t>
    </r>
    <r>
      <rPr>
        <sz val="11"/>
        <color rgb="FF000000"/>
        <rFont val="Calibri"/>
      </rPr>
      <t xml:space="preserve"> of </t>
    </r>
    <r>
      <rPr>
        <b/>
        <sz val="11"/>
        <color rgb="FF000000"/>
        <rFont val="Calibri"/>
      </rPr>
      <t>Assigned</t>
    </r>
    <r>
      <rPr>
        <sz val="11"/>
        <color rgb="FF000000"/>
        <rFont val="Calibri"/>
      </rPr>
      <t xml:space="preserve"> is permitted only for approved break-glass accounts assigned to the Global Administrator role, and no more than 2 such accounts may hold this permanent assignment.</t>
    </r>
    <r>
      <rPr>
        <sz val="11"/>
        <color rgb="FF000000"/>
        <rFont val="Calibri"/>
      </rPr>
      <t xml:space="preserve">
</t>
    </r>
    <r>
      <rPr>
        <sz val="11"/>
        <color rgb="FF000000"/>
        <rFont val="Calibri"/>
      </rPr>
      <t xml:space="preserve">- </t>
    </r>
    <r>
      <rPr>
        <b/>
        <sz val="11"/>
        <color rgb="FF000000"/>
        <rFont val="Calibri"/>
      </rPr>
      <t>For service principals</t>
    </r>
    <r>
      <rPr>
        <sz val="11"/>
        <color rgb="FF000000"/>
        <rFont val="Calibri"/>
      </rPr>
      <t xml:space="preserve"> (</t>
    </r>
    <r>
      <rPr>
        <b/>
        <sz val="11"/>
        <color rgb="FF000000"/>
        <rFont val="Calibri"/>
      </rPr>
      <t>principal@odata.type</t>
    </r>
    <r>
      <rPr>
        <sz val="11"/>
        <color rgb="FF000000"/>
        <rFont val="Calibri"/>
      </rPr>
      <t xml:space="preserve"> is </t>
    </r>
    <r>
      <rPr>
        <b/>
        <sz val="11"/>
        <color rgb="FF000000"/>
        <rFont val="Calibri"/>
      </rPr>
      <t>#microsoft.graph.servicePrincipal</t>
    </r>
    <r>
      <rPr>
        <sz val="11"/>
        <color rgb="FF000000"/>
        <rFont val="Calibri"/>
      </rPr>
      <t xml:space="preserve">), verify that </t>
    </r>
    <r>
      <rPr>
        <b/>
        <sz val="11"/>
        <color rgb="FF000000"/>
        <rFont val="Calibri"/>
      </rPr>
      <t>assignmentType</t>
    </r>
    <r>
      <rPr>
        <sz val="11"/>
        <color rgb="FF000000"/>
        <rFont val="Calibri"/>
      </rPr>
      <t xml:space="preserve"> is </t>
    </r>
    <r>
      <rPr>
        <b/>
        <sz val="11"/>
        <color rgb="FF000000"/>
        <rFont val="Calibri"/>
      </rPr>
      <t>Assigned</t>
    </r>
    <r>
      <rPr>
        <sz val="11"/>
        <color rgb="FF000000"/>
        <rFont val="Calibri"/>
      </rPr>
      <t xml:space="preserve"> and </t>
    </r>
    <r>
      <rPr>
        <b/>
        <sz val="11"/>
        <color rgb="FF000000"/>
        <rFont val="Calibri"/>
      </rPr>
      <t>endDateTime</t>
    </r>
    <r>
      <rPr>
        <sz val="11"/>
        <color rgb="FF000000"/>
        <rFont val="Calibri"/>
      </rPr>
      <t xml:space="preserve"> is defined (time-bound assignment).</t>
    </r>
    <r>
      <rPr>
        <sz val="11"/>
        <color rgb="FF000000"/>
        <rFont val="Calibri"/>
      </rPr>
      <t xml:space="preserve">
</t>
    </r>
    <r>
      <rPr>
        <sz val="11"/>
        <color rgb="FF000000"/>
        <rFont val="Calibri"/>
      </rPr>
      <t>- Compliance is met when all privileged role assignments meet the verification requirements in step 4. Usage of PIM for management of other administrator roles is recommended but not required for compliance.</t>
    </r>
  </si>
  <si>
    <r>
      <rPr>
        <sz val="11"/>
        <color rgb="FF000000"/>
        <rFont val="Calibri"/>
      </rPr>
      <t>Without Privileged Identity Management configured, all privileged role assignments are permanent active assignments with no expiration or activation requirement.</t>
    </r>
  </si>
  <si>
    <t>5.3.2</t>
  </si>
  <si>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</si>
  <si>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and select </t>
    </r>
    <r>
      <rPr>
        <b/>
        <sz val="11"/>
        <color rgb="FF000000"/>
        <rFont val="Calibri"/>
      </rPr>
      <t>Access reviews</t>
    </r>
    <r>
      <rPr>
        <sz val="11"/>
        <color rgb="FF000000"/>
        <rFont val="Calibri"/>
      </rPr>
      <t xml:space="preserve">
</t>
    </r>
    <r>
      <rPr>
        <sz val="11"/>
        <color rgb="FF000000"/>
        <rFont val="Calibri"/>
      </rPr>
      <t xml:space="preserve">- Click </t>
    </r>
    <r>
      <rPr>
        <b/>
        <sz val="11"/>
        <color rgb="FF000000"/>
        <rFont val="Calibri"/>
      </rPr>
      <t>New access review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 review</t>
    </r>
    <r>
      <rPr>
        <sz val="11"/>
        <color rgb="FF000000"/>
        <rFont val="Calibri"/>
      </rPr>
      <t xml:space="preserve"> box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In </t>
    </r>
    <r>
      <rPr>
        <b/>
        <sz val="11"/>
        <color rgb="FF000000"/>
        <rFont val="Calibri"/>
      </rPr>
      <t>Review Type</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Select what to review</t>
    </r>
    <r>
      <rPr>
        <sz val="11"/>
        <color rgb="FF000000"/>
        <rFont val="Calibri"/>
      </rPr>
      <t xml:space="preserve"> choose </t>
    </r>
    <r>
      <rPr>
        <b/>
        <sz val="11"/>
        <color rgb="FF000000"/>
        <rFont val="Calibri"/>
      </rPr>
      <t>Teams + Groups</t>
    </r>
    <r>
      <rPr>
        <sz val="11"/>
        <color rgb="FF000000"/>
        <rFont val="Calibri"/>
      </rPr>
      <t>.</t>
    </r>
    <r>
      <rPr>
        <sz val="11"/>
        <color rgb="FF000000"/>
        <rFont val="Calibri"/>
      </rPr>
      <t xml:space="preserve">
</t>
    </r>
    <r>
      <rPr>
        <sz val="11"/>
        <color rgb="FF000000"/>
        <rFont val="Calibri"/>
      </rPr>
      <t xml:space="preserve">- </t>
    </r>
    <r>
      <rPr>
        <b/>
        <sz val="11"/>
        <color rgb="FF000000"/>
        <rFont val="Calibri"/>
      </rPr>
      <t>Review Scope</t>
    </r>
    <r>
      <rPr>
        <sz val="11"/>
        <color rgb="FF000000"/>
        <rFont val="Calibri"/>
      </rPr>
      <t xml:space="preserve"> to </t>
    </r>
    <r>
      <rPr>
        <b/>
        <sz val="11"/>
        <color rgb="FF000000"/>
        <rFont val="Calibri"/>
      </rPr>
      <t>All Microsoft 365 groups with guest users</t>
    </r>
    <r>
      <rPr>
        <sz val="11"/>
        <color rgb="FF000000"/>
        <rFont val="Calibri"/>
      </rPr>
      <t>.</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to </t>
    </r>
    <r>
      <rPr>
        <b/>
        <sz val="11"/>
        <color rgb="FF000000"/>
        <rFont val="Calibri"/>
      </rPr>
      <t>Guest users only</t>
    </r>
    <r>
      <rPr>
        <sz val="11"/>
        <color rgb="FF000000"/>
        <rFont val="Calibri"/>
      </rPr>
      <t xml:space="preserve"> then click </t>
    </r>
    <r>
      <rPr>
        <b/>
        <sz val="11"/>
        <color rgb="FF000000"/>
        <rFont val="Calibri"/>
      </rPr>
      <t>Next: Reviews</t>
    </r>
    <r>
      <rPr>
        <sz val="11"/>
        <color rgb="FF000000"/>
        <rFont val="Calibri"/>
      </rPr>
      <t>.</t>
    </r>
    <r>
      <rPr>
        <sz val="11"/>
        <color rgb="FF000000"/>
        <rFont val="Calibri"/>
      </rPr>
      <t xml:space="preserve">
</t>
    </r>
    <r>
      <rPr>
        <sz val="11"/>
        <color rgb="FF000000"/>
        <rFont val="Calibri"/>
      </rPr>
      <t xml:space="preserve">- In </t>
    </r>
    <r>
      <rPr>
        <b/>
        <sz val="11"/>
        <color rgb="FF000000"/>
        <rFont val="Calibri"/>
      </rPr>
      <t>Reviews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Select reviewers</t>
    </r>
    <r>
      <rPr>
        <sz val="11"/>
        <color rgb="FF000000"/>
        <rFont val="Calibri"/>
      </rPr>
      <t xml:space="preserve"> to </t>
    </r>
    <r>
      <rPr>
        <b/>
        <sz val="11"/>
        <color rgb="FF000000"/>
        <rFont val="Calibri"/>
      </rPr>
      <t>Group members</t>
    </r>
    <r>
      <rPr>
        <sz val="11"/>
        <color rgb="FF000000"/>
        <rFont val="Calibri"/>
      </rPr>
      <t xml:space="preserve"> or </t>
    </r>
    <r>
      <rPr>
        <b/>
        <sz val="11"/>
        <color rgb="FF000000"/>
        <rFont val="Calibri"/>
      </rPr>
      <t>Selected users and groups</t>
    </r>
    <r>
      <rPr>
        <sz val="11"/>
        <color rgb="FF000000"/>
        <rFont val="Calibri"/>
      </rPr>
      <t>, ensuring that at least one reviewer is assigned and that the guest is not performing a self-review.</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to </t>
    </r>
    <r>
      <rPr>
        <b/>
        <sz val="11"/>
        <color rgb="FF000000"/>
        <rFont val="Calibri"/>
      </rPr>
      <t>14</t>
    </r>
    <r>
      <rPr>
        <sz val="11"/>
        <color rgb="FF000000"/>
        <rFont val="Calibri"/>
      </rPr>
      <t xml:space="preserve"> days or less.</t>
    </r>
    <r>
      <rPr>
        <sz val="11"/>
        <color rgb="FF000000"/>
        <rFont val="Calibri"/>
      </rPr>
      <t xml:space="preserve">
</t>
    </r>
    <r>
      <rPr>
        <sz val="11"/>
        <color rgb="FF000000"/>
        <rFont val="Calibri"/>
      </rPr>
      <t xml:space="preserve">- </t>
    </r>
    <r>
      <rPr>
        <b/>
        <sz val="11"/>
        <color rgb="FF000000"/>
        <rFont val="Calibri"/>
      </rPr>
      <t>Review recurrence</t>
    </r>
    <r>
      <rPr>
        <sz val="11"/>
        <color rgb="FF000000"/>
        <rFont val="Calibri"/>
      </rPr>
      <t xml:space="preserve"> to </t>
    </r>
    <r>
      <rPr>
        <b/>
        <sz val="11"/>
        <color rgb="FF000000"/>
        <rFont val="Calibri"/>
      </rPr>
      <t>Monthly</t>
    </r>
    <r>
      <rPr>
        <sz val="11"/>
        <color rgb="FF000000"/>
        <rFont val="Calibri"/>
      </rPr>
      <t xml:space="preserve"> or more frequent.</t>
    </r>
    <r>
      <rPr>
        <sz val="11"/>
        <color rgb="FF000000"/>
        <rFont val="Calibri"/>
      </rPr>
      <t xml:space="preserve">
</t>
    </r>
    <r>
      <rPr>
        <sz val="11"/>
        <color rgb="FF000000"/>
        <rFont val="Calibri"/>
      </rPr>
      <t xml:space="preserve">- </t>
    </r>
    <r>
      <rPr>
        <b/>
        <sz val="11"/>
        <color rgb="FF000000"/>
        <rFont val="Calibri"/>
      </rPr>
      <t>Start date</t>
    </r>
    <r>
      <rPr>
        <sz val="11"/>
        <color rgb="FF000000"/>
        <rFont val="Calibri"/>
      </rPr>
      <t xml:space="preserve"> for the review, ensuring the review becomes active before the next audit date.</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to </t>
    </r>
    <r>
      <rPr>
        <b/>
        <sz val="11"/>
        <color rgb="FF000000"/>
        <rFont val="Calibri"/>
      </rPr>
      <t>Never</t>
    </r>
    <r>
      <rPr>
        <sz val="11"/>
        <color rgb="FF000000"/>
        <rFont val="Calibri"/>
      </rPr>
      <t xml:space="preserve">, then click </t>
    </r>
    <r>
      <rPr>
        <b/>
        <sz val="11"/>
        <color rgb="FF000000"/>
        <rFont val="Calibri"/>
      </rPr>
      <t>Next: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to </t>
    </r>
    <r>
      <rPr>
        <b/>
        <sz val="11"/>
        <color rgb="FF000000"/>
        <rFont val="Calibri"/>
      </rPr>
      <t>Remove access</t>
    </r>
    <r>
      <rPr>
        <sz val="11"/>
        <color rgb="FF000000"/>
        <rFont val="Calibri"/>
      </rPr>
      <t xml:space="preserve">
</t>
    </r>
    <r>
      <rPr>
        <sz val="11"/>
        <color rgb="FF000000"/>
        <rFont val="Calibri"/>
      </rPr>
      <t xml:space="preserve">- </t>
    </r>
    <r>
      <rPr>
        <b/>
        <sz val="11"/>
        <color rgb="FF000000"/>
        <rFont val="Calibri"/>
      </rPr>
      <t>Justification required</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E-mail notifications</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checked.</t>
    </r>
    <r>
      <rPr>
        <sz val="11"/>
        <color rgb="FF000000"/>
        <rFont val="Calibri"/>
      </rPr>
      <t xml:space="preserve">
</t>
    </r>
    <r>
      <rPr>
        <sz val="11"/>
        <color rgb="FF000000"/>
        <rFont val="Calibri"/>
      </rPr>
      <t xml:space="preserve">- Click </t>
    </r>
    <r>
      <rPr>
        <b/>
        <sz val="11"/>
        <color rgb="FF000000"/>
        <rFont val="Calibri"/>
      </rPr>
      <t>Next: Review + Create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To create a new access review, execute a </t>
    </r>
    <r>
      <rPr>
        <b/>
        <sz val="11"/>
        <color rgb="FF000000"/>
        <rFont val="Calibri"/>
      </rPr>
      <t>POST</t>
    </r>
    <r>
      <rPr>
        <sz val="11"/>
        <color rgb="FF000000"/>
        <rFont val="Calibri"/>
      </rPr>
      <t xml:space="preserve"> request to the following relative URI. To update an existing review, execute a </t>
    </r>
    <r>
      <rPr>
        <b/>
        <sz val="11"/>
        <color rgb="FF000000"/>
        <rFont val="Calibri"/>
      </rPr>
      <t>PATCH</t>
    </r>
    <r>
      <rPr>
        <sz val="11"/>
        <color rgb="FF000000"/>
        <rFont val="Calibri"/>
      </rPr>
      <t xml:space="preserve"> request to the same URI appended with the review's </t>
    </r>
    <r>
      <rPr>
        <b/>
        <sz val="11"/>
        <color rgb="FF000000"/>
        <rFont val="Calibri"/>
      </rPr>
      <t>id</t>
    </r>
    <r>
      <rPr>
        <sz val="11"/>
        <color rgb="FF000000"/>
        <rFont val="Calibri"/>
      </rPr>
      <t>:</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The request body must include properties that satisfy the audit criteria above. The Graph API documentation provides complete sample request bodies in multiple languages including HTTP, PowerShell, and Python. See Reference 3 for details.</t>
    </r>
  </si>
  <si>
    <r>
      <rPr>
        <sz val="11"/>
        <color rgb="FF000000"/>
        <rFont val="Calibri"/>
      </rPr>
      <t>Access reviews enable administrators to establish an efficient automated process for reviewing group memberships, access to enterprise applications, and role assignments. These reviews can be scheduled to recur regularly, with flexible options for delegating the task of reviewing membership to different members of the organization. When configured for guest users, access reviews can automatically remove access if no reviewer responds within the review period, enforcing a fail-closed posture for external identities.</t>
    </r>
  </si>
  <si>
    <r>
      <rPr>
        <sz val="11"/>
        <color rgb="FF000000"/>
        <rFont val="Calibri"/>
      </rPr>
      <t>Legitimate guest users may lose access to resources if designated reviewers fail to respond within the review window, requiring re-invitation and re-provisioning of access. Organizations with a large number of Microsoft 365 groups may face significant reviewer workload from monthly review cycles, which can lead to approval fatigue.</t>
    </r>
    <r>
      <rPr>
        <sz val="11"/>
        <color rgb="FF000000"/>
        <rFont val="Calibri"/>
      </rPr>
      <t xml:space="preserve">
</t>
    </r>
    <r>
      <rPr>
        <sz val="11"/>
        <color rgb="FF000000"/>
        <rFont val="Calibri"/>
      </rPr>
      <t>- Microsoft Entra ID Governance licensing (included in Microsoft 365 E5) is required to configure access reviews.</t>
    </r>
    <r>
      <rPr>
        <sz val="11"/>
        <color rgb="FF000000"/>
        <rFont val="Calibri"/>
      </rPr>
      <t xml:space="preserve">
</t>
    </r>
    <r>
      <rPr>
        <sz val="11"/>
        <color rgb="FF000000"/>
        <rFont val="Calibri"/>
      </rPr>
      <t>- As of January 15, 2026, a linked Azure subscription is required to use Entra ID Governance features for guest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</si>
  <si>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and select </t>
    </r>
    <r>
      <rPr>
        <b/>
        <sz val="11"/>
        <color rgb="FF000000"/>
        <rFont val="Calibri"/>
      </rPr>
      <t>Access reviews</t>
    </r>
    <r>
      <rPr>
        <sz val="11"/>
        <color rgb="FF000000"/>
        <rFont val="Calibri"/>
      </rPr>
      <t xml:space="preserve">
</t>
    </r>
    <r>
      <rPr>
        <sz val="11"/>
        <color rgb="FF000000"/>
        <rFont val="Calibri"/>
      </rPr>
      <t>- Inspect the access reviews, and verify an access review is created with the following criteria:</t>
    </r>
    <r>
      <rPr>
        <sz val="11"/>
        <color rgb="FF000000"/>
        <rFont val="Calibri"/>
      </rPr>
      <t xml:space="preserve">
</t>
    </r>
    <r>
      <rPr>
        <sz val="11"/>
        <color rgb="FF000000"/>
        <rFont val="Calibri"/>
      </rPr>
      <t xml:space="preserve">- </t>
    </r>
    <r>
      <rPr>
        <b/>
        <sz val="11"/>
        <color rgb="FF000000"/>
        <rFont val="Calibri"/>
      </rPr>
      <t>Overview</t>
    </r>
    <r>
      <rPr>
        <sz val="11"/>
        <color rgb="FF000000"/>
        <rFont val="Calibri"/>
      </rPr>
      <t xml:space="preserve">: </t>
    </r>
    <r>
      <rPr>
        <b/>
        <sz val="11"/>
        <color rgb="FF000000"/>
        <rFont val="Calibri"/>
      </rPr>
      <t>Scope</t>
    </r>
    <r>
      <rPr>
        <sz val="11"/>
        <color rgb="FF000000"/>
        <rFont val="Calibri"/>
      </rPr>
      <t xml:space="preserve"> is set to </t>
    </r>
    <r>
      <rPr>
        <b/>
        <sz val="11"/>
        <color rgb="FF000000"/>
        <rFont val="Calibri"/>
      </rPr>
      <t>Guest users only</t>
    </r>
    <r>
      <rPr>
        <sz val="11"/>
        <color rgb="FF000000"/>
        <rFont val="Calibri"/>
      </rPr>
      <t xml:space="preserve"> and </t>
    </r>
    <r>
      <rPr>
        <b/>
        <sz val="11"/>
        <color rgb="FF000000"/>
        <rFont val="Calibri"/>
      </rPr>
      <t>Review status</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At least one reviewer is assigned, and the reviewer is not a guest user.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Reviewers</t>
    </r>
    <r>
      <rPr>
        <sz val="11"/>
        <color rgb="FF000000"/>
        <rFont val="Calibri"/>
      </rPr>
      <t>:</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Scheduling</t>
    </r>
    <r>
      <rPr>
        <sz val="11"/>
        <color rgb="FF000000"/>
        <rFont val="Calibri"/>
      </rPr>
      <t>:</t>
    </r>
    <r>
      <rPr>
        <sz val="11"/>
        <color rgb="FF000000"/>
        <rFont val="Calibri"/>
      </rPr>
      <t xml:space="preserve">
</t>
    </r>
    <r>
      <rPr>
        <sz val="11"/>
        <color rgb="FF000000"/>
        <rFont val="Calibri"/>
      </rPr>
      <t xml:space="preserve">- </t>
    </r>
    <r>
      <rPr>
        <b/>
        <sz val="11"/>
        <color rgb="FF000000"/>
        <rFont val="Calibri"/>
      </rPr>
      <t>Frequency</t>
    </r>
    <r>
      <rPr>
        <sz val="11"/>
        <color rgb="FF000000"/>
        <rFont val="Calibri"/>
      </rPr>
      <t xml:space="preserve"> is set to </t>
    </r>
    <r>
      <rPr>
        <b/>
        <sz val="11"/>
        <color rgb="FF000000"/>
        <rFont val="Calibri"/>
      </rPr>
      <t>Monthly</t>
    </r>
    <r>
      <rPr>
        <sz val="11"/>
        <color rgb="FF000000"/>
        <rFont val="Calibri"/>
      </rPr>
      <t xml:space="preserve"> or more frequent</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does not exceed </t>
    </r>
    <r>
      <rPr>
        <b/>
        <sz val="11"/>
        <color rgb="FF000000"/>
        <rFont val="Calibri"/>
      </rPr>
      <t>14</t>
    </r>
    <r>
      <rPr>
        <sz val="11"/>
        <color rgb="FF000000"/>
        <rFont val="Calibri"/>
      </rPr>
      <t xml:space="preserve"> days</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is set to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When completed</t>
    </r>
    <r>
      <rPr>
        <sz val="11"/>
        <color rgb="FF000000"/>
        <rFont val="Calibri"/>
      </rPr>
      <t>:</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is set to </t>
    </r>
    <r>
      <rPr>
        <b/>
        <sz val="11"/>
        <color rgb="FF000000"/>
        <rFont val="Calibri"/>
      </rPr>
      <t>Remove access</t>
    </r>
    <r>
      <rPr>
        <sz val="11"/>
        <color rgb="FF000000"/>
        <rFont val="Calibri"/>
      </rPr>
      <t xml:space="preserve">
</t>
    </r>
    <r>
      <rPr>
        <sz val="11"/>
        <color rgb="FF000000"/>
        <rFont val="Calibri"/>
      </rPr>
      <t>- The control is compliant if there is at least one access review for guests that meets all criteria above.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 Apply the following filters to identify access reviews targeting guest users: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pattern </t>
    </r>
    <r>
      <rPr>
        <b/>
        <sz val="11"/>
        <color rgb="FF000000"/>
        <rFont val="Calibri"/>
      </rPr>
      <t>userType eq 'Guest'</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scope.query</t>
    </r>
    <r>
      <rPr>
        <sz val="11"/>
        <color rgb="FF000000"/>
        <rFont val="Calibri"/>
      </rPr>
      <t xml:space="preserve"> matches the pattern </t>
    </r>
    <r>
      <rPr>
        <b/>
        <sz val="11"/>
        <color rgb="FF000000"/>
        <rFont val="Calibri"/>
      </rPr>
      <t>userType eq 'Guest'</t>
    </r>
    <r>
      <rPr>
        <sz val="11"/>
        <color rgb="FF000000"/>
        <rFont val="Calibri"/>
      </rPr>
      <t xml:space="preserve">
</t>
    </r>
    <r>
      <rPr>
        <sz val="11"/>
        <color rgb="FF000000"/>
        <rFont val="Calibri"/>
      </rPr>
      <t>- For each review that passes the filters above, verify the following criteria:</t>
    </r>
    <r>
      <rPr>
        <sz val="11"/>
        <color rgb="FF000000"/>
        <rFont val="Calibri"/>
      </rPr>
      <t xml:space="preserve">
</t>
    </r>
    <r>
      <rPr>
        <sz val="11"/>
        <color rgb="FF000000"/>
        <rFont val="Calibri"/>
      </rPr>
      <t xml:space="preserve">- </t>
    </r>
    <r>
      <rPr>
        <b/>
        <sz val="11"/>
        <color rgb="FF000000"/>
        <rFont val="Calibri"/>
      </rPr>
      <t>Recurrence is configured as monthly or more frequent:</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absoluteMonthly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weekly</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xml:space="preserve"> is not empty</t>
    </r>
    <r>
      <rPr>
        <sz val="11"/>
        <color rgb="FF000000"/>
        <rFont val="Calibri"/>
      </rPr>
      <t xml:space="preserve">
</t>
    </r>
    <r>
      <rPr>
        <sz val="11"/>
        <color rgb="FF000000"/>
        <rFont val="Calibri"/>
      </rPr>
      <t xml:space="preserve">- </t>
    </r>
    <r>
      <rPr>
        <b/>
        <sz val="11"/>
        <color rgb="FF000000"/>
        <rFont val="Calibri"/>
      </rPr>
      <t>settings.mailNotificationsEnabled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settings.instanceDurationInDays</t>
    </r>
    <r>
      <rPr>
        <sz val="11"/>
        <color rgb="FF000000"/>
        <rFont val="Calibri"/>
      </rPr>
      <t xml:space="preserve"> is </t>
    </r>
    <r>
      <rPr>
        <b/>
        <sz val="11"/>
        <color rgb="FF000000"/>
        <rFont val="Calibri"/>
      </rPr>
      <t>14</t>
    </r>
    <r>
      <rPr>
        <sz val="11"/>
        <color rgb="FF000000"/>
        <rFont val="Calibri"/>
      </rPr>
      <t xml:space="preserve"> days or less</t>
    </r>
    <r>
      <rPr>
        <sz val="11"/>
        <color rgb="FF000000"/>
        <rFont val="Calibri"/>
      </rPr>
      <t xml:space="preserve">
</t>
    </r>
    <r>
      <rPr>
        <sz val="11"/>
        <color rgb="FF000000"/>
        <rFont val="Calibri"/>
      </rPr>
      <t xml:space="preserve">- </t>
    </r>
    <r>
      <rPr>
        <b/>
        <sz val="11"/>
        <color rgb="FF000000"/>
        <rFont val="Calibri"/>
      </rPr>
      <t>settings.reminderNotificationsEnabled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settings.justificationRequiredOnApproval</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settings.autoApplyDecisionsEnabled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settings.defaultDecision</t>
    </r>
    <r>
      <rPr>
        <sz val="11"/>
        <color rgb="FF000000"/>
        <rFont val="Calibri"/>
      </rPr>
      <t xml:space="preserve"> is </t>
    </r>
    <r>
      <rPr>
        <b/>
        <sz val="11"/>
        <color rgb="FF000000"/>
        <rFont val="Calibri"/>
      </rPr>
      <t>Deny</t>
    </r>
    <r>
      <rPr>
        <sz val="11"/>
        <color rgb="FF000000"/>
        <rFont val="Calibri"/>
      </rPr>
      <t xml:space="preserve">
</t>
    </r>
    <r>
      <rPr>
        <sz val="11"/>
        <color rgb="FF000000"/>
        <rFont val="Calibri"/>
      </rPr>
      <t xml:space="preserve">- </t>
    </r>
    <r>
      <rPr>
        <b/>
        <sz val="11"/>
        <color rgb="FF000000"/>
        <rFont val="Calibri"/>
      </rPr>
      <t>settings.recurrence.range.type</t>
    </r>
    <r>
      <rPr>
        <sz val="11"/>
        <color rgb="FF000000"/>
        <rFont val="Calibri"/>
      </rPr>
      <t xml:space="preserve"> is </t>
    </r>
    <r>
      <rPr>
        <b/>
        <sz val="11"/>
        <color rgb="FF000000"/>
        <rFont val="Calibri"/>
      </rPr>
      <t>noEnd</t>
    </r>
    <r>
      <rPr>
        <sz val="11"/>
        <color rgb="FF000000"/>
        <rFont val="Calibri"/>
      </rPr>
      <t xml:space="preserve">
</t>
    </r>
    <r>
      <rPr>
        <sz val="11"/>
        <color rgb="FF000000"/>
        <rFont val="Calibri"/>
      </rPr>
      <t>- The control is compliant if there is at least one access review for guests that meets all criteria above.</t>
    </r>
  </si>
  <si>
    <r>
      <rPr>
        <sz val="11"/>
        <color rgb="FF000000"/>
        <rFont val="Calibri"/>
      </rPr>
      <t>By default access reviews are not configured.</t>
    </r>
  </si>
  <si>
    <t>5.3.3</t>
  </si>
  <si>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</si>
  <si>
    <r>
      <rPr>
        <b/>
        <sz val="11"/>
        <color rgb="FF000000"/>
        <rFont val="Calibri"/>
      </rPr>
      <t>Note:</t>
    </r>
    <r>
      <rPr>
        <sz val="11"/>
        <color rgb="FF000000"/>
        <rFont val="Calibri"/>
      </rPr>
      <t xml:space="preserve"> An access review is created for each role selected after completing the process.</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Entra Roles</t>
    </r>
    <r>
      <rPr>
        <sz val="11"/>
        <color rgb="FF000000"/>
        <rFont val="Calibri"/>
      </rPr>
      <t xml:space="preserve"> under Manage.</t>
    </r>
    <r>
      <rPr>
        <sz val="11"/>
        <color rgb="FF000000"/>
        <rFont val="Calibri"/>
      </rPr>
      <t xml:space="preserve">
</t>
    </r>
    <r>
      <rPr>
        <sz val="11"/>
        <color rgb="FF000000"/>
        <rFont val="Calibri"/>
      </rPr>
      <t xml:space="preserve">- Select </t>
    </r>
    <r>
      <rPr>
        <b/>
        <sz val="11"/>
        <color rgb="FF000000"/>
        <rFont val="Calibri"/>
      </rPr>
      <t>Access reviews</t>
    </r>
    <r>
      <rPr>
        <sz val="11"/>
        <color rgb="FF000000"/>
        <rFont val="Calibri"/>
      </rPr>
      <t xml:space="preserve"> and click </t>
    </r>
    <r>
      <rPr>
        <b/>
        <sz val="11"/>
        <color rgb="FF000000"/>
        <rFont val="Calibri"/>
      </rPr>
      <t>New</t>
    </r>
    <r>
      <rPr>
        <sz val="11"/>
        <color rgb="FF000000"/>
        <rFont val="Calibri"/>
      </rPr>
      <t>.</t>
    </r>
    <r>
      <rPr>
        <sz val="11"/>
        <color rgb="FF000000"/>
        <rFont val="Calibri"/>
      </rPr>
      <t xml:space="preserve">
</t>
    </r>
    <r>
      <rPr>
        <sz val="11"/>
        <color rgb="FF000000"/>
        <rFont val="Calibri"/>
      </rPr>
      <t>- Provide a name and description.</t>
    </r>
    <r>
      <rPr>
        <sz val="11"/>
        <color rgb="FF000000"/>
        <rFont val="Calibri"/>
      </rPr>
      <t xml:space="preserve">
</t>
    </r>
    <r>
      <rPr>
        <sz val="11"/>
        <color rgb="FF000000"/>
        <rFont val="Calibri"/>
      </rPr>
      <t xml:space="preserve">- Set </t>
    </r>
    <r>
      <rPr>
        <b/>
        <sz val="11"/>
        <color rgb="FF000000"/>
        <rFont val="Calibri"/>
      </rPr>
      <t>Frequency</t>
    </r>
    <r>
      <rPr>
        <sz val="11"/>
        <color rgb="FF000000"/>
        <rFont val="Calibri"/>
      </rPr>
      <t xml:space="preserve"> to </t>
    </r>
    <r>
      <rPr>
        <b/>
        <sz val="11"/>
        <color rgb="FF000000"/>
        <rFont val="Calibri"/>
      </rPr>
      <t>Monthly</t>
    </r>
    <r>
      <rPr>
        <sz val="11"/>
        <color rgb="FF000000"/>
        <rFont val="Calibri"/>
      </rPr>
      <t xml:space="preserve"> or more frequently.</t>
    </r>
    <r>
      <rPr>
        <sz val="11"/>
        <color rgb="FF000000"/>
        <rFont val="Calibri"/>
      </rPr>
      <t xml:space="preserve">
</t>
    </r>
    <r>
      <rPr>
        <sz val="11"/>
        <color rgb="FF000000"/>
        <rFont val="Calibri"/>
      </rPr>
      <t xml:space="preserve">- Set </t>
    </r>
    <r>
      <rPr>
        <b/>
        <sz val="11"/>
        <color rgb="FF000000"/>
        <rFont val="Calibri"/>
      </rPr>
      <t>Duration (in days)</t>
    </r>
    <r>
      <rPr>
        <sz val="11"/>
        <color rgb="FF000000"/>
        <rFont val="Calibri"/>
      </rPr>
      <t xml:space="preserve"> to at most </t>
    </r>
    <r>
      <rPr>
        <b/>
        <sz val="11"/>
        <color rgb="FF000000"/>
        <rFont val="Calibri"/>
      </rPr>
      <t>14</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scope</t>
    </r>
    <r>
      <rPr>
        <sz val="11"/>
        <color rgb="FF000000"/>
        <rFont val="Calibri"/>
      </rPr>
      <t xml:space="preserve"> to </t>
    </r>
    <r>
      <rPr>
        <b/>
        <sz val="11"/>
        <color rgb="FF000000"/>
        <rFont val="Calibri"/>
      </rPr>
      <t>All users and groups</t>
    </r>
    <r>
      <rPr>
        <sz val="11"/>
        <color rgb="FF000000"/>
        <rFont val="Calibri"/>
      </rPr>
      <t>.</t>
    </r>
    <r>
      <rPr>
        <sz val="11"/>
        <color rgb="FF000000"/>
        <rFont val="Calibri"/>
      </rPr>
      <t xml:space="preserve">
</t>
    </r>
    <r>
      <rPr>
        <sz val="11"/>
        <color rgb="FF000000"/>
        <rFont val="Calibri"/>
      </rPr>
      <t xml:space="preserve">- In </t>
    </r>
    <r>
      <rPr>
        <b/>
        <sz val="11"/>
        <color rgb="FF000000"/>
        <rFont val="Calibri"/>
      </rPr>
      <t>Role</t>
    </r>
    <r>
      <rPr>
        <sz val="11"/>
        <color rgb="FF000000"/>
        <rFont val="Calibri"/>
      </rPr>
      <t xml:space="preserve"> select the directory roles outlined in the Additional Information section.</t>
    </r>
    <r>
      <rPr>
        <sz val="11"/>
        <color rgb="FF000000"/>
        <rFont val="Calibri"/>
      </rPr>
      <t xml:space="preserve">
</t>
    </r>
    <r>
      <rPr>
        <sz val="11"/>
        <color rgb="FF000000"/>
        <rFont val="Calibri"/>
      </rPr>
      <t xml:space="preserve">- Set </t>
    </r>
    <r>
      <rPr>
        <b/>
        <sz val="11"/>
        <color rgb="FF000000"/>
        <rFont val="Calibri"/>
      </rPr>
      <t>Assignment type</t>
    </r>
    <r>
      <rPr>
        <sz val="11"/>
        <color rgb="FF000000"/>
        <rFont val="Calibri"/>
      </rPr>
      <t xml:space="preserve"> to </t>
    </r>
    <r>
      <rPr>
        <b/>
        <sz val="11"/>
        <color rgb="FF000000"/>
        <rFont val="Calibri"/>
      </rPr>
      <t>All active and eligible assignments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Reviewers</t>
    </r>
    <r>
      <rPr>
        <sz val="11"/>
        <color rgb="FF000000"/>
        <rFont val="Calibri"/>
      </rPr>
      <t xml:space="preserve"> to member(s) responsible for this type of review, other than self.</t>
    </r>
    <r>
      <rPr>
        <sz val="11"/>
        <color rgb="FF000000"/>
        <rFont val="Calibri"/>
      </rPr>
      <t xml:space="preserve">
</t>
    </r>
    <r>
      <rPr>
        <sz val="11"/>
        <color rgb="FF000000"/>
        <rFont val="Calibri"/>
      </rPr>
      <t xml:space="preserve">- In </t>
    </r>
    <r>
      <rPr>
        <b/>
        <sz val="11"/>
        <color rgb="FF000000"/>
        <rFont val="Calibri"/>
      </rPr>
      <t>Upon completion 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to </t>
    </r>
    <r>
      <rPr>
        <b/>
        <sz val="11"/>
        <color rgb="FF000000"/>
        <rFont val="Calibri"/>
      </rPr>
      <t>No change</t>
    </r>
    <r>
      <rPr>
        <sz val="11"/>
        <color rgb="FF000000"/>
        <rFont val="Calibri"/>
      </rPr>
      <t>.</t>
    </r>
    <r>
      <rPr>
        <sz val="11"/>
        <color rgb="FF000000"/>
        <rFont val="Calibri"/>
      </rPr>
      <t xml:space="preserve">
</t>
    </r>
    <r>
      <rPr>
        <sz val="11"/>
        <color rgb="FF000000"/>
        <rFont val="Calibri"/>
      </rPr>
      <t xml:space="preserve">- In </t>
    </r>
    <r>
      <rPr>
        <b/>
        <sz val="11"/>
        <color rgb="FF000000"/>
        <rFont val="Calibri"/>
      </rPr>
      <t>Advanced 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Click </t>
    </r>
    <r>
      <rPr>
        <b/>
        <sz val="11"/>
        <color rgb="FF000000"/>
        <rFont val="Calibri"/>
      </rPr>
      <t>Start</t>
    </r>
    <r>
      <rPr>
        <sz val="11"/>
        <color rgb="FF000000"/>
        <rFont val="Calibri"/>
      </rPr>
      <t xml:space="preserve"> to save and begin the review series.</t>
    </r>
    <r>
      <rPr>
        <sz val="11"/>
        <color rgb="FF000000"/>
        <rFont val="Calibri"/>
      </rPr>
      <t xml:space="preserve">
</t>
    </r>
    <r>
      <rPr>
        <b/>
        <sz val="11"/>
        <color rgb="FF000000"/>
        <rFont val="Calibri"/>
      </rPr>
      <t>Warning:</t>
    </r>
    <r>
      <rPr>
        <sz val="11"/>
        <color rgb="FF000000"/>
        <rFont val="Calibri"/>
      </rPr>
      <t xml:space="preserve"> Care should be taken when configuring the </t>
    </r>
    <r>
      <rPr>
        <b/>
        <sz val="11"/>
        <color rgb="FF000000"/>
        <rFont val="Calibri"/>
      </rPr>
      <t>If reviewers don't respond</t>
    </r>
    <r>
      <rPr>
        <sz val="11"/>
        <color rgb="FF000000"/>
        <rFont val="Calibri"/>
      </rPr>
      <t xml:space="preserve"> setting for Global Administrator reviews, if misconfigured break-glass accounts could automatically have roles revoked. Additionally, reviewers should be educated on the purpose of break-glass accounts to prevent accidental manual removal of roles.</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To create a new access review, execute a </t>
    </r>
    <r>
      <rPr>
        <b/>
        <sz val="11"/>
        <color rgb="FF000000"/>
        <rFont val="Calibri"/>
      </rPr>
      <t>POST</t>
    </r>
    <r>
      <rPr>
        <sz val="11"/>
        <color rgb="FF000000"/>
        <rFont val="Calibri"/>
      </rPr>
      <t xml:space="preserve"> request to the following relative URI. To update an existing review, execute a </t>
    </r>
    <r>
      <rPr>
        <b/>
        <sz val="11"/>
        <color rgb="FF000000"/>
        <rFont val="Calibri"/>
      </rPr>
      <t>PATCH</t>
    </r>
    <r>
      <rPr>
        <sz val="11"/>
        <color rgb="FF000000"/>
        <rFont val="Calibri"/>
      </rPr>
      <t xml:space="preserve"> request to the same URI appended with the review's </t>
    </r>
    <r>
      <rPr>
        <b/>
        <sz val="11"/>
        <color rgb="FF000000"/>
        <rFont val="Calibri"/>
      </rPr>
      <t>id</t>
    </r>
    <r>
      <rPr>
        <sz val="11"/>
        <color rgb="FF000000"/>
        <rFont val="Calibri"/>
      </rPr>
      <t>:</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The request body must include properties that satisfy the audit criteria above. The Graph API documentation provides complete sample request bodies in multiple languages including HTTP, PowerShell, and Python. See Reference 3 for details</t>
    </r>
  </si>
  <si>
    <r>
      <rPr>
        <sz val="11"/>
        <color rgb="FF000000"/>
        <rFont val="Calibri"/>
      </rPr>
      <t>Access reviews in Microsoft Entra Privileged Identity Management (PIM) enable administrators to periodically validate whether users still require their privileged role assignments. These reviews can be scheduled to recur on a regular cadence and can be delegated to reviewers other than the role holders themselves, such as security auditors.</t>
    </r>
  </si>
  <si>
    <r>
      <rPr>
        <sz val="11"/>
        <color rgb="FF000000"/>
        <rFont val="Calibri"/>
      </rPr>
      <t>In order to avoid disruption reviewers who have the authority to revoke roles should be trusted individuals who understand the significance of access reviews. Additionally, the principle of separation of duties should be applied to ensure that no administrator is responsible for reviewing their own access levels. This will cause additional administrative overhead.</t>
    </r>
    <r>
      <rPr>
        <sz val="11"/>
        <color rgb="FF000000"/>
        <rFont val="Calibri"/>
      </rPr>
      <t xml:space="preserve">
</t>
    </r>
    <r>
      <rPr>
        <sz val="11"/>
        <color rgb="FF000000"/>
        <rFont val="Calibri"/>
      </rPr>
      <t>If the reviews are configured to automatically revoke highly privileged roles like the Global Administrator role, then this could result in removing all Global Administrators from the organization. Care should be taken when configuring this setting especially in the case of break-glass accounts which would be included in the scope.</t>
    </r>
    <r>
      <rPr>
        <sz val="11"/>
        <color rgb="FF000000"/>
        <rFont val="Calibri"/>
      </rPr>
      <t xml:space="preserve">
</t>
    </r>
    <r>
      <rPr>
        <sz val="11"/>
        <color rgb="FF000000"/>
        <rFont val="Calibri"/>
      </rPr>
      <t>- Microsoft Entra ID Governance licensing (included in Microsoft 365 E5) is required to configure access reviews.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</si>
  <si>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Entra Roles</t>
    </r>
    <r>
      <rPr>
        <sz val="11"/>
        <color rgb="FF000000"/>
        <rFont val="Calibri"/>
      </rPr>
      <t xml:space="preserve"> under Manage.</t>
    </r>
    <r>
      <rPr>
        <sz val="11"/>
        <color rgb="FF000000"/>
        <rFont val="Calibri"/>
      </rPr>
      <t xml:space="preserve">
</t>
    </r>
    <r>
      <rPr>
        <sz val="11"/>
        <color rgb="FF000000"/>
        <rFont val="Calibri"/>
      </rPr>
      <t xml:space="preserve">- Select </t>
    </r>
    <r>
      <rPr>
        <b/>
        <sz val="11"/>
        <color rgb="FF000000"/>
        <rFont val="Calibri"/>
      </rPr>
      <t>Access reviews</t>
    </r>
    <r>
      <rPr>
        <sz val="11"/>
        <color rgb="FF000000"/>
        <rFont val="Calibri"/>
      </rPr>
      <t xml:space="preserve">
</t>
    </r>
    <r>
      <rPr>
        <sz val="11"/>
        <color rgb="FF000000"/>
        <rFont val="Calibri"/>
      </rPr>
      <t>- For each privileged role listed in the Additional Information section, verify an access review exists that meets the following criteria:</t>
    </r>
    <r>
      <rPr>
        <sz val="11"/>
        <color rgb="FF000000"/>
        <rFont val="Calibri"/>
      </rPr>
      <t xml:space="preserve">
</t>
    </r>
    <r>
      <rPr>
        <sz val="11"/>
        <color rgb="FF000000"/>
        <rFont val="Calibri"/>
      </rPr>
      <t xml:space="preserve">-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t>
    </r>
    <r>
      <rPr>
        <b/>
        <sz val="11"/>
        <color rgb="FF000000"/>
        <rFont val="Calibri"/>
      </rPr>
      <t>Role assignment type</t>
    </r>
    <r>
      <rPr>
        <sz val="11"/>
        <color rgb="FF000000"/>
        <rFont val="Calibri"/>
      </rPr>
      <t xml:space="preserve"> is set to </t>
    </r>
    <r>
      <rPr>
        <b/>
        <sz val="11"/>
        <color rgb="FF000000"/>
        <rFont val="Calibri"/>
      </rPr>
      <t>Eligible and Active</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is set to </t>
    </r>
    <r>
      <rPr>
        <b/>
        <sz val="11"/>
        <color rgb="FF000000"/>
        <rFont val="Calibri"/>
      </rPr>
      <t>Everyone</t>
    </r>
    <r>
      <rPr>
        <sz val="11"/>
        <color rgb="FF000000"/>
        <rFont val="Calibri"/>
      </rPr>
      <t xml:space="preserve">
</t>
    </r>
    <r>
      <rPr>
        <sz val="11"/>
        <color rgb="FF000000"/>
        <rFont val="Calibri"/>
      </rPr>
      <t xml:space="preserve">- </t>
    </r>
    <r>
      <rPr>
        <b/>
        <sz val="11"/>
        <color rgb="FF000000"/>
        <rFont val="Calibri"/>
      </rPr>
      <t>Review status</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At least one reviewer is assigned, and the reviewer is not self-reviewing.</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Reviewers</t>
    </r>
    <r>
      <rPr>
        <sz val="11"/>
        <color rgb="FF000000"/>
        <rFont val="Calibri"/>
      </rPr>
      <t>:</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Scheduling</t>
    </r>
    <r>
      <rPr>
        <sz val="11"/>
        <color rgb="FF000000"/>
        <rFont val="Calibri"/>
      </rPr>
      <t>:</t>
    </r>
    <r>
      <rPr>
        <sz val="11"/>
        <color rgb="FF000000"/>
        <rFont val="Calibri"/>
      </rPr>
      <t xml:space="preserve">
</t>
    </r>
    <r>
      <rPr>
        <sz val="11"/>
        <color rgb="FF000000"/>
        <rFont val="Calibri"/>
      </rPr>
      <t xml:space="preserve">- </t>
    </r>
    <r>
      <rPr>
        <b/>
        <sz val="11"/>
        <color rgb="FF000000"/>
        <rFont val="Calibri"/>
      </rPr>
      <t>Frequency</t>
    </r>
    <r>
      <rPr>
        <sz val="11"/>
        <color rgb="FF000000"/>
        <rFont val="Calibri"/>
      </rPr>
      <t xml:space="preserve"> is set to </t>
    </r>
    <r>
      <rPr>
        <b/>
        <sz val="11"/>
        <color rgb="FF000000"/>
        <rFont val="Calibri"/>
      </rPr>
      <t>Monthly</t>
    </r>
    <r>
      <rPr>
        <sz val="11"/>
        <color rgb="FF000000"/>
        <rFont val="Calibri"/>
      </rPr>
      <t xml:space="preserve"> or more frequently</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does not exceed </t>
    </r>
    <r>
      <rPr>
        <b/>
        <sz val="11"/>
        <color rgb="FF000000"/>
        <rFont val="Calibri"/>
      </rPr>
      <t>14</t>
    </r>
    <r>
      <rPr>
        <sz val="11"/>
        <color rgb="FF000000"/>
        <rFont val="Calibri"/>
      </rPr>
      <t xml:space="preserve"> days</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is set to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When completed</t>
    </r>
    <r>
      <rPr>
        <sz val="11"/>
        <color rgb="FF000000"/>
        <rFont val="Calibri"/>
      </rPr>
      <t>:</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is set to </t>
    </r>
    <r>
      <rPr>
        <b/>
        <sz val="11"/>
        <color rgb="FF000000"/>
        <rFont val="Calibri"/>
      </rPr>
      <t>No change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 Apply the following filters to identify relevant access review definitions: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pattern </t>
    </r>
    <r>
      <rPr>
        <b/>
        <sz val="11"/>
        <color rgb="FF000000"/>
        <rFont val="Calibri"/>
      </rPr>
      <t>/directory/roleDefinitions/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GUID of one of the 6 privileged directory roles outlined in the Additional Information section.</t>
    </r>
    <r>
      <rPr>
        <sz val="11"/>
        <color rgb="FF000000"/>
        <rFont val="Calibri"/>
      </rPr>
      <t xml:space="preserve">
</t>
    </r>
    <r>
      <rPr>
        <sz val="11"/>
        <color rgb="FF000000"/>
        <rFont val="Calibri"/>
      </rPr>
      <t>- For each review that passes the filters above, verify the following criteria:</t>
    </r>
    <r>
      <rPr>
        <sz val="11"/>
        <color rgb="FF000000"/>
        <rFont val="Calibri"/>
      </rPr>
      <t xml:space="preserve">
</t>
    </r>
    <r>
      <rPr>
        <sz val="11"/>
        <color rgb="FF000000"/>
        <rFont val="Calibri"/>
      </rPr>
      <t xml:space="preserve">- </t>
    </r>
    <r>
      <rPr>
        <b/>
        <sz val="11"/>
        <color rgb="FF000000"/>
        <rFont val="Calibri"/>
      </rPr>
      <t>Scoped to Eligible and Active role assignments:</t>
    </r>
    <r>
      <rPr>
        <sz val="11"/>
        <color rgb="FF000000"/>
        <rFont val="Calibri"/>
      </rPr>
      <t xml:space="preserve">
</t>
    </r>
    <r>
      <rPr>
        <sz val="11"/>
        <color rgb="FF000000"/>
        <rFont val="Calibri"/>
      </rPr>
      <t xml:space="preserve">- </t>
    </r>
    <r>
      <rPr>
        <b/>
        <sz val="11"/>
        <color rgb="FF000000"/>
        <rFont val="Calibri"/>
      </rPr>
      <t>scope.principalScopes.query</t>
    </r>
    <r>
      <rPr>
        <sz val="11"/>
        <color rgb="FF000000"/>
        <rFont val="Calibri"/>
      </rPr>
      <t xml:space="preserve"> contains </t>
    </r>
    <r>
      <rPr>
        <b/>
        <sz val="11"/>
        <color rgb="FF000000"/>
        <rFont val="Calibri"/>
      </rPr>
      <t>/v1.0/users</t>
    </r>
    <r>
      <rPr>
        <sz val="11"/>
        <color rgb="FF000000"/>
        <rFont val="Calibri"/>
      </rPr>
      <t xml:space="preserve"> </t>
    </r>
    <r>
      <rPr>
        <b/>
        <sz val="11"/>
        <color rgb="FF000000"/>
        <rFont val="Calibri"/>
      </rPr>
      <t>AND</t>
    </r>
    <r>
      <rPr>
        <sz val="11"/>
        <color rgb="FF000000"/>
        <rFont val="Calibri"/>
      </rPr>
      <t xml:space="preserve">
</t>
    </r>
    <r>
      <rPr>
        <sz val="11"/>
        <color rgb="FF000000"/>
        <rFont val="Calibri"/>
      </rPr>
      <t xml:space="preserve">- </t>
    </r>
    <r>
      <rPr>
        <b/>
        <sz val="11"/>
        <color rgb="FF000000"/>
        <rFont val="Calibri"/>
      </rPr>
      <t>scope.principalScopes.query</t>
    </r>
    <r>
      <rPr>
        <sz val="11"/>
        <color rgb="FF000000"/>
        <rFont val="Calibri"/>
      </rPr>
      <t xml:space="preserve"> contains </t>
    </r>
    <r>
      <rPr>
        <b/>
        <sz val="11"/>
        <color rgb="FF000000"/>
        <rFont val="Calibri"/>
      </rPr>
      <t>/v1.0/groups</t>
    </r>
    <r>
      <rPr>
        <sz val="11"/>
        <color rgb="FF000000"/>
        <rFont val="Calibri"/>
      </rPr>
      <t xml:space="preserve">
</t>
    </r>
    <r>
      <rPr>
        <sz val="11"/>
        <color rgb="FF000000"/>
        <rFont val="Calibri"/>
      </rPr>
      <t xml:space="preserve">- </t>
    </r>
    <r>
      <rPr>
        <b/>
        <sz val="11"/>
        <color rgb="FF000000"/>
        <rFont val="Calibri"/>
      </rPr>
      <t>Recurrence is configured as monthly or more frequent:</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absoluteMonthly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weekly</t>
    </r>
    <r>
      <rPr>
        <sz val="11"/>
        <color rgb="FF000000"/>
        <rFont val="Calibri"/>
      </rPr>
      <t xml:space="preserve">
</t>
    </r>
    <r>
      <rPr>
        <sz val="11"/>
        <color rgb="FF000000"/>
        <rFont val="Calibri"/>
      </rPr>
      <t xml:space="preserve">- </t>
    </r>
    <r>
      <rPr>
        <b/>
        <sz val="11"/>
        <color rgb="FF000000"/>
        <rFont val="Calibri"/>
      </rPr>
      <t>recurrence.range.startDate</t>
    </r>
    <r>
      <rPr>
        <sz val="11"/>
        <color rgb="FF000000"/>
        <rFont val="Calibri"/>
      </rPr>
      <t xml:space="preserve"> is in the past relative to the audit date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xml:space="preserve"> is not empty</t>
    </r>
    <r>
      <rPr>
        <sz val="11"/>
        <color rgb="FF000000"/>
        <rFont val="Calibri"/>
      </rPr>
      <t xml:space="preserve">
</t>
    </r>
    <r>
      <rPr>
        <sz val="11"/>
        <color rgb="FF000000"/>
        <rFont val="Calibri"/>
      </rPr>
      <t xml:space="preserve">- </t>
    </r>
    <r>
      <rPr>
        <b/>
        <sz val="11"/>
        <color rgb="FF000000"/>
        <rFont val="Calibri"/>
      </rPr>
      <t>settings.mailNotificationsEnabled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settings.reminderNotificationsEnabled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settings.justificationRequiredOnApproval</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settings.instanceDurationInDays</t>
    </r>
    <r>
      <rPr>
        <sz val="11"/>
        <color rgb="FF000000"/>
        <rFont val="Calibri"/>
      </rPr>
      <t xml:space="preserve"> is less than or equal to </t>
    </r>
    <r>
      <rPr>
        <b/>
        <sz val="11"/>
        <color rgb="FF000000"/>
        <rFont val="Calibri"/>
      </rPr>
      <t>14</t>
    </r>
    <r>
      <rPr>
        <sz val="11"/>
        <color rgb="FF000000"/>
        <rFont val="Calibri"/>
      </rPr>
      <t xml:space="preserve">
</t>
    </r>
    <r>
      <rPr>
        <sz val="11"/>
        <color rgb="FF000000"/>
        <rFont val="Calibri"/>
      </rPr>
      <t xml:space="preserve">- </t>
    </r>
    <r>
      <rPr>
        <b/>
        <sz val="11"/>
        <color rgb="FF000000"/>
        <rFont val="Calibri"/>
      </rPr>
      <t>settings.autoApplyDecisionsEnabled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settings.defaultDecision</t>
    </r>
    <r>
      <rPr>
        <sz val="11"/>
        <color rgb="FF000000"/>
        <rFont val="Calibri"/>
      </rPr>
      <t xml:space="preserve"> is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settings.recurrence.range.type</t>
    </r>
    <r>
      <rPr>
        <sz val="11"/>
        <color rgb="FF000000"/>
        <rFont val="Calibri"/>
      </rPr>
      <t xml:space="preserve"> is </t>
    </r>
    <r>
      <rPr>
        <b/>
        <sz val="11"/>
        <color rgb="FF000000"/>
        <rFont val="Calibri"/>
      </rPr>
      <t>noEnd</t>
    </r>
    <r>
      <rPr>
        <sz val="11"/>
        <color rgb="FF000000"/>
        <rFont val="Calibri"/>
      </rPr>
      <t xml:space="preserve">
</t>
    </r>
    <r>
      <rPr>
        <sz val="11"/>
        <color rgb="FF000000"/>
        <rFont val="Calibri"/>
      </rPr>
      <t>- The control is compliant when all 6 privileged directory roles have an associated access review definition that meets all the criteria listed above.</t>
    </r>
    <r>
      <rPr>
        <sz val="11"/>
        <color rgb="FF000000"/>
        <rFont val="Calibri"/>
      </rPr>
      <t xml:space="preserve">
</t>
    </r>
    <r>
      <rPr>
        <b/>
        <sz val="11"/>
        <color rgb="FF000000"/>
        <rFont val="Calibri"/>
      </rPr>
      <t>Note:</t>
    </r>
    <r>
      <rPr>
        <sz val="11"/>
        <color rgb="FF000000"/>
        <rFont val="Calibri"/>
      </rPr>
      <t xml:space="preserve"> The 6 roles referenced and their associated GUIDs can be found in the </t>
    </r>
    <r>
      <rPr>
        <b/>
        <sz val="11"/>
        <color rgb="FF000000"/>
        <rFont val="Calibri"/>
      </rPr>
      <t>Additional Information</t>
    </r>
    <r>
      <rPr>
        <sz val="11"/>
        <color rgb="FF000000"/>
        <rFont val="Calibri"/>
      </rPr>
      <t xml:space="preserve"> section.</t>
    </r>
  </si>
  <si>
    <t>5.3.4</t>
  </si>
  <si>
    <r>
      <rPr>
        <sz val="11"/>
        <rFont val="Calibri"/>
      </rPr>
      <t>Ensure approval is required for Global Administrator role activation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</si>
  <si>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Global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 xml:space="preserv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Require approval to activate</t>
    </r>
    <r>
      <rPr>
        <sz val="11"/>
        <color rgb="FF000000"/>
        <rFont val="Calibri"/>
      </rPr>
      <t xml:space="preserve"> box.</t>
    </r>
    <r>
      <rPr>
        <sz val="11"/>
        <color rgb="FF000000"/>
        <rFont val="Calibri"/>
      </rPr>
      <t xml:space="preserve">
</t>
    </r>
    <r>
      <rPr>
        <sz val="11"/>
        <color rgb="FF000000"/>
        <rFont val="Calibri"/>
      </rPr>
      <t>- Add at least one approver.</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</si>
  <si>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Microsoft Entra Privileged Identity Management can be used to audit roles, allow just in time activation of roles and allow for periodic role attestation. Requiring approval before activation allows one of the selected approvers to first review and then approve the activation prior to PIM granted the role. The approver doesn't have to be a group member or owner.</t>
    </r>
    <r>
      <rPr>
        <sz val="11"/>
        <color rgb="FF000000"/>
        <rFont val="Calibri"/>
      </rPr>
      <t xml:space="preserve">
</t>
    </r>
    <r>
      <rPr>
        <sz val="11"/>
        <color rgb="FF000000"/>
        <rFont val="Calibri"/>
      </rPr>
      <t xml:space="preserve">The recommended state is </t>
    </r>
    <r>
      <rPr>
        <b/>
        <sz val="11"/>
        <color rgb="FF000000"/>
        <rFont val="Calibri"/>
      </rPr>
      <t>Require approval to activate</t>
    </r>
    <r>
      <rPr>
        <sz val="11"/>
        <color rgb="FF000000"/>
        <rFont val="Calibri"/>
      </rPr>
      <t xml:space="preserve"> for the </t>
    </r>
    <r>
      <rPr>
        <b/>
        <sz val="11"/>
        <color rgb="FF000000"/>
        <rFont val="Calibri"/>
      </rPr>
      <t>Global Administrator</t>
    </r>
    <r>
      <rPr>
        <sz val="11"/>
        <color rgb="FF000000"/>
        <rFont val="Calibri"/>
      </rPr>
      <t xml:space="preserve"> role.</t>
    </r>
  </si>
  <si>
    <r>
      <rPr>
        <sz val="11"/>
        <color rgb="FF000000"/>
        <rFont val="Calibri"/>
      </rPr>
      <t>Approvers do not need to be assigned the same role or be members of the same group. It's important to have at least two approvers and an emergency access (break-glass) account to prevent a scenario where no Global Administrators are available. For example, if the last active Global Administrator leaves the organization, and only eligible but inactive Global Administrators remain, a trusted approver without the Global Administrator role or an emergency access account would be essential to avoid delays in critical administrative tasks.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</si>
  <si>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Global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Require approval to activate</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there is at least 1 </t>
    </r>
    <r>
      <rPr>
        <b/>
        <sz val="11"/>
        <color rgb="FF000000"/>
        <rFont val="Calibri"/>
      </rPr>
      <t>approvers</t>
    </r>
    <r>
      <rPr>
        <sz val="11"/>
        <color rgb="FF000000"/>
        <rFont val="Calibri"/>
      </rPr>
      <t xml:space="preserve"> in the list.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t>
    </r>
    <r>
      <rPr>
        <b/>
        <sz val="11"/>
        <color rgb="FF000000"/>
        <rFont val="Calibri"/>
      </rPr>
      <t>policyID</t>
    </r>
    <r>
      <rPr>
        <sz val="11"/>
        <color rgb="FF000000"/>
        <rFont val="Calibri"/>
      </rPr>
      <t xml:space="preserve"> for the Global Administrator-role:</t>
    </r>
    <r>
      <rPr>
        <sz val="11"/>
        <color rgb="FF000000"/>
        <rFont val="Calibri"/>
      </rPr>
      <t xml:space="preserve">
</t>
    </r>
    <r>
      <rPr>
        <sz val="11"/>
        <color rgb="FF006096"/>
        <rFont val="Roboto Condensed"/>
      </rPr>
      <t>v1.0/policies/roleManagementPolicyAssignments?$filter=scopeId eq '/' and scopeType eq 'DirectoryRole' and roleDefinitionId eq '62e90394-69f5-4237-9190-012177145e10'&amp;$select=policyId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policy's Approval setting using the </t>
    </r>
    <r>
      <rPr>
        <b/>
        <sz val="11"/>
        <color rgb="FF000000"/>
        <rFont val="Calibri"/>
      </rPr>
      <t>policyId</t>
    </r>
    <r>
      <rPr>
        <sz val="11"/>
        <color rgb="FF000000"/>
        <rFont val="Calibri"/>
      </rPr>
      <t xml:space="preserve"> from the previous call:</t>
    </r>
    <r>
      <rPr>
        <sz val="11"/>
        <color rgb="FF000000"/>
        <rFont val="Calibri"/>
      </rPr>
      <t xml:space="preserve">
</t>
    </r>
    <r>
      <rPr>
        <sz val="11"/>
        <color rgb="FF006096"/>
        <rFont val="Roboto Condensed"/>
      </rPr>
      <t>v1.0/policies/roleManagementPolicies/{policyID}/rules/Approval_EndUser_Assignment</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https://graph.microsoft.com/v1.0/policies/roleManagementPolicies/DirectoryRole_9c4d49a8-1f7a-4256-b1a2-b7cb0e7180f4_86522f3f-cfd0-4634-95a0-38083127ca00/rules/Approval_EndUser_Assignment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isApprovalRequired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approvalStages.primaryApprovers</t>
    </r>
    <r>
      <rPr>
        <sz val="11"/>
        <color rgb="FF000000"/>
        <rFont val="Calibri"/>
      </rPr>
      <t xml:space="preserve"> contains one or more valid users.</t>
    </r>
    <r>
      <rPr>
        <sz val="11"/>
        <color rgb="FF000000"/>
        <rFont val="Calibri"/>
      </rPr>
      <t xml:space="preserve">
</t>
    </r>
    <r>
      <rPr>
        <b/>
        <sz val="11"/>
        <color rgb="FF000000"/>
        <rFont val="Calibri"/>
      </rPr>
      <t>Note:</t>
    </r>
    <r>
      <rPr>
        <sz val="11"/>
        <color rgb="FF000000"/>
        <rFont val="Calibri"/>
      </rPr>
      <t xml:space="preserve"> Approvers should be reviewed on a regular basis to ensure the members are active and valid.</t>
    </r>
  </si>
  <si>
    <r>
      <rPr>
        <b/>
        <sz val="11"/>
        <color rgb="FF000000"/>
        <rFont val="Calibri"/>
      </rPr>
      <t>Require approval to activate</t>
    </r>
    <r>
      <rPr>
        <sz val="11"/>
        <color rgb="FF000000"/>
        <rFont val="Calibri"/>
      </rPr>
      <t xml:space="preserve"> : </t>
    </r>
    <r>
      <rPr>
        <b/>
        <sz val="11"/>
        <color rgb="FF000000"/>
        <rFont val="Calibri"/>
      </rPr>
      <t>No</t>
    </r>
    <r>
      <rPr>
        <sz val="11"/>
        <color rgb="FF000000"/>
        <rFont val="Calibri"/>
      </rPr>
      <t>.</t>
    </r>
  </si>
  <si>
    <t>5.3.5</t>
  </si>
  <si>
    <r>
      <rPr>
        <sz val="11"/>
        <rFont val="Calibri"/>
      </rPr>
      <t>Ensure approval is required for Privileged Role Administrator activation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</si>
  <si>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Privileged Role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 xml:space="preserv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Require approval to activate</t>
    </r>
    <r>
      <rPr>
        <sz val="11"/>
        <color rgb="FF000000"/>
        <rFont val="Calibri"/>
      </rPr>
      <t xml:space="preserve"> box.</t>
    </r>
    <r>
      <rPr>
        <sz val="11"/>
        <color rgb="FF000000"/>
        <rFont val="Calibri"/>
      </rPr>
      <t xml:space="preserve">
</t>
    </r>
    <r>
      <rPr>
        <sz val="11"/>
        <color rgb="FF000000"/>
        <rFont val="Calibri"/>
      </rPr>
      <t>- Add at least one approver.</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</si>
  <si>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Microsoft Entra Privileged Identity Management can be used to audit roles, allow just in time activation of roles and allow for periodic role attestation. Requiring approval before activation allows one of the selected approvers to first review and then approve the activation prior to PIM granted the role. The approver doesn't have to be a group member or owner.</t>
    </r>
    <r>
      <rPr>
        <sz val="11"/>
        <color rgb="FF000000"/>
        <rFont val="Calibri"/>
      </rPr>
      <t xml:space="preserve">
</t>
    </r>
    <r>
      <rPr>
        <sz val="11"/>
        <color rgb="FF000000"/>
        <rFont val="Calibri"/>
      </rPr>
      <t xml:space="preserve">The recommended state is </t>
    </r>
    <r>
      <rPr>
        <b/>
        <sz val="11"/>
        <color rgb="FF000000"/>
        <rFont val="Calibri"/>
      </rPr>
      <t>Require approval to activate</t>
    </r>
    <r>
      <rPr>
        <sz val="11"/>
        <color rgb="FF000000"/>
        <rFont val="Calibri"/>
      </rPr>
      <t xml:space="preserve"> for the </t>
    </r>
    <r>
      <rPr>
        <b/>
        <sz val="11"/>
        <color rgb="FF000000"/>
        <rFont val="Calibri"/>
      </rPr>
      <t>Privileged Role Administrator</t>
    </r>
    <r>
      <rPr>
        <sz val="11"/>
        <color rgb="FF000000"/>
        <rFont val="Calibri"/>
      </rPr>
      <t xml:space="preserve"> role.</t>
    </r>
  </si>
  <si>
    <r>
      <rPr>
        <sz val="11"/>
        <color rgb="FF000000"/>
        <rFont val="Calibri"/>
      </rPr>
      <t>Requiring approvers for automatic role assignment can slightly increase administrative overhead and add delays to tasks.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</si>
  <si>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Privileged Role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approval to activate</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there is at least one </t>
    </r>
    <r>
      <rPr>
        <b/>
        <sz val="11"/>
        <color rgb="FF000000"/>
        <rFont val="Calibri"/>
      </rPr>
      <t>approvers</t>
    </r>
    <r>
      <rPr>
        <sz val="11"/>
        <color rgb="FF000000"/>
        <rFont val="Calibri"/>
      </rPr>
      <t xml:space="preserve"> in the list.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t>
    </r>
    <r>
      <rPr>
        <b/>
        <sz val="11"/>
        <color rgb="FF000000"/>
        <rFont val="Calibri"/>
      </rPr>
      <t>policyID</t>
    </r>
    <r>
      <rPr>
        <sz val="11"/>
        <color rgb="FF000000"/>
        <rFont val="Calibri"/>
      </rPr>
      <t xml:space="preserve"> for the Privileged Role Administrator-role:</t>
    </r>
    <r>
      <rPr>
        <sz val="11"/>
        <color rgb="FF000000"/>
        <rFont val="Calibri"/>
      </rPr>
      <t xml:space="preserve">
</t>
    </r>
    <r>
      <rPr>
        <sz val="11"/>
        <color rgb="FF006096"/>
        <rFont val="Roboto Condensed"/>
      </rPr>
      <t>v1.0/policies/roleManagementPolicyAssignments?$filter=scopeId eq '/' and scopeType eq 'DirectoryRole' and roleDefinitionId eq 'e8611ab8-c189-46e8-94e1-60213ab1f814'&amp;$select=policyId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policy's Approval setting using the </t>
    </r>
    <r>
      <rPr>
        <b/>
        <sz val="11"/>
        <color rgb="FF000000"/>
        <rFont val="Calibri"/>
      </rPr>
      <t>policyId</t>
    </r>
    <r>
      <rPr>
        <sz val="11"/>
        <color rgb="FF000000"/>
        <rFont val="Calibri"/>
      </rPr>
      <t xml:space="preserve"> from the previous call:</t>
    </r>
    <r>
      <rPr>
        <sz val="11"/>
        <color rgb="FF000000"/>
        <rFont val="Calibri"/>
      </rPr>
      <t xml:space="preserve">
</t>
    </r>
    <r>
      <rPr>
        <sz val="11"/>
        <color rgb="FF006096"/>
        <rFont val="Roboto Condensed"/>
      </rPr>
      <t>v1.0/policies/roleManagementPolicies/{policyID}/rules/Approval_EndUser_Assignment</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https://graph.microsoft.com/v1.0/policies/roleManagementPolicies/DirectoryRole_d1fdbf46-5729-4c53-a951-7ab677be380f_3679e0d0-412a-444d-b517-ab23973d6067/rules/Approval_EndUser_Assignment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isApprovalRequired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approvalStages.primaryApprovers</t>
    </r>
    <r>
      <rPr>
        <sz val="11"/>
        <color rgb="FF000000"/>
        <rFont val="Calibri"/>
      </rPr>
      <t xml:space="preserve"> contains one or more valid users.</t>
    </r>
    <r>
      <rPr>
        <sz val="11"/>
        <color rgb="FF000000"/>
        <rFont val="Calibri"/>
      </rPr>
      <t xml:space="preserve">
</t>
    </r>
    <r>
      <rPr>
        <b/>
        <sz val="11"/>
        <color rgb="FF000000"/>
        <rFont val="Calibri"/>
      </rPr>
      <t>Note:</t>
    </r>
    <r>
      <rPr>
        <sz val="11"/>
        <color rgb="FF000000"/>
        <rFont val="Calibri"/>
      </rPr>
      <t xml:space="preserve"> Approvers should be reviewed on a regular basis to ensure the members are active and valid.</t>
    </r>
  </si>
  <si>
    <t>6.1.1</t>
  </si>
  <si>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</si>
  <si>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-AuditDisabled $false</t>
    </r>
    <r>
      <rPr>
        <sz val="11"/>
        <color rgb="FF006096"/>
        <rFont val="Roboto Condensed"/>
      </rPr>
      <t xml:space="preserve">
</t>
    </r>
  </si>
  <si>
    <r>
      <rPr>
        <sz val="11"/>
        <color rgb="FF000000"/>
        <rFont val="Calibri"/>
      </rPr>
      <t>The value False indicates that mailbox auditing on by default is turned on for the organization. Mailbox auditing on by default in the organization overrides the mailbox auditing settings on individual mailboxes. For example, if mailbox auditing is turned off for a mailbox (the AuditEnabled property on the mailbox is False), the default mailbox actions are still audited for the mailbox, because mailbox auditing on by default is turned on for the organization.</t>
    </r>
    <r>
      <rPr>
        <sz val="11"/>
        <color rgb="FF000000"/>
        <rFont val="Calibri"/>
      </rPr>
      <t xml:space="preserve">
</t>
    </r>
    <r>
      <rPr>
        <sz val="11"/>
        <color rgb="FF000000"/>
        <rFont val="Calibri"/>
      </rPr>
      <t>Turning off mailbox auditing on by default ($true) has the following results:</t>
    </r>
    <r>
      <rPr>
        <sz val="11"/>
        <color rgb="FF000000"/>
        <rFont val="Calibri"/>
      </rPr>
      <t xml:space="preserve">
</t>
    </r>
    <r>
      <rPr>
        <sz val="11"/>
        <color rgb="FF000000"/>
        <rFont val="Calibri"/>
      </rPr>
      <t>- Mailbox auditing is turned off for your organization.</t>
    </r>
    <r>
      <rPr>
        <sz val="11"/>
        <color rgb="FF000000"/>
        <rFont val="Calibri"/>
      </rPr>
      <t xml:space="preserve">
</t>
    </r>
    <r>
      <rPr>
        <sz val="11"/>
        <color rgb="FF000000"/>
        <rFont val="Calibri"/>
      </rPr>
      <t>- From the time you turn off mailbox auditing on by default, no mailbox actions are audited, even if mailbox auditing is enabled on a mailbox (the AuditEnabled property on the mailbox is True).</t>
    </r>
    <r>
      <rPr>
        <sz val="11"/>
        <color rgb="FF000000"/>
        <rFont val="Calibri"/>
      </rPr>
      <t xml:space="preserve">
</t>
    </r>
    <r>
      <rPr>
        <sz val="11"/>
        <color rgb="FF000000"/>
        <rFont val="Calibri"/>
      </rPr>
      <t>- Mailbox auditing isn't turned on for new mailboxes and setting the AuditEnabled property on a new or existing mailbox to True is ignored.</t>
    </r>
    <r>
      <rPr>
        <sz val="11"/>
        <color rgb="FF000000"/>
        <rFont val="Calibri"/>
      </rPr>
      <t xml:space="preserve">
</t>
    </r>
    <r>
      <rPr>
        <sz val="11"/>
        <color rgb="FF000000"/>
        <rFont val="Calibri"/>
      </rPr>
      <t>- Any mailbox audit bypass association settings (configured by using the Set-MailboxAuditBypassAssociation cmdlet) are ignored.</t>
    </r>
    <r>
      <rPr>
        <sz val="11"/>
        <color rgb="FF000000"/>
        <rFont val="Calibri"/>
      </rPr>
      <t xml:space="preserve">
</t>
    </r>
    <r>
      <rPr>
        <sz val="11"/>
        <color rgb="FF000000"/>
        <rFont val="Calibri"/>
      </rPr>
      <t>- Existing mailbox audit records are retained until the audit log age limit for the record expires.</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 xml:space="preserve"> at the organization level. This will enable auditing and enforce the default.</t>
    </r>
  </si>
  <si>
    <r>
      <rPr>
        <sz val="11"/>
        <color rgb="FF000000"/>
        <rFont val="Calibri"/>
      </rPr>
      <t>None - this is the default behavior as of 2019.</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</si>
  <si>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Format-List AuditDisabled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AuditDisabled</t>
    </r>
    <r>
      <rPr>
        <sz val="11"/>
        <color rgb="FF000000"/>
        <rFont val="Calibri"/>
      </rPr>
      <t xml:space="preserve"> is set to </t>
    </r>
    <r>
      <rPr>
        <b/>
        <sz val="11"/>
        <color rgb="FF000000"/>
        <rFont val="Calibri"/>
      </rPr>
      <t>False</t>
    </r>
    <r>
      <rPr>
        <sz val="11"/>
        <color rgb="FF000000"/>
        <rFont val="Calibri"/>
      </rPr>
      <t>.</t>
    </r>
  </si>
  <si>
    <r>
      <rPr>
        <sz val="11"/>
        <color rgb="FF000000"/>
        <rFont val="Calibri"/>
      </rPr>
      <t>False</t>
    </r>
  </si>
  <si>
    <t>6.1.2</t>
  </si>
  <si>
    <r>
      <rPr>
        <sz val="11"/>
        <rFont val="Calibri"/>
      </rPr>
      <t>Ensure mailbox audit actions are configured</t>
    </r>
  </si>
  <si>
    <r>
      <rPr>
        <sz val="11"/>
        <color rgb="FF000000"/>
        <rFont val="Calibri"/>
      </rPr>
      <t xml:space="preserve">For each </t>
    </r>
    <r>
      <rPr>
        <b/>
        <sz val="11"/>
        <color rgb="FF000000"/>
        <rFont val="Calibri"/>
      </rPr>
      <t>UserMailbox</t>
    </r>
    <r>
      <rPr>
        <sz val="11"/>
        <color rgb="FF000000"/>
        <rFont val="Calibri"/>
      </rPr>
      <t xml:space="preserve"> ensure </t>
    </r>
    <r>
      <rPr>
        <b/>
        <sz val="11"/>
        <color rgb="FF000000"/>
        <rFont val="Calibri"/>
      </rPr>
      <t>AuditEnabled</t>
    </r>
    <r>
      <rPr>
        <sz val="11"/>
        <color rgb="FF000000"/>
        <rFont val="Calibri"/>
      </rPr>
      <t xml:space="preserve"> is </t>
    </r>
    <r>
      <rPr>
        <b/>
        <sz val="11"/>
        <color rgb="FF000000"/>
        <rFont val="Calibri"/>
      </rPr>
      <t>True</t>
    </r>
    <r>
      <rPr>
        <sz val="11"/>
        <color rgb="FF000000"/>
        <rFont val="Calibri"/>
      </rPr>
      <t xml:space="preserve"> and the following audit actions are included </t>
    </r>
    <r>
      <rPr>
        <i/>
        <sz val="11"/>
        <color rgb="FF000000"/>
        <rFont val="Calibri"/>
      </rPr>
      <t>in addition</t>
    </r>
    <r>
      <rPr>
        <sz val="11"/>
        <color rgb="FF000000"/>
        <rFont val="Calibri"/>
      </rPr>
      <t xml:space="preserve"> to default actions of each sign-in type.</t>
    </r>
    <r>
      <rPr>
        <sz val="11"/>
        <color rgb="FF000000"/>
        <rFont val="Calibri"/>
      </rPr>
      <t xml:space="preserve">
</t>
    </r>
    <r>
      <rPr>
        <sz val="11"/>
        <color rgb="FF000000"/>
        <rFont val="Calibri"/>
      </rPr>
      <t xml:space="preserve">- Admin actions: </t>
    </r>
    <r>
      <rPr>
        <b/>
        <sz val="11"/>
        <color rgb="FF000000"/>
        <rFont val="Calibri"/>
      </rPr>
      <t>Copy</t>
    </r>
    <r>
      <rPr>
        <sz val="11"/>
        <color rgb="FF000000"/>
        <rFont val="Calibri"/>
      </rPr>
      <t xml:space="preserve">,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Delegate actions: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Owner actions: </t>
    </r>
    <r>
      <rPr>
        <b/>
        <sz val="11"/>
        <color rgb="FF000000"/>
        <rFont val="Calibri"/>
      </rPr>
      <t>Create</t>
    </r>
    <r>
      <rPr>
        <sz val="11"/>
        <color rgb="FF000000"/>
        <rFont val="Calibri"/>
      </rPr>
      <t xml:space="preserve">, </t>
    </r>
    <r>
      <rPr>
        <b/>
        <sz val="11"/>
        <color rgb="FF000000"/>
        <rFont val="Calibri"/>
      </rPr>
      <t>MailboxLogin</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defaults can be found in the </t>
    </r>
    <r>
      <rPr>
        <b/>
        <sz val="11"/>
        <color rgb="FF000000"/>
        <rFont val="Calibri"/>
      </rPr>
      <t>Default Value</t>
    </r>
    <r>
      <rPr>
        <sz val="11"/>
        <color rgb="FF000000"/>
        <rFont val="Calibri"/>
      </rPr>
      <t xml:space="preserve"> section and the combined total can be found in the scripts of the Audit/Remediation sections.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 to remediate every 'UserMailbox' in the organization:</t>
    </r>
    <r>
      <rPr>
        <sz val="11"/>
        <color rgb="FF000000"/>
        <rFont val="Calibri"/>
      </rPr>
      <t xml:space="preserve">
</t>
    </r>
    <r>
      <rPr>
        <sz val="11"/>
        <color rgb="FF006096"/>
        <rFont val="Roboto Condensed"/>
      </rPr>
      <t>$AuditAdmin = @(</t>
    </r>
    <r>
      <rPr>
        <sz val="11"/>
        <color rgb="FF006096"/>
        <rFont val="Roboto Condensed"/>
      </rPr>
      <t xml:space="preserve">
</t>
    </r>
    <r>
      <rPr>
        <sz val="11"/>
        <color rgb="FF006096"/>
        <rFont val="Roboto Condensed"/>
      </rPr>
      <t xml:space="preserve">    "ApplyRecord", "Copy", "Create", "FolderBind", "HardDelete",</t>
    </r>
    <r>
      <rPr>
        <sz val="11"/>
        <color rgb="FF006096"/>
        <rFont val="Roboto Condensed"/>
      </rPr>
      <t xml:space="preserve">
</t>
    </r>
    <r>
      <rPr>
        <sz val="11"/>
        <color rgb="FF006096"/>
        <rFont val="Roboto Condensed"/>
      </rPr>
      <t xml:space="preserve">    "MailItemsAccessed", "Move", "MoveToDeletedItems", "SendAs", </t>
    </r>
    <r>
      <rPr>
        <sz val="11"/>
        <color rgb="FF006096"/>
        <rFont val="Roboto Condensed"/>
      </rPr>
      <t xml:space="preserve">
</t>
    </r>
    <r>
      <rPr>
        <sz val="11"/>
        <color rgb="FF006096"/>
        <rFont val="Roboto Condensed"/>
      </rPr>
      <t xml:space="preserve">    "SendOnBehalf", "Send", "SoftDelete", "Update",</t>
    </r>
    <r>
      <rPr>
        <sz val="11"/>
        <color rgb="FF006096"/>
        <rFont val="Roboto Condensed"/>
      </rPr>
      <t xml:space="preserve">
</t>
    </r>
    <r>
      <rPr>
        <sz val="11"/>
        <color rgb="FF006096"/>
        <rFont val="Roboto Condensed"/>
      </rPr>
      <t xml:space="preserv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$AuditDelegate = @(</t>
    </r>
    <r>
      <rPr>
        <sz val="11"/>
        <color rgb="FF006096"/>
        <rFont val="Roboto Condensed"/>
      </rPr>
      <t xml:space="preserve">
</t>
    </r>
    <r>
      <rPr>
        <sz val="11"/>
        <color rgb="FF006096"/>
        <rFont val="Roboto Condensed"/>
      </rPr>
      <t xml:space="preserve">    "ApplyRecord", "Create", "FolderBind", "HardDelete", "Move",</t>
    </r>
    <r>
      <rPr>
        <sz val="11"/>
        <color rgb="FF006096"/>
        <rFont val="Roboto Condensed"/>
      </rPr>
      <t xml:space="preserve">
</t>
    </r>
    <r>
      <rPr>
        <sz val="11"/>
        <color rgb="FF006096"/>
        <rFont val="Roboto Condensed"/>
      </rPr>
      <t xml:space="preserve">    "MailItemsAccessed", "MoveToDeletedItems", "SendAs", "SendOnBehalf",</t>
    </r>
    <r>
      <rPr>
        <sz val="11"/>
        <color rgb="FF006096"/>
        <rFont val="Roboto Condensed"/>
      </rPr>
      <t xml:space="preserve">
</t>
    </r>
    <r>
      <rPr>
        <sz val="11"/>
        <color rgb="FF006096"/>
        <rFont val="Roboto Condensed"/>
      </rPr>
      <t xml:space="preserve">    "SoftDelete", "Update", "UpdateFolderPermissions",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$AuditOwner = @(</t>
    </r>
    <r>
      <rPr>
        <sz val="11"/>
        <color rgb="FF006096"/>
        <rFont val="Roboto Condensed"/>
      </rPr>
      <t xml:space="preserve">
</t>
    </r>
    <r>
      <rPr>
        <sz val="11"/>
        <color rgb="FF006096"/>
        <rFont val="Roboto Condensed"/>
      </rPr>
      <t xml:space="preserve">    "ApplyRecord", "Create", "HardDelete", "MailboxLogin", "Move",</t>
    </r>
    <r>
      <rPr>
        <sz val="11"/>
        <color rgb="FF006096"/>
        <rFont val="Roboto Condensed"/>
      </rPr>
      <t xml:space="preserve">
</t>
    </r>
    <r>
      <rPr>
        <sz val="11"/>
        <color rgb="FF006096"/>
        <rFont val="Roboto Condensed"/>
      </rPr>
      <t xml:space="preserve">    "MailItemsAccessed", "MoveToDeletedItems", "Send", "SoftDelete", </t>
    </r>
    <r>
      <rPr>
        <sz val="11"/>
        <color rgb="FF006096"/>
        <rFont val="Roboto Condensed"/>
      </rPr>
      <t xml:space="preserve">
</t>
    </r>
    <r>
      <rPr>
        <sz val="11"/>
        <color rgb="FF006096"/>
        <rFont val="Roboto Condensed"/>
      </rPr>
      <t xml:space="preserve">    "Update",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$MBX = Get-EXOMailbox -ResultSize Unlimited | Where-Object { </t>
    </r>
    <r>
      <rPr>
        <sz val="11"/>
        <color rgb="FF006096"/>
        <rFont val="Roboto Condensed"/>
      </rPr>
      <t xml:space="preserve">
</t>
    </r>
    <r>
      <rPr>
        <sz val="11"/>
        <color rgb="FF006096"/>
        <rFont val="Roboto Condensed"/>
      </rPr>
      <t xml:space="preserve">    $_.RecipientTypeDetails -eq "UserMailbox"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$MBX | Set-Mailbox -AuditEnabled $true `</t>
    </r>
    <r>
      <rPr>
        <sz val="11"/>
        <color rgb="FF006096"/>
        <rFont val="Roboto Condensed"/>
      </rPr>
      <t xml:space="preserve">
</t>
    </r>
    <r>
      <rPr>
        <sz val="11"/>
        <color rgb="FF006096"/>
        <rFont val="Roboto Condensed"/>
      </rPr>
      <t>-AuditLogAgeLimit 180 -AuditAdmin $AuditAdmin -AuditDelegate $AuditDelegate `</t>
    </r>
    <r>
      <rPr>
        <sz val="11"/>
        <color rgb="FF006096"/>
        <rFont val="Roboto Condensed"/>
      </rPr>
      <t xml:space="preserve">
</t>
    </r>
    <r>
      <rPr>
        <sz val="11"/>
        <color rgb="FF006096"/>
        <rFont val="Roboto Condensed"/>
      </rPr>
      <t>-AuditOwner $AuditOwner</t>
    </r>
    <r>
      <rPr>
        <sz val="11"/>
        <color rgb="FF006096"/>
        <rFont val="Roboto Condensed"/>
      </rPr>
      <t xml:space="preserve">
</t>
    </r>
    <r>
      <rPr>
        <sz val="11"/>
        <color rgb="FF000000"/>
        <rFont val="Calibri"/>
      </rPr>
      <t xml:space="preserve">
</t>
    </r>
    <r>
      <rPr>
        <sz val="11"/>
        <color rgb="FF000000"/>
        <rFont val="Calibri"/>
      </rPr>
      <t>- The script will apply the prescribed Audit Actions for each sign-in type (Owner, Delegate, Admin) and the AuditLogAgeLimit to each UserMailbox in the organization.</t>
    </r>
    <r>
      <rPr>
        <sz val="11"/>
        <color rgb="FF000000"/>
        <rFont val="Calibri"/>
      </rPr>
      <t xml:space="preserve">
</t>
    </r>
    <r>
      <rPr>
        <b/>
        <sz val="11"/>
        <color rgb="FF000000"/>
        <rFont val="Calibri"/>
      </rPr>
      <t>Note:</t>
    </r>
    <r>
      <rPr>
        <sz val="11"/>
        <color rgb="FF000000"/>
        <rFont val="Calibri"/>
      </rPr>
      <t xml:space="preserve"> Mailboxes with Audit (Premium) licenses, which is included with E5, can retain audit logs beyond 180 days.</t>
    </r>
  </si>
  <si>
    <r>
      <rPr>
        <sz val="11"/>
        <color rgb="FF000000"/>
        <rFont val="Calibri"/>
      </rPr>
      <t>Mailbox audit logging is turned on by default in all organizations. This effort started in January 2019, and means that certain actions performed by mailbox owners, delegates, and admins are automatically logged. The corresponding mailbox audit records are available for admins to search in the mailbox audit log.</t>
    </r>
    <r>
      <rPr>
        <sz val="11"/>
        <color rgb="FF000000"/>
        <rFont val="Calibri"/>
      </rPr>
      <t xml:space="preserve">
</t>
    </r>
    <r>
      <rPr>
        <sz val="11"/>
        <color rgb="FF000000"/>
        <rFont val="Calibri"/>
      </rPr>
      <t>Mailboxes and shared mailboxes have actions assigned to them individually in order to audit the data the organization determines valuable at the mailbox level.</t>
    </r>
    <r>
      <rPr>
        <sz val="11"/>
        <color rgb="FF000000"/>
        <rFont val="Calibri"/>
      </rPr>
      <t xml:space="preserve">
</t>
    </r>
    <r>
      <rPr>
        <sz val="11"/>
        <color rgb="FF000000"/>
        <rFont val="Calibri"/>
      </rPr>
      <t xml:space="preserve">The recommended state per mailbox is </t>
    </r>
    <r>
      <rPr>
        <b/>
        <sz val="11"/>
        <color rgb="FF000000"/>
        <rFont val="Calibri"/>
      </rPr>
      <t>AuditEnabled</t>
    </r>
    <r>
      <rPr>
        <sz val="11"/>
        <color rgb="FF000000"/>
        <rFont val="Calibri"/>
      </rPr>
      <t xml:space="preserve"> to </t>
    </r>
    <r>
      <rPr>
        <b/>
        <sz val="11"/>
        <color rgb="FF000000"/>
        <rFont val="Calibri"/>
      </rPr>
      <t>True</t>
    </r>
    <r>
      <rPr>
        <sz val="11"/>
        <color rgb="FF000000"/>
        <rFont val="Calibri"/>
      </rPr>
      <t xml:space="preserve"> including all default audit actions with additional actions outlined below in the audit and remediation sections.</t>
    </r>
    <r>
      <rPr>
        <sz val="11"/>
        <color rgb="FF000000"/>
        <rFont val="Calibri"/>
      </rPr>
      <t xml:space="preserve">
</t>
    </r>
    <r>
      <rPr>
        <b/>
        <sz val="11"/>
        <color rgb="FF000000"/>
        <rFont val="Calibri"/>
      </rPr>
      <t>Note:</t>
    </r>
    <r>
      <rPr>
        <sz val="11"/>
        <color rgb="FF000000"/>
        <rFont val="Calibri"/>
      </rPr>
      <t xml:space="preserve">  Audit (Standard) licensing allows for up to 180 days log retention as of October 2023.</t>
    </r>
  </si>
  <si>
    <r>
      <rPr>
        <sz val="11"/>
        <color rgb="FF000000"/>
        <rFont val="Calibri"/>
      </rPr>
      <t>Adding additional audit action types and increasing the AuditLogAgeLimit from 90 to 180 days will have a limited impact on mailbox storage. Mailbox audit log records are stored in a subfolder (named Audits) in the Recoverable Items folder in each user's mailbox.</t>
    </r>
    <r>
      <rPr>
        <sz val="11"/>
        <color rgb="FF000000"/>
        <rFont val="Calibri"/>
      </rPr>
      <t xml:space="preserve">
</t>
    </r>
    <r>
      <rPr>
        <sz val="11"/>
        <color rgb="FF000000"/>
        <rFont val="Calibri"/>
      </rPr>
      <t>- Mailbox audit records count against the storage quota of the Recoverable Items folder.</t>
    </r>
    <r>
      <rPr>
        <sz val="11"/>
        <color rgb="FF000000"/>
        <rFont val="Calibri"/>
      </rPr>
      <t xml:space="preserve">
</t>
    </r>
    <r>
      <rPr>
        <sz val="11"/>
        <color rgb="FF000000"/>
        <rFont val="Calibri"/>
      </rPr>
      <t>- Mailbox audit records also count against the folder limit for the Recoverable Items folder. A maximum of 3 million items (audit records) can be stored in the Audits subfolder.</t>
    </r>
    <r>
      <rPr>
        <sz val="11"/>
        <color rgb="FF000000"/>
        <rFont val="Calibri"/>
      </rPr>
      <t xml:space="preserve">
</t>
    </r>
    <r>
      <rPr>
        <sz val="11"/>
        <color rgb="FF000000"/>
        <rFont val="Calibri"/>
      </rPr>
      <t>The following cmdlet in Exchange Online PowerShell can be run to display the size and number of items in the Audits subfolder in the Recoverable Items folder:</t>
    </r>
    <r>
      <rPr>
        <sz val="11"/>
        <color rgb="FF000000"/>
        <rFont val="Calibri"/>
      </rPr>
      <t xml:space="preserve">
</t>
    </r>
    <r>
      <rPr>
        <sz val="11"/>
        <color rgb="FF006096"/>
        <rFont val="Roboto Condensed"/>
      </rPr>
      <t>Get-MailboxFolderStatistics -Identity &lt;MailboxIdentity&gt; -FolderScope RecoverableItems |</t>
    </r>
    <r>
      <rPr>
        <sz val="11"/>
        <color rgb="FF006096"/>
        <rFont val="Roboto Condensed"/>
      </rPr>
      <t xml:space="preserve">
</t>
    </r>
    <r>
      <rPr>
        <sz val="11"/>
        <color rgb="FF006096"/>
        <rFont val="Roboto Condensed"/>
      </rPr>
      <t>Where-Object {$_.Name -eq 'Audits'} | Format-List FolderPath,FolderSize,ItemsInFolder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It's unlikely that mailbox auditing on by default impacts the storage quota or the folder limit for the Recoverable Items folder.</t>
    </r>
  </si>
  <si>
    <r>
      <rPr>
        <sz val="11"/>
        <color rgb="FF000000"/>
        <rFont val="Calibri"/>
      </rPr>
      <t xml:space="preserve">Inspect each </t>
    </r>
    <r>
      <rPr>
        <b/>
        <sz val="11"/>
        <color rgb="FF000000"/>
        <rFont val="Calibri"/>
      </rPr>
      <t>UserMailbox</t>
    </r>
    <r>
      <rPr>
        <sz val="11"/>
        <color rgb="FF000000"/>
        <rFont val="Calibri"/>
      </rPr>
      <t xml:space="preserve"> and ensure </t>
    </r>
    <r>
      <rPr>
        <b/>
        <sz val="11"/>
        <color rgb="FF000000"/>
        <rFont val="Calibri"/>
      </rPr>
      <t>AuditEnabled</t>
    </r>
    <r>
      <rPr>
        <sz val="11"/>
        <color rgb="FF000000"/>
        <rFont val="Calibri"/>
      </rPr>
      <t xml:space="preserve"> is </t>
    </r>
    <r>
      <rPr>
        <b/>
        <sz val="11"/>
        <color rgb="FF000000"/>
        <rFont val="Calibri"/>
      </rPr>
      <t>True</t>
    </r>
    <r>
      <rPr>
        <sz val="11"/>
        <color rgb="FF000000"/>
        <rFont val="Calibri"/>
      </rPr>
      <t xml:space="preserve"> and the following audit actions are included </t>
    </r>
    <r>
      <rPr>
        <i/>
        <sz val="11"/>
        <color rgb="FF000000"/>
        <rFont val="Calibri"/>
      </rPr>
      <t>in addition</t>
    </r>
    <r>
      <rPr>
        <sz val="11"/>
        <color rgb="FF000000"/>
        <rFont val="Calibri"/>
      </rPr>
      <t xml:space="preserve"> to default actions of each sign-in type.</t>
    </r>
    <r>
      <rPr>
        <sz val="11"/>
        <color rgb="FF000000"/>
        <rFont val="Calibri"/>
      </rPr>
      <t xml:space="preserve">
</t>
    </r>
    <r>
      <rPr>
        <sz val="11"/>
        <color rgb="FF000000"/>
        <rFont val="Calibri"/>
      </rPr>
      <t xml:space="preserve">- Admin actions: </t>
    </r>
    <r>
      <rPr>
        <b/>
        <sz val="11"/>
        <color rgb="FF000000"/>
        <rFont val="Calibri"/>
      </rPr>
      <t>Copy</t>
    </r>
    <r>
      <rPr>
        <sz val="11"/>
        <color rgb="FF000000"/>
        <rFont val="Calibri"/>
      </rPr>
      <t xml:space="preserve">,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Delegate actions: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Owner actions: </t>
    </r>
    <r>
      <rPr>
        <b/>
        <sz val="11"/>
        <color rgb="FF000000"/>
        <rFont val="Calibri"/>
      </rPr>
      <t>Create</t>
    </r>
    <r>
      <rPr>
        <sz val="11"/>
        <color rgb="FF000000"/>
        <rFont val="Calibri"/>
      </rPr>
      <t xml:space="preserve">, </t>
    </r>
    <r>
      <rPr>
        <b/>
        <sz val="11"/>
        <color rgb="FF000000"/>
        <rFont val="Calibri"/>
      </rPr>
      <t>MailboxLogin</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defaults can be found in the </t>
    </r>
    <r>
      <rPr>
        <b/>
        <sz val="11"/>
        <color rgb="FF000000"/>
        <rFont val="Calibri"/>
      </rPr>
      <t>Default Value</t>
    </r>
    <r>
      <rPr>
        <sz val="11"/>
        <color rgb="FF000000"/>
        <rFont val="Calibri"/>
      </rPr>
      <t xml:space="preserve"> section and the combined total can be found in the scripts of the Audit/Remediation sections.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$AdminActions = @(</t>
    </r>
    <r>
      <rPr>
        <sz val="11"/>
        <color rgb="FF006096"/>
        <rFont val="Roboto Condensed"/>
      </rPr>
      <t xml:space="preserve">
</t>
    </r>
    <r>
      <rPr>
        <sz val="11"/>
        <color rgb="FF006096"/>
        <rFont val="Roboto Condensed"/>
      </rPr>
      <t xml:space="preserve">    "ApplyRecord", "Copy", "Create", "FolderBind", "HardDelete",</t>
    </r>
    <r>
      <rPr>
        <sz val="11"/>
        <color rgb="FF006096"/>
        <rFont val="Roboto Condensed"/>
      </rPr>
      <t xml:space="preserve">
</t>
    </r>
    <r>
      <rPr>
        <sz val="11"/>
        <color rgb="FF006096"/>
        <rFont val="Roboto Condensed"/>
      </rPr>
      <t xml:space="preserve">    "MailItemsAccessed", "Move", "MoveToDeletedItems", "SendAs", </t>
    </r>
    <r>
      <rPr>
        <sz val="11"/>
        <color rgb="FF006096"/>
        <rFont val="Roboto Condensed"/>
      </rPr>
      <t xml:space="preserve">
</t>
    </r>
    <r>
      <rPr>
        <sz val="11"/>
        <color rgb="FF006096"/>
        <rFont val="Roboto Condensed"/>
      </rPr>
      <t xml:space="preserve">    "SendOnBehalf", "Send", "SoftDelete", "Update",</t>
    </r>
    <r>
      <rPr>
        <sz val="11"/>
        <color rgb="FF006096"/>
        <rFont val="Roboto Condensed"/>
      </rPr>
      <t xml:space="preserve">
</t>
    </r>
    <r>
      <rPr>
        <sz val="11"/>
        <color rgb="FF006096"/>
        <rFont val="Roboto Condensed"/>
      </rPr>
      <t xml:space="preserv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$DelegateActions = @(</t>
    </r>
    <r>
      <rPr>
        <sz val="11"/>
        <color rgb="FF006096"/>
        <rFont val="Roboto Condensed"/>
      </rPr>
      <t xml:space="preserve">
</t>
    </r>
    <r>
      <rPr>
        <sz val="11"/>
        <color rgb="FF006096"/>
        <rFont val="Roboto Condensed"/>
      </rPr>
      <t xml:space="preserve">    "ApplyRecord", "Create", "FolderBind", "HardDelete", "Move", </t>
    </r>
    <r>
      <rPr>
        <sz val="11"/>
        <color rgb="FF006096"/>
        <rFont val="Roboto Condensed"/>
      </rPr>
      <t xml:space="preserve">
</t>
    </r>
    <r>
      <rPr>
        <sz val="11"/>
        <color rgb="FF006096"/>
        <rFont val="Roboto Condensed"/>
      </rPr>
      <t xml:space="preserve">    "MailItemsAccessed", "MoveToDeletedItems", "SendAs", "SendOnBehalf",</t>
    </r>
    <r>
      <rPr>
        <sz val="11"/>
        <color rgb="FF006096"/>
        <rFont val="Roboto Condensed"/>
      </rPr>
      <t xml:space="preserve">
</t>
    </r>
    <r>
      <rPr>
        <sz val="11"/>
        <color rgb="FF006096"/>
        <rFont val="Roboto Condensed"/>
      </rPr>
      <t xml:space="preserve">    "SoftDelete", "Update", "UpdateFolderPermissions",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$OwnerActions = @(</t>
    </r>
    <r>
      <rPr>
        <sz val="11"/>
        <color rgb="FF006096"/>
        <rFont val="Roboto Condensed"/>
      </rPr>
      <t xml:space="preserve">
</t>
    </r>
    <r>
      <rPr>
        <sz val="11"/>
        <color rgb="FF006096"/>
        <rFont val="Roboto Condensed"/>
      </rPr>
      <t xml:space="preserve">    "ApplyRecord", "Create", "HardDelete", "MailboxLogin", "Move",</t>
    </r>
    <r>
      <rPr>
        <sz val="11"/>
        <color rgb="FF006096"/>
        <rFont val="Roboto Condensed"/>
      </rPr>
      <t xml:space="preserve">
</t>
    </r>
    <r>
      <rPr>
        <sz val="11"/>
        <color rgb="FF006096"/>
        <rFont val="Roboto Condensed"/>
      </rPr>
      <t xml:space="preserve">    "MailItemsAccessed", "MoveToDeletedItems", "Send", "SoftDelete", </t>
    </r>
    <r>
      <rPr>
        <sz val="11"/>
        <color rgb="FF006096"/>
        <rFont val="Roboto Condensed"/>
      </rPr>
      <t xml:space="preserve">
</t>
    </r>
    <r>
      <rPr>
        <sz val="11"/>
        <color rgb="FF006096"/>
        <rFont val="Roboto Condensed"/>
      </rPr>
      <t xml:space="preserve">    "Update",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function VerifyActions {</t>
    </r>
    <r>
      <rPr>
        <sz val="11"/>
        <color rgb="FF006096"/>
        <rFont val="Roboto Condensed"/>
      </rPr>
      <t xml:space="preserve">
</t>
    </r>
    <r>
      <rPr>
        <sz val="11"/>
        <color rgb="FF006096"/>
        <rFont val="Roboto Condensed"/>
      </rPr>
      <t xml:space="preserve">    param (</t>
    </r>
    <r>
      <rPr>
        <sz val="11"/>
        <color rgb="FF006096"/>
        <rFont val="Roboto Condensed"/>
      </rPr>
      <t xml:space="preserve">
</t>
    </r>
    <r>
      <rPr>
        <sz val="11"/>
        <color rgb="FF006096"/>
        <rFont val="Roboto Condensed"/>
      </rPr>
      <t xml:space="preserve">        [array]$ExpectedActions,</t>
    </r>
    <r>
      <rPr>
        <sz val="11"/>
        <color rgb="FF006096"/>
        <rFont val="Roboto Condensed"/>
      </rPr>
      <t xml:space="preserve">
</t>
    </r>
    <r>
      <rPr>
        <sz val="11"/>
        <color rgb="FF006096"/>
        <rFont val="Roboto Condensed"/>
      </rPr>
      <t xml:space="preserve">        [array]$ActualActions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$Missing = $ExpectedActions | Where-Object { $_ -notin $ActualActions }</t>
    </r>
    <r>
      <rPr>
        <sz val="11"/>
        <color rgb="FF006096"/>
        <rFont val="Roboto Condensed"/>
      </rPr>
      <t xml:space="preserve">
</t>
    </r>
    <r>
      <rPr>
        <sz val="11"/>
        <color rgb="FF006096"/>
        <rFont val="Roboto Condensed"/>
      </rPr>
      <t xml:space="preserve">    return $Missing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$MBX = Get-EXOMailbox -PropertySets Audit, Minimum -ResultSize Unlimited |</t>
    </r>
    <r>
      <rPr>
        <sz val="11"/>
        <color rgb="FF006096"/>
        <rFont val="Roboto Condensed"/>
      </rPr>
      <t xml:space="preserve">
</t>
    </r>
    <r>
      <rPr>
        <sz val="11"/>
        <color rgb="FF006096"/>
        <rFont val="Roboto Condensed"/>
      </rPr>
      <t xml:space="preserve">    Where-Object { $_.RecipientTypeDetails -eq "UserMailbox" }</t>
    </r>
    <r>
      <rPr>
        <sz val="11"/>
        <color rgb="FF006096"/>
        <rFont val="Roboto Condensed"/>
      </rPr>
      <t xml:space="preserve">
</t>
    </r>
    <r>
      <rPr>
        <sz val="11"/>
        <color rgb="FF006096"/>
        <rFont val="Roboto Condensed"/>
      </rPr>
      <t>$Results = foreach ($mailbox in $MBX) {</t>
    </r>
    <r>
      <rPr>
        <sz val="11"/>
        <color rgb="FF006096"/>
        <rFont val="Roboto Condensed"/>
      </rPr>
      <t xml:space="preserve">
</t>
    </r>
    <r>
      <rPr>
        <sz val="11"/>
        <color rgb="FF006096"/>
        <rFont val="Roboto Condensed"/>
      </rPr>
      <t xml:space="preserve">    $AdminMissing = VerifyActions -ExpectedActions $AdminActions `</t>
    </r>
    <r>
      <rPr>
        <sz val="11"/>
        <color rgb="FF006096"/>
        <rFont val="Roboto Condensed"/>
      </rPr>
      <t xml:space="preserve">
</t>
    </r>
    <r>
      <rPr>
        <sz val="11"/>
        <color rgb="FF006096"/>
        <rFont val="Roboto Condensed"/>
      </rPr>
      <t xml:space="preserve">        -ActualActions $mailbox.AuditAdmin</t>
    </r>
    <r>
      <rPr>
        <sz val="11"/>
        <color rgb="FF006096"/>
        <rFont val="Roboto Condensed"/>
      </rPr>
      <t xml:space="preserve">
</t>
    </r>
    <r>
      <rPr>
        <sz val="11"/>
        <color rgb="FF006096"/>
        <rFont val="Roboto Condensed"/>
      </rPr>
      <t xml:space="preserve">    $DelegateMissing = VerifyActions -ExpectedActions $DelegateActions `</t>
    </r>
    <r>
      <rPr>
        <sz val="11"/>
        <color rgb="FF006096"/>
        <rFont val="Roboto Condensed"/>
      </rPr>
      <t xml:space="preserve">
</t>
    </r>
    <r>
      <rPr>
        <sz val="11"/>
        <color rgb="FF006096"/>
        <rFont val="Roboto Condensed"/>
      </rPr>
      <t xml:space="preserve">        -ActualActions $mailbox.AuditDelegate</t>
    </r>
    <r>
      <rPr>
        <sz val="11"/>
        <color rgb="FF006096"/>
        <rFont val="Roboto Condensed"/>
      </rPr>
      <t xml:space="preserve">
</t>
    </r>
    <r>
      <rPr>
        <sz val="11"/>
        <color rgb="FF006096"/>
        <rFont val="Roboto Condensed"/>
      </rPr>
      <t xml:space="preserve">    $OwnerMissing = VerifyActions -ExpectedActions $OwnerActions `</t>
    </r>
    <r>
      <rPr>
        <sz val="11"/>
        <color rgb="FF006096"/>
        <rFont val="Roboto Condensed"/>
      </rPr>
      <t xml:space="preserve">
</t>
    </r>
    <r>
      <rPr>
        <sz val="11"/>
        <color rgb="FF006096"/>
        <rFont val="Roboto Condensed"/>
      </rPr>
      <t xml:space="preserve">        -ActualActions $mailbox.AuditOwner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$IsCompliant = $AdminMissing.Count -eq 0 -and </t>
    </r>
    <r>
      <rPr>
        <sz val="11"/>
        <color rgb="FF006096"/>
        <rFont val="Roboto Condensed"/>
      </rPr>
      <t xml:space="preserve">
</t>
    </r>
    <r>
      <rPr>
        <sz val="11"/>
        <color rgb="FF006096"/>
        <rFont val="Roboto Condensed"/>
      </rPr>
      <t xml:space="preserve">                   $DelegateMissing.Count -eq 0 -and </t>
    </r>
    <r>
      <rPr>
        <sz val="11"/>
        <color rgb="FF006096"/>
        <rFont val="Roboto Condensed"/>
      </rPr>
      <t xml:space="preserve">
</t>
    </r>
    <r>
      <rPr>
        <sz val="11"/>
        <color rgb="FF006096"/>
        <rFont val="Roboto Condensed"/>
      </rPr>
      <t xml:space="preserve">                   $OwnerMissing.Count -eq 0 -and </t>
    </r>
    <r>
      <rPr>
        <sz val="11"/>
        <color rgb="FF006096"/>
        <rFont val="Roboto Condensed"/>
      </rPr>
      <t xml:space="preserve">
</t>
    </r>
    <r>
      <rPr>
        <sz val="11"/>
        <color rgb="FF006096"/>
        <rFont val="Roboto Condensed"/>
      </rPr>
      <t xml:space="preserve">                   $mailbox.AuditEnabled</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Mailbox         = $mailbox.UserPrincipalName</t>
    </r>
    <r>
      <rPr>
        <sz val="11"/>
        <color rgb="FF006096"/>
        <rFont val="Roboto Condensed"/>
      </rPr>
      <t xml:space="preserve">
</t>
    </r>
    <r>
      <rPr>
        <sz val="11"/>
        <color rgb="FF006096"/>
        <rFont val="Roboto Condensed"/>
      </rPr>
      <t xml:space="preserve">        AuditEnabled    = $mailbox.AuditEnabled</t>
    </r>
    <r>
      <rPr>
        <sz val="11"/>
        <color rgb="FF006096"/>
        <rFont val="Roboto Condensed"/>
      </rPr>
      <t xml:space="preserve">
</t>
    </r>
    <r>
      <rPr>
        <sz val="11"/>
        <color rgb="FF006096"/>
        <rFont val="Roboto Condensed"/>
      </rPr>
      <t xml:space="preserve">        AdminMissing    = if ($AdminMissing.Count -gt 0) { </t>
    </r>
    <r>
      <rPr>
        <sz val="11"/>
        <color rgb="FF006096"/>
        <rFont val="Roboto Condensed"/>
      </rPr>
      <t xml:space="preserve">
</t>
    </r>
    <r>
      <rPr>
        <sz val="11"/>
        <color rgb="FF006096"/>
        <rFont val="Roboto Condensed"/>
      </rPr>
      <t xml:space="preserve">            $AdminMissing -join ", " } else { "None" }</t>
    </r>
    <r>
      <rPr>
        <sz val="11"/>
        <color rgb="FF006096"/>
        <rFont val="Roboto Condensed"/>
      </rPr>
      <t xml:space="preserve">
</t>
    </r>
    <r>
      <rPr>
        <sz val="11"/>
        <color rgb="FF006096"/>
        <rFont val="Roboto Condensed"/>
      </rPr>
      <t xml:space="preserve">        DelegateMissing = if ($DelegateMissing.Count -gt 0) { </t>
    </r>
    <r>
      <rPr>
        <sz val="11"/>
        <color rgb="FF006096"/>
        <rFont val="Roboto Condensed"/>
      </rPr>
      <t xml:space="preserve">
</t>
    </r>
    <r>
      <rPr>
        <sz val="11"/>
        <color rgb="FF006096"/>
        <rFont val="Roboto Condensed"/>
      </rPr>
      <t xml:space="preserve">            $DelegateMissing -join ", " } else { "None" }</t>
    </r>
    <r>
      <rPr>
        <sz val="11"/>
        <color rgb="FF006096"/>
        <rFont val="Roboto Condensed"/>
      </rPr>
      <t xml:space="preserve">
</t>
    </r>
    <r>
      <rPr>
        <sz val="11"/>
        <color rgb="FF006096"/>
        <rFont val="Roboto Condensed"/>
      </rPr>
      <t xml:space="preserve">        OwnerMissing    = if ($OwnerMissing.Count -gt 0) { </t>
    </r>
    <r>
      <rPr>
        <sz val="11"/>
        <color rgb="FF006096"/>
        <rFont val="Roboto Condensed"/>
      </rPr>
      <t xml:space="preserve">
</t>
    </r>
    <r>
      <rPr>
        <sz val="11"/>
        <color rgb="FF006096"/>
        <rFont val="Roboto Condensed"/>
      </rPr>
      <t xml:space="preserve">            $OwnerMissing -join ", " } else { "None" }</t>
    </r>
    <r>
      <rPr>
        <sz val="11"/>
        <color rgb="FF006096"/>
        <rFont val="Roboto Condensed"/>
      </rPr>
      <t xml:space="preserve">
</t>
    </r>
    <r>
      <rPr>
        <sz val="11"/>
        <color rgb="FF006096"/>
        <rFont val="Roboto Condensed"/>
      </rPr>
      <t xml:space="preserve">        ComplianceState = if ($IsCompliant) { "Compliant" } else { </t>
    </r>
    <r>
      <rPr>
        <sz val="11"/>
        <color rgb="FF006096"/>
        <rFont val="Roboto Condensed"/>
      </rPr>
      <t xml:space="preserve">
</t>
    </r>
    <r>
      <rPr>
        <sz val="11"/>
        <color rgb="FF006096"/>
        <rFont val="Roboto Condensed"/>
      </rPr>
      <t xml:space="preserve">            "Non-Compliant"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Display results in table format</t>
    </r>
    <r>
      <rPr>
        <sz val="11"/>
        <color rgb="FF006096"/>
        <rFont val="Roboto Condensed"/>
      </rPr>
      <t xml:space="preserve">
</t>
    </r>
    <r>
      <rPr>
        <sz val="11"/>
        <color rgb="FF006096"/>
        <rFont val="Roboto Condensed"/>
      </rPr>
      <t>$Results | Format-Table -AutoSize</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$Results | Out-GridView -Title "Mailbox Audit Results"</t>
    </r>
    <r>
      <rPr>
        <sz val="11"/>
        <color rgb="FF006096"/>
        <rFont val="Roboto Condensed"/>
      </rPr>
      <t xml:space="preserve">
</t>
    </r>
    <r>
      <rPr>
        <sz val="11"/>
        <color rgb="FF006096"/>
        <rFont val="Roboto Condensed"/>
      </rPr>
      <t>$Results | Export-Csv -Path "6.1.2.csv" -NoTypeInformation</t>
    </r>
    <r>
      <rPr>
        <sz val="11"/>
        <color rgb="FF006096"/>
        <rFont val="Roboto Condensed"/>
      </rPr>
      <t xml:space="preserve">
</t>
    </r>
    <r>
      <rPr>
        <sz val="11"/>
        <color rgb="FF006096"/>
        <rFont val="Roboto Condensed"/>
      </rPr>
      <t>$Results | ConvertTo-Json | Out-File -FilePath "6.1.2.json"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 Inspect the results. Mailboxes will be labeled as either </t>
    </r>
    <r>
      <rPr>
        <b/>
        <sz val="11"/>
        <color rgb="FF000000"/>
        <rFont val="Calibri"/>
      </rPr>
      <t>Compliant</t>
    </r>
    <r>
      <rPr>
        <sz val="11"/>
        <color rgb="FF000000"/>
        <rFont val="Calibri"/>
      </rPr>
      <t xml:space="preserve"> or </t>
    </r>
    <r>
      <rPr>
        <b/>
        <sz val="11"/>
        <color rgb="FF000000"/>
        <rFont val="Calibri"/>
      </rPr>
      <t>Non-compliant</t>
    </r>
    <r>
      <rPr>
        <sz val="11"/>
        <color rgb="FF000000"/>
        <rFont val="Calibri"/>
      </rPr>
      <t>, accompanied by supporting details that outline the missing actions for each type and the current state of AuditEnabled. Optional methods for exporting the data to CSV, JSON, or GridView are also shown at the end of the script.</t>
    </r>
    <r>
      <rPr>
        <sz val="11"/>
        <color rgb="FF000000"/>
        <rFont val="Calibri"/>
      </rPr>
      <t xml:space="preserve">
</t>
    </r>
    <r>
      <rPr>
        <b/>
        <sz val="11"/>
        <color rgb="FF000000"/>
        <rFont val="Calibri"/>
      </rPr>
      <t>Note:</t>
    </r>
    <r>
      <rPr>
        <sz val="11"/>
        <color rgb="FF000000"/>
        <rFont val="Calibri"/>
      </rPr>
      <t xml:space="preserve"> Mailboxes with Audit (Premium) licenses, which is included with E5, can retain audit logs beyond 180 days.</t>
    </r>
  </si>
  <si>
    <r>
      <rPr>
        <b/>
        <sz val="11"/>
        <color rgb="FF000000"/>
        <rFont val="Calibri"/>
      </rPr>
      <t>AuditEnabled</t>
    </r>
    <r>
      <rPr>
        <sz val="11"/>
        <color rgb="FF000000"/>
        <rFont val="Calibri"/>
      </rPr>
      <t xml:space="preserve">: </t>
    </r>
    <r>
      <rPr>
        <b/>
        <sz val="11"/>
        <color rgb="FF000000"/>
        <rFont val="Calibri"/>
      </rPr>
      <t>True</t>
    </r>
    <r>
      <rPr>
        <sz val="11"/>
        <color rgb="FF000000"/>
        <rFont val="Calibri"/>
      </rPr>
      <t xml:space="preserve"> for all mailboxes except below:</t>
    </r>
    <r>
      <rPr>
        <sz val="11"/>
        <color rgb="FF000000"/>
        <rFont val="Calibri"/>
      </rPr>
      <t xml:space="preserve">
</t>
    </r>
    <r>
      <rPr>
        <sz val="11"/>
        <color rgb="FF000000"/>
        <rFont val="Calibri"/>
      </rPr>
      <t>- Resource Mailboxes</t>
    </r>
    <r>
      <rPr>
        <sz val="11"/>
        <color rgb="FF000000"/>
        <rFont val="Calibri"/>
      </rPr>
      <t xml:space="preserve">
</t>
    </r>
    <r>
      <rPr>
        <sz val="11"/>
        <color rgb="FF000000"/>
        <rFont val="Calibri"/>
      </rPr>
      <t>- Public Folder Mailboxes</t>
    </r>
    <r>
      <rPr>
        <sz val="11"/>
        <color rgb="FF000000"/>
        <rFont val="Calibri"/>
      </rPr>
      <t xml:space="preserve">
</t>
    </r>
    <r>
      <rPr>
        <sz val="11"/>
        <color rgb="FF000000"/>
        <rFont val="Calibri"/>
      </rPr>
      <t>- DiscoverySearch Mailbox</t>
    </r>
    <r>
      <rPr>
        <sz val="11"/>
        <color rgb="FF000000"/>
        <rFont val="Calibri"/>
      </rPr>
      <t xml:space="preserve">
</t>
    </r>
    <r>
      <rPr>
        <b/>
        <sz val="11"/>
        <color rgb="FF000000"/>
        <rFont val="Calibri"/>
      </rPr>
      <t>AuditAdmin:</t>
    </r>
    <r>
      <rPr>
        <sz val="11"/>
        <color rgb="FF000000"/>
        <rFont val="Calibri"/>
      </rPr>
      <t xml:space="preserve"> ApplyRecord, Create, HardDelete, MailItemsAccessed, MoveToDeletedItems, Send, SendAs, SendOnBehalf, SoftDelete, Update, UpdateCalendarDelegation, UpdateFolderPermissions, UpdateInboxRules</t>
    </r>
    <r>
      <rPr>
        <sz val="11"/>
        <color rgb="FF000000"/>
        <rFont val="Calibri"/>
      </rPr>
      <t xml:space="preserve">
</t>
    </r>
    <r>
      <rPr>
        <b/>
        <sz val="11"/>
        <color rgb="FF000000"/>
        <rFont val="Calibri"/>
      </rPr>
      <t>AuditDelegate:</t>
    </r>
    <r>
      <rPr>
        <sz val="11"/>
        <color rgb="FF000000"/>
        <rFont val="Calibri"/>
      </rPr>
      <t xml:space="preserve"> ApplyRecord, Create, HardDelete, MailItemsAccessed, MoveToDeletedItems, SendAs, SendOnBehalf, SoftDelete, Update, UpdateFolderPermissions, UpdateInboxRules</t>
    </r>
    <r>
      <rPr>
        <sz val="11"/>
        <color rgb="FF000000"/>
        <rFont val="Calibri"/>
      </rPr>
      <t xml:space="preserve">
</t>
    </r>
    <r>
      <rPr>
        <b/>
        <sz val="11"/>
        <color rgb="FF000000"/>
        <rFont val="Calibri"/>
      </rPr>
      <t>AuditOwner:</t>
    </r>
    <r>
      <rPr>
        <sz val="11"/>
        <color rgb="FF000000"/>
        <rFont val="Calibri"/>
      </rPr>
      <t xml:space="preserve"> ApplyRecord, HardDelete, MailItemsAccessed, MoveToDeletedItems, Send, SoftDelete, Update, UpdateCalendarDelegation, UpdateFolderPermissions, UpdateInboxRules</t>
    </r>
  </si>
  <si>
    <t>6.1.3</t>
  </si>
  <si>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</si>
  <si>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The following example PowerShell script will disable AuditBypass for all mailboxes which currently have it enabled:</t>
    </r>
    <r>
      <rPr>
        <sz val="11"/>
        <color rgb="FF000000"/>
        <rFont val="Calibri"/>
      </rPr>
      <t xml:space="preserve">
</t>
    </r>
    <r>
      <rPr>
        <sz val="11"/>
        <color rgb="FF006096"/>
        <rFont val="Roboto Condensed"/>
      </rPr>
      <t># Get mailboxes with AuditBypassEnabled set to $true</t>
    </r>
    <r>
      <rPr>
        <sz val="11"/>
        <color rgb="FF006096"/>
        <rFont val="Roboto Condensed"/>
      </rPr>
      <t xml:space="preserve">
</t>
    </r>
    <r>
      <rPr>
        <sz val="11"/>
        <color rgb="FF006096"/>
        <rFont val="Roboto Condensed"/>
      </rPr>
      <t>$MBXAudit = Get-MailboxAuditBypassAssociation -ResultSize unlimited | Where-Object { $_.AuditBypassEnabled -eq $true }</t>
    </r>
    <r>
      <rPr>
        <sz val="11"/>
        <color rgb="FF006096"/>
        <rFont val="Roboto Condensed"/>
      </rPr>
      <t xml:space="preserve">
</t>
    </r>
    <r>
      <rPr>
        <sz val="11"/>
        <color rgb="FF006096"/>
        <rFont val="Roboto Condensed"/>
      </rPr>
      <t>foreach ($mailbox in $MBXAudit) {</t>
    </r>
    <r>
      <rPr>
        <sz val="11"/>
        <color rgb="FF006096"/>
        <rFont val="Roboto Condensed"/>
      </rPr>
      <t xml:space="preserve">
</t>
    </r>
    <r>
      <rPr>
        <sz val="11"/>
        <color rgb="FF006096"/>
        <rFont val="Roboto Condensed"/>
      </rPr>
      <t xml:space="preserve">    $mailboxName = $mailbox.Name</t>
    </r>
    <r>
      <rPr>
        <sz val="11"/>
        <color rgb="FF006096"/>
        <rFont val="Roboto Condensed"/>
      </rPr>
      <t xml:space="preserve">
</t>
    </r>
    <r>
      <rPr>
        <sz val="11"/>
        <color rgb="FF006096"/>
        <rFont val="Roboto Condensed"/>
      </rPr>
      <t xml:space="preserve">    Set-MailboxAuditBypassAssociation -Identity $mailboxName -AuditBypassEnabled $false</t>
    </r>
    <r>
      <rPr>
        <sz val="11"/>
        <color rgb="FF006096"/>
        <rFont val="Roboto Condensed"/>
      </rPr>
      <t xml:space="preserve">
</t>
    </r>
    <r>
      <rPr>
        <sz val="11"/>
        <color rgb="FF006096"/>
        <rFont val="Roboto Condensed"/>
      </rPr>
      <t xml:space="preserve">    Write-Host "Audit Bypass disabled for mailbox Identity: $mailboxName" -ForegroundColor Green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</si>
  <si>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When configuring a user or computer account to bypass mailbox audit logging, the system will not record any access, or actions performed by the said user or computer account on any mailbox. Administratively this was introduced to reduce the volume of entries in the mailbox audit logs on trusted user or computer accounts.</t>
    </r>
    <r>
      <rPr>
        <sz val="11"/>
        <color rgb="FF000000"/>
        <rFont val="Calibri"/>
      </rPr>
      <t xml:space="preserve">
</t>
    </r>
    <r>
      <rPr>
        <sz val="11"/>
        <color rgb="FF000000"/>
        <rFont val="Calibri"/>
      </rPr>
      <t xml:space="preserve">Ensure </t>
    </r>
    <r>
      <rPr>
        <b/>
        <sz val="11"/>
        <color rgb="FF000000"/>
        <rFont val="Calibri"/>
      </rPr>
      <t>AuditBypassEnabled</t>
    </r>
    <r>
      <rPr>
        <sz val="11"/>
        <color rgb="FF000000"/>
        <rFont val="Calibri"/>
      </rPr>
      <t xml:space="preserve"> is not enabled on accounts without a written exception.</t>
    </r>
  </si>
  <si>
    <r>
      <rPr>
        <sz val="11"/>
        <color rgb="FF000000"/>
        <rFont val="Calibri"/>
      </rPr>
      <t>None - this is the default behavior.</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</si>
  <si>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$MBXData = Get-MailboxAuditBypassAssociation -ResultSize unlimited</t>
    </r>
    <r>
      <rPr>
        <sz val="11"/>
        <color rgb="FF006096"/>
        <rFont val="Roboto Condensed"/>
      </rPr>
      <t xml:space="preserve">
</t>
    </r>
    <r>
      <rPr>
        <sz val="11"/>
        <color rgb="FF006096"/>
        <rFont val="Roboto Condensed"/>
      </rPr>
      <t xml:space="preserve">$Report = $MBXData | ? {$_.AuditBypassEnabled -eq $true} | </t>
    </r>
    <r>
      <rPr>
        <sz val="11"/>
        <color rgb="FF006096"/>
        <rFont val="Roboto Condensed"/>
      </rPr>
      <t xml:space="preserve">
</t>
    </r>
    <r>
      <rPr>
        <sz val="11"/>
        <color rgb="FF006096"/>
        <rFont val="Roboto Condensed"/>
      </rPr>
      <t>select Name,AuditBypassEnabled</t>
    </r>
    <r>
      <rPr>
        <sz val="11"/>
        <color rgb="FF006096"/>
        <rFont val="Roboto Condensed"/>
      </rPr>
      <t xml:space="preserve">
</t>
    </r>
    <r>
      <rPr>
        <sz val="11"/>
        <color rgb="FF006096"/>
        <rFont val="Roboto Condensed"/>
      </rPr>
      <t>$Report</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$Report | Out-GridView -Title "Mailbox Audit Bypass Association"</t>
    </r>
    <r>
      <rPr>
        <sz val="11"/>
        <color rgb="FF006096"/>
        <rFont val="Roboto Condensed"/>
      </rPr>
      <t xml:space="preserve">
</t>
    </r>
    <r>
      <rPr>
        <sz val="11"/>
        <color rgb="FF006096"/>
        <rFont val="Roboto Condensed"/>
      </rPr>
      <t>$Report | Export-Csv -Path "6.1.3.csv" -NoTypeInformation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If nothing is returned, then there are no accounts with Audit Bypass enabled.</t>
    </r>
    <r>
      <rPr>
        <sz val="11"/>
        <color rgb="FF000000"/>
        <rFont val="Calibri"/>
      </rPr>
      <t xml:space="preserve">
</t>
    </r>
    <r>
      <rPr>
        <b/>
        <sz val="11"/>
        <color rgb="FF000000"/>
        <rFont val="Calibri"/>
      </rPr>
      <t>Note:</t>
    </r>
    <r>
      <rPr>
        <sz val="11"/>
        <color rgb="FF000000"/>
        <rFont val="Calibri"/>
      </rPr>
      <t xml:space="preserve"> The cmdlet </t>
    </r>
    <r>
      <rPr>
        <b/>
        <sz val="11"/>
        <color rgb="FF000000"/>
        <rFont val="Calibri"/>
      </rPr>
      <t>Get-MailboxAuditBypassAssociation</t>
    </r>
    <r>
      <rPr>
        <sz val="11"/>
        <color rgb="FF000000"/>
        <rFont val="Calibri"/>
      </rPr>
      <t xml:space="preserve"> may display a WARNING on system objects that begin with "Asc-2X1", this is not part of the Audit procedure and can be ignored.</t>
    </r>
  </si>
  <si>
    <r>
      <rPr>
        <sz val="11"/>
        <color rgb="FF000000"/>
        <rFont val="Calibri"/>
      </rPr>
      <t xml:space="preserve">AuditBypassEnabled </t>
    </r>
    <r>
      <rPr>
        <b/>
        <sz val="11"/>
        <color rgb="FF000000"/>
        <rFont val="Calibri"/>
      </rPr>
      <t>False</t>
    </r>
  </si>
  <si>
    <t>Mail flow</t>
  </si>
  <si>
    <t>6.2.1</t>
  </si>
  <si>
    <r>
      <rPr>
        <sz val="11"/>
        <rFont val="Calibri"/>
      </rPr>
      <t>Ensure all forms of mail forwarding are blocked and/or disabled</t>
    </r>
  </si>
  <si>
    <r>
      <rPr>
        <b/>
        <sz val="11"/>
        <color rgb="FF000000"/>
        <rFont val="Calibri"/>
      </rPr>
      <t>Note:</t>
    </r>
    <r>
      <rPr>
        <sz val="11"/>
        <color rgb="FF000000"/>
        <rFont val="Calibri"/>
      </rPr>
      <t xml:space="preserve"> </t>
    </r>
    <r>
      <rPr>
        <i/>
        <sz val="11"/>
        <color rgb="FF000000"/>
        <rFont val="Calibri"/>
      </rPr>
      <t>Remediation is a two step procedure as follows:</t>
    </r>
    <r>
      <rPr>
        <sz val="11"/>
        <color rgb="FF000000"/>
        <rFont val="Calibri"/>
      </rPr>
      <t xml:space="preserve">
</t>
    </r>
    <r>
      <rPr>
        <b/>
        <sz val="11"/>
        <color rgb="FF000000"/>
        <rFont val="Calibri"/>
      </rPr>
      <t>STEP 1: Transport rules</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Select </t>
    </r>
    <r>
      <rPr>
        <b/>
        <sz val="11"/>
        <color rgb="FF000000"/>
        <rFont val="Calibri"/>
      </rPr>
      <t>Exchange</t>
    </r>
    <r>
      <rPr>
        <sz val="11"/>
        <color rgb="FF000000"/>
        <rFont val="Calibri"/>
      </rPr>
      <t xml:space="preserve"> to open the Exchange admin center.</t>
    </r>
    <r>
      <rPr>
        <sz val="11"/>
        <color rgb="FF000000"/>
        <rFont val="Calibri"/>
      </rPr>
      <t xml:space="preserve">
</t>
    </r>
    <r>
      <rPr>
        <sz val="11"/>
        <color rgb="FF000000"/>
        <rFont val="Calibri"/>
      </rPr>
      <t xml:space="preserve">- Select </t>
    </r>
    <r>
      <rPr>
        <b/>
        <sz val="11"/>
        <color rgb="FF000000"/>
        <rFont val="Calibri"/>
      </rPr>
      <t>Mail Flow</t>
    </r>
    <r>
      <rPr>
        <sz val="11"/>
        <color rgb="FF000000"/>
        <rFont val="Calibri"/>
      </rPr>
      <t xml:space="preserve"> then </t>
    </r>
    <r>
      <rPr>
        <b/>
        <sz val="11"/>
        <color rgb="FF000000"/>
        <rFont val="Calibri"/>
      </rPr>
      <t>Rules</t>
    </r>
    <r>
      <rPr>
        <sz val="11"/>
        <color rgb="FF000000"/>
        <rFont val="Calibri"/>
      </rPr>
      <t>.</t>
    </r>
    <r>
      <rPr>
        <sz val="11"/>
        <color rgb="FF000000"/>
        <rFont val="Calibri"/>
      </rPr>
      <t xml:space="preserve">
</t>
    </r>
    <r>
      <rPr>
        <sz val="11"/>
        <color rgb="FF000000"/>
        <rFont val="Calibri"/>
      </rPr>
      <t>- For each rule that redirects email to external domains, select the rule and click the 'Delete' icon.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Remove-TransportRule {RuleName}</t>
    </r>
    <r>
      <rPr>
        <sz val="11"/>
        <color rgb="FF006096"/>
        <rFont val="Roboto Condensed"/>
      </rPr>
      <t xml:space="preserve">
</t>
    </r>
    <r>
      <rPr>
        <sz val="11"/>
        <color rgb="FF000000"/>
        <rFont val="Calibri"/>
      </rPr>
      <t xml:space="preserve">
</t>
    </r>
    <r>
      <rPr>
        <b/>
        <sz val="11"/>
        <color rgb="FF000000"/>
        <rFont val="Calibri"/>
      </rPr>
      <t>STEP 2: Anti-spam outbound policy</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then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&gt;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Anti-spam outbound policy (default)</t>
    </r>
    <r>
      <rPr>
        <sz val="11"/>
        <color rgb="FF000000"/>
        <rFont val="Calibri"/>
      </rPr>
      <t xml:space="preserve">
</t>
    </r>
    <r>
      <rPr>
        <sz val="11"/>
        <color rgb="FF000000"/>
        <rFont val="Calibri"/>
      </rPr>
      <t xml:space="preserve">- Click </t>
    </r>
    <r>
      <rPr>
        <b/>
        <sz val="11"/>
        <color rgb="FF000000"/>
        <rFont val="Calibri"/>
      </rPr>
      <t>Edit protection settings</t>
    </r>
    <r>
      <rPr>
        <sz val="11"/>
        <color rgb="FF000000"/>
        <rFont val="Calibri"/>
      </rPr>
      <t xml:space="preserve">
</t>
    </r>
    <r>
      <rPr>
        <sz val="11"/>
        <color rgb="FF000000"/>
        <rFont val="Calibri"/>
      </rPr>
      <t xml:space="preserve">- Set </t>
    </r>
    <r>
      <rPr>
        <b/>
        <sz val="11"/>
        <color rgb="FF000000"/>
        <rFont val="Calibri"/>
      </rPr>
      <t>Automatic forwarding rules</t>
    </r>
    <r>
      <rPr>
        <sz val="11"/>
        <color rgb="FF000000"/>
        <rFont val="Calibri"/>
      </rPr>
      <t xml:space="preserve"> dropdown to </t>
    </r>
    <r>
      <rPr>
        <b/>
        <sz val="11"/>
        <color rgb="FF000000"/>
        <rFont val="Calibri"/>
      </rPr>
      <t>Off - Forwarding is disabled</t>
    </r>
    <r>
      <rPr>
        <sz val="11"/>
        <color rgb="FF000000"/>
        <rFont val="Calibri"/>
      </rPr>
      <t xml:space="preserve"> and click </t>
    </r>
    <r>
      <rPr>
        <b/>
        <sz val="11"/>
        <color rgb="FF000000"/>
        <rFont val="Calibri"/>
      </rPr>
      <t>Save</t>
    </r>
    <r>
      <rPr>
        <sz val="11"/>
        <color rgb="FF000000"/>
        <rFont val="Calibri"/>
      </rPr>
      <t xml:space="preserve">
</t>
    </r>
    <r>
      <rPr>
        <sz val="11"/>
        <color rgb="FF000000"/>
        <rFont val="Calibri"/>
      </rPr>
      <t>- Repeat steps 4-6 for any additional higher priority, custom policies.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Set-HostedOutboundSpamFilterPolicy -Identity {policyName} -AutoForwardingMode Off</t>
    </r>
    <r>
      <rPr>
        <sz val="11"/>
        <color rgb="FF006096"/>
        <rFont val="Roboto Condensed"/>
      </rPr>
      <t xml:space="preserve">
</t>
    </r>
    <r>
      <rPr>
        <sz val="11"/>
        <color rgb="FF000000"/>
        <rFont val="Calibri"/>
      </rPr>
      <t xml:space="preserve">
</t>
    </r>
    <r>
      <rPr>
        <sz val="11"/>
        <color rgb="FF000000"/>
        <rFont val="Calibri"/>
      </rPr>
      <t>- To remove AutoForwarding from all outbound policies you can also run:</t>
    </r>
    <r>
      <rPr>
        <sz val="11"/>
        <color rgb="FF000000"/>
        <rFont val="Calibri"/>
      </rPr>
      <t xml:space="preserve">
</t>
    </r>
    <r>
      <rPr>
        <sz val="11"/>
        <color rgb="FF006096"/>
        <rFont val="Roboto Condensed"/>
      </rPr>
      <t>Get-HostedOutboundSpamFilterPolicy | Set-HostedOutboundSpamFilterPolicy -AutoForwardingMode Off</t>
    </r>
    <r>
      <rPr>
        <sz val="11"/>
        <color rgb="FF006096"/>
        <rFont val="Roboto Condensed"/>
      </rPr>
      <t xml:space="preserve">
</t>
    </r>
  </si>
  <si>
    <r>
      <rPr>
        <sz val="11"/>
        <color rgb="FF000000"/>
        <rFont val="Calibri"/>
      </rPr>
      <t>Exchange Online offers several methods of managing the flow of email messages. These are Remote domain, Transport Rules, and Anti-spam outbound policies. These methods work together to provide comprehensive coverage for potential automatic forwarding channels:</t>
    </r>
    <r>
      <rPr>
        <sz val="11"/>
        <color rgb="FF000000"/>
        <rFont val="Calibri"/>
      </rPr>
      <t xml:space="preserve">
</t>
    </r>
    <r>
      <rPr>
        <sz val="11"/>
        <color rgb="FF000000"/>
        <rFont val="Calibri"/>
      </rPr>
      <t>- Outlook forwarding using inbox rules.</t>
    </r>
    <r>
      <rPr>
        <sz val="11"/>
        <color rgb="FF000000"/>
        <rFont val="Calibri"/>
      </rPr>
      <t xml:space="preserve">
</t>
    </r>
    <r>
      <rPr>
        <sz val="11"/>
        <color rgb="FF000000"/>
        <rFont val="Calibri"/>
      </rPr>
      <t>- Outlook forwarding configured using OOF rule.</t>
    </r>
    <r>
      <rPr>
        <sz val="11"/>
        <color rgb="FF000000"/>
        <rFont val="Calibri"/>
      </rPr>
      <t xml:space="preserve">
</t>
    </r>
    <r>
      <rPr>
        <sz val="11"/>
        <color rgb="FF000000"/>
        <rFont val="Calibri"/>
      </rPr>
      <t>- OWA forwarding setting (ForwardingSmtpAddress).</t>
    </r>
    <r>
      <rPr>
        <sz val="11"/>
        <color rgb="FF000000"/>
        <rFont val="Calibri"/>
      </rPr>
      <t xml:space="preserve">
</t>
    </r>
    <r>
      <rPr>
        <sz val="11"/>
        <color rgb="FF000000"/>
        <rFont val="Calibri"/>
      </rPr>
      <t>- Forwarding set by the admin using EAC (ForwardingAddress).</t>
    </r>
    <r>
      <rPr>
        <sz val="11"/>
        <color rgb="FF000000"/>
        <rFont val="Calibri"/>
      </rPr>
      <t xml:space="preserve">
</t>
    </r>
    <r>
      <rPr>
        <sz val="11"/>
        <color rgb="FF000000"/>
        <rFont val="Calibri"/>
      </rPr>
      <t>- Forwarding using Power Automate / Flow.</t>
    </r>
    <r>
      <rPr>
        <sz val="11"/>
        <color rgb="FF000000"/>
        <rFont val="Calibri"/>
      </rPr>
      <t xml:space="preserve">
</t>
    </r>
    <r>
      <rPr>
        <sz val="11"/>
        <color rgb="FF000000"/>
        <rFont val="Calibri"/>
      </rPr>
      <t xml:space="preserve">Ensure a </t>
    </r>
    <r>
      <rPr>
        <b/>
        <sz val="11"/>
        <color rgb="FF000000"/>
        <rFont val="Calibri"/>
      </rPr>
      <t>Transport rule</t>
    </r>
    <r>
      <rPr>
        <sz val="11"/>
        <color rgb="FF000000"/>
        <rFont val="Calibri"/>
      </rPr>
      <t xml:space="preserve"> and </t>
    </r>
    <r>
      <rPr>
        <b/>
        <sz val="11"/>
        <color rgb="FF000000"/>
        <rFont val="Calibri"/>
      </rPr>
      <t>Anti-spam outbound policy</t>
    </r>
    <r>
      <rPr>
        <sz val="11"/>
        <color rgb="FF000000"/>
        <rFont val="Calibri"/>
      </rPr>
      <t xml:space="preserve"> are used to block mail forwarding.</t>
    </r>
    <r>
      <rPr>
        <sz val="11"/>
        <color rgb="FF000000"/>
        <rFont val="Calibri"/>
      </rPr>
      <t xml:space="preserve">
</t>
    </r>
    <r>
      <rPr>
        <b/>
        <sz val="11"/>
        <color rgb="FF000000"/>
        <rFont val="Calibri"/>
      </rPr>
      <t>NOTE:</t>
    </r>
    <r>
      <rPr>
        <sz val="11"/>
        <color rgb="FF000000"/>
        <rFont val="Calibri"/>
      </rPr>
      <t xml:space="preserve">  Any exclusions should be implemented based on organizational policy.</t>
    </r>
  </si>
  <si>
    <r>
      <rPr>
        <sz val="11"/>
        <color rgb="FF000000"/>
        <rFont val="Calibri"/>
      </rPr>
      <t>Care should be taken before implementation to ensure there is no business need for case-by-case auto-forwarding. Disabling auto-forwarding to remote domains will affect all users in an organization. Any exclusions should be implemented based on organizational policy.</t>
    </r>
  </si>
  <si>
    <r>
      <rPr>
        <b/>
        <sz val="11"/>
        <color rgb="FF000000"/>
        <rFont val="Calibri"/>
      </rPr>
      <t>Note:</t>
    </r>
    <r>
      <rPr>
        <sz val="11"/>
        <color rgb="FF000000"/>
        <rFont val="Calibri"/>
      </rPr>
      <t xml:space="preserve"> </t>
    </r>
    <r>
      <rPr>
        <i/>
        <sz val="11"/>
        <color rgb="FF000000"/>
        <rFont val="Calibri"/>
      </rPr>
      <t>Audit is a two step procedure as follows:</t>
    </r>
    <r>
      <rPr>
        <sz val="11"/>
        <color rgb="FF000000"/>
        <rFont val="Calibri"/>
      </rPr>
      <t xml:space="preserve">
</t>
    </r>
    <r>
      <rPr>
        <b/>
        <sz val="11"/>
        <color rgb="FF000000"/>
        <rFont val="Calibri"/>
      </rPr>
      <t>STEP 1: Transport rules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Select </t>
    </r>
    <r>
      <rPr>
        <b/>
        <sz val="11"/>
        <color rgb="FF000000"/>
        <rFont val="Calibri"/>
      </rPr>
      <t>Exchange</t>
    </r>
    <r>
      <rPr>
        <sz val="11"/>
        <color rgb="FF000000"/>
        <rFont val="Calibri"/>
      </rPr>
      <t xml:space="preserve"> to open the Exchange admin center.</t>
    </r>
    <r>
      <rPr>
        <sz val="11"/>
        <color rgb="FF000000"/>
        <rFont val="Calibri"/>
      </rPr>
      <t xml:space="preserve">
</t>
    </r>
    <r>
      <rPr>
        <sz val="11"/>
        <color rgb="FF000000"/>
        <rFont val="Calibri"/>
      </rPr>
      <t xml:space="preserve">- Select </t>
    </r>
    <r>
      <rPr>
        <b/>
        <sz val="11"/>
        <color rgb="FF000000"/>
        <rFont val="Calibri"/>
      </rPr>
      <t>Mail Flow</t>
    </r>
    <r>
      <rPr>
        <sz val="11"/>
        <color rgb="FF000000"/>
        <rFont val="Calibri"/>
      </rPr>
      <t xml:space="preserve"> then </t>
    </r>
    <r>
      <rPr>
        <b/>
        <sz val="11"/>
        <color rgb="FF000000"/>
        <rFont val="Calibri"/>
      </rPr>
      <t>Rules</t>
    </r>
    <r>
      <rPr>
        <sz val="11"/>
        <color rgb="FF000000"/>
        <rFont val="Calibri"/>
      </rPr>
      <t>.</t>
    </r>
    <r>
      <rPr>
        <sz val="11"/>
        <color rgb="FF000000"/>
        <rFont val="Calibri"/>
      </rPr>
      <t xml:space="preserve">
</t>
    </r>
    <r>
      <rPr>
        <sz val="11"/>
        <color rgb="FF000000"/>
        <rFont val="Calibri"/>
      </rPr>
      <t>- Review the rules and verify that none of them are forwards or redirects e-mail to external domains.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 to review the Transport Rules that are redirecting email:</t>
    </r>
    <r>
      <rPr>
        <sz val="11"/>
        <color rgb="FF000000"/>
        <rFont val="Calibri"/>
      </rPr>
      <t xml:space="preserve">
</t>
    </r>
    <r>
      <rPr>
        <sz val="11"/>
        <color rgb="FF006096"/>
        <rFont val="Roboto Condensed"/>
      </rPr>
      <t>Get-TransportRule | Where-Object {$_.RedirectMessageTo -ne $null} | ft Name,RedirectMessageTo</t>
    </r>
    <r>
      <rPr>
        <sz val="11"/>
        <color rgb="FF006096"/>
        <rFont val="Roboto Condensed"/>
      </rPr>
      <t xml:space="preserve">
</t>
    </r>
    <r>
      <rPr>
        <sz val="11"/>
        <color rgb="FF000000"/>
        <rFont val="Calibri"/>
      </rPr>
      <t xml:space="preserve">
</t>
    </r>
    <r>
      <rPr>
        <sz val="11"/>
        <color rgb="FF000000"/>
        <rFont val="Calibri"/>
      </rPr>
      <t>- Verify that none of the addresses listed belong to external domains outside of the organization. If nothing returns then there are no transport rules set to redirect messages.</t>
    </r>
    <r>
      <rPr>
        <sz val="11"/>
        <color rgb="FF000000"/>
        <rFont val="Calibri"/>
      </rPr>
      <t xml:space="preserve">
</t>
    </r>
    <r>
      <rPr>
        <b/>
        <sz val="11"/>
        <color rgb="FF000000"/>
        <rFont val="Calibri"/>
      </rPr>
      <t>STEP 2: Anti-spam outbound policy</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then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&gt;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Inspect </t>
    </r>
    <r>
      <rPr>
        <b/>
        <sz val="11"/>
        <color rgb="FF000000"/>
        <rFont val="Calibri"/>
      </rPr>
      <t>Anti-spam outbound policy (default)</t>
    </r>
    <r>
      <rPr>
        <sz val="11"/>
        <color rgb="FF000000"/>
        <rFont val="Calibri"/>
      </rPr>
      <t xml:space="preserve"> and ensure </t>
    </r>
    <r>
      <rPr>
        <b/>
        <sz val="11"/>
        <color rgb="FF000000"/>
        <rFont val="Calibri"/>
      </rPr>
      <t>Automatic forwarding</t>
    </r>
    <r>
      <rPr>
        <sz val="11"/>
        <color rgb="FF000000"/>
        <rFont val="Calibri"/>
      </rPr>
      <t xml:space="preserve"> is set to </t>
    </r>
    <r>
      <rPr>
        <b/>
        <sz val="11"/>
        <color rgb="FF000000"/>
        <rFont val="Calibri"/>
      </rPr>
      <t>Off - Forwarding is disabled</t>
    </r>
    <r>
      <rPr>
        <sz val="11"/>
        <color rgb="FF000000"/>
        <rFont val="Calibri"/>
      </rPr>
      <t xml:space="preserve">
</t>
    </r>
    <r>
      <rPr>
        <sz val="11"/>
        <color rgb="FF000000"/>
        <rFont val="Calibri"/>
      </rPr>
      <t xml:space="preserve">- Inspect any additional custom outbound policies and ensure </t>
    </r>
    <r>
      <rPr>
        <b/>
        <sz val="11"/>
        <color rgb="FF000000"/>
        <rFont val="Calibri"/>
      </rPr>
      <t>Automatic forwarding</t>
    </r>
    <r>
      <rPr>
        <sz val="11"/>
        <color rgb="FF000000"/>
        <rFont val="Calibri"/>
      </rPr>
      <t xml:space="preserve"> is set to </t>
    </r>
    <r>
      <rPr>
        <b/>
        <sz val="11"/>
        <color rgb="FF000000"/>
        <rFont val="Calibri"/>
      </rPr>
      <t>Off - Forwarding is disabled</t>
    </r>
    <r>
      <rPr>
        <sz val="11"/>
        <color rgb="FF000000"/>
        <rFont val="Calibri"/>
      </rPr>
      <t>, in accordance with the organization's exclusion policies.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cmdlet:</t>
    </r>
    <r>
      <rPr>
        <sz val="11"/>
        <color rgb="FF000000"/>
        <rFont val="Calibri"/>
      </rPr>
      <t xml:space="preserve">
</t>
    </r>
    <r>
      <rPr>
        <sz val="11"/>
        <color rgb="FF006096"/>
        <rFont val="Roboto Condensed"/>
      </rPr>
      <t>Get-HostedOutboundSpamFilterPolicy | ft Name, AutoForwardingMode</t>
    </r>
    <r>
      <rPr>
        <sz val="11"/>
        <color rgb="FF006096"/>
        <rFont val="Roboto Condensed"/>
      </rPr>
      <t xml:space="preserve">
</t>
    </r>
    <r>
      <rPr>
        <sz val="11"/>
        <color rgb="FF000000"/>
        <rFont val="Calibri"/>
      </rPr>
      <t xml:space="preserve">
</t>
    </r>
    <r>
      <rPr>
        <sz val="11"/>
        <color rgb="FF000000"/>
        <rFont val="Calibri"/>
      </rPr>
      <t xml:space="preserve">- In each outbound policy verify </t>
    </r>
    <r>
      <rPr>
        <b/>
        <sz val="11"/>
        <color rgb="FF000000"/>
        <rFont val="Calibri"/>
      </rPr>
      <t>AutoForwardingMode</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Note:</t>
    </r>
    <r>
      <rPr>
        <sz val="11"/>
        <color rgb="FF000000"/>
        <rFont val="Calibri"/>
      </rPr>
      <t xml:space="preserve"> According to Microsoft if a recipient is defined in multiple policies of the same type (anti-spam, anti-phishing, etc.), only the policy with the highest priority is applied to the recipient. Any remaining policies of that type are not evaluated for the recipient (including the default policy). However, it is our recommendation to audit the default policy as well in the case a higher priority custom policy is removed. This will keep the organization's security posture strong.</t>
    </r>
  </si>
  <si>
    <t>6.2.2</t>
  </si>
  <si>
    <r>
      <rPr>
        <sz val="11"/>
        <rFont val="Calibri"/>
      </rPr>
      <t>Ensure mail transport rules do not whitelist specific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</si>
  <si>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Mail Flow</t>
    </r>
    <r>
      <rPr>
        <sz val="11"/>
        <color rgb="FF000000"/>
        <rFont val="Calibri"/>
      </rPr>
      <t xml:space="preserve"> and then select </t>
    </r>
    <r>
      <rPr>
        <b/>
        <sz val="11"/>
        <color rgb="FF000000"/>
        <rFont val="Calibri"/>
      </rPr>
      <t>Rules</t>
    </r>
    <r>
      <rPr>
        <sz val="11"/>
        <color rgb="FF000000"/>
        <rFont val="Calibri"/>
      </rPr>
      <t>.</t>
    </r>
    <r>
      <rPr>
        <sz val="11"/>
        <color rgb="FF000000"/>
        <rFont val="Calibri"/>
      </rPr>
      <t xml:space="preserve">
</t>
    </r>
    <r>
      <rPr>
        <sz val="11"/>
        <color rgb="FF000000"/>
        <rFont val="Calibri"/>
      </rPr>
      <t xml:space="preserve">- For each rule that sets the spam confidence level to -1 for a specific domain, select the rule and click </t>
    </r>
    <r>
      <rPr>
        <b/>
        <sz val="11"/>
        <color rgb="FF000000"/>
        <rFont val="Calibri"/>
      </rPr>
      <t>Delete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remove a specific non-compliant rule:</t>
    </r>
    <r>
      <rPr>
        <sz val="11"/>
        <color rgb="FF000000"/>
        <rFont val="Calibri"/>
      </rPr>
      <t xml:space="preserve">
</t>
    </r>
    <r>
      <rPr>
        <sz val="11"/>
        <color rgb="FF006096"/>
        <rFont val="Roboto Condensed"/>
      </rPr>
      <t>Remove-TransportRule -Identity "RuleName"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rule serves a legitimate purpose beyond domain whitelisting, considermodifying it to remove the </t>
    </r>
    <r>
      <rPr>
        <b/>
        <sz val="11"/>
        <color rgb="FF000000"/>
        <rFont val="Calibri"/>
      </rPr>
      <t>SenderDomainIs</t>
    </r>
    <r>
      <rPr>
        <sz val="11"/>
        <color rgb="FF000000"/>
        <rFont val="Calibri"/>
      </rPr>
      <t xml:space="preserve"> condition or the </t>
    </r>
    <r>
      <rPr>
        <b/>
        <sz val="11"/>
        <color rgb="FF000000"/>
        <rFont val="Calibri"/>
      </rPr>
      <t>SetSCL -1</t>
    </r>
    <r>
      <rPr>
        <sz val="11"/>
        <color rgb="FF000000"/>
        <rFont val="Calibri"/>
      </rPr>
      <t xml:space="preserve"> action ratherthan deleting it entirely.</t>
    </r>
  </si>
  <si>
    <r>
      <rPr>
        <sz val="11"/>
        <color rgb="FF000000"/>
        <rFont val="Calibri"/>
      </rPr>
      <t xml:space="preserve">Mail flow rules (transport rules) in Exchange Online can be configured to set the spam confidence level (SCL) of a message to </t>
    </r>
    <r>
      <rPr>
        <b/>
        <sz val="11"/>
        <color rgb="FF000000"/>
        <rFont val="Calibri"/>
      </rPr>
      <t>-1</t>
    </r>
    <r>
      <rPr>
        <sz val="11"/>
        <color rgb="FF000000"/>
        <rFont val="Calibri"/>
      </rPr>
      <t>, which bypasses spam and phishing filtering. When a rule applies this action to messages based on the sender's domain, all mail from that domain is treated as trusted and skips anti-malware and anti-phishing evaluationregardless of message content.</t>
    </r>
  </si>
  <si>
    <r>
      <rPr>
        <sz val="11"/>
        <color rgb="FF000000"/>
        <rFont val="Calibri"/>
      </rPr>
      <t>Removing SCL bypass rules will subject previously whitelisted domains to standard spam and phishing filtering. Mail from those domains that does not pass filtering may be quarantined or rejected, which could disrupt established business communications. Prior to removal, identify any rules in scope and coordinate with affected business owners. If a legitimate need exists, consider replacing domain-based whitelisting with approved sender lists at the connection level.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</si>
  <si>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Mail Flow</t>
    </r>
    <r>
      <rPr>
        <sz val="11"/>
        <color rgb="FF000000"/>
        <rFont val="Calibri"/>
      </rPr>
      <t xml:space="preserve"> and then select </t>
    </r>
    <r>
      <rPr>
        <b/>
        <sz val="11"/>
        <color rgb="FF000000"/>
        <rFont val="Calibri"/>
      </rPr>
      <t>Rules</t>
    </r>
    <r>
      <rPr>
        <sz val="11"/>
        <color rgb="FF000000"/>
        <rFont val="Calibri"/>
      </rPr>
      <t>.</t>
    </r>
    <r>
      <rPr>
        <sz val="11"/>
        <color rgb="FF000000"/>
        <rFont val="Calibri"/>
      </rPr>
      <t xml:space="preserve">
</t>
    </r>
    <r>
      <rPr>
        <sz val="11"/>
        <color rgb="FF000000"/>
        <rFont val="Calibri"/>
      </rPr>
      <t>- Review each rule and ensure that a single rule does not contain both of these properties together:</t>
    </r>
    <r>
      <rPr>
        <sz val="11"/>
        <color rgb="FF000000"/>
        <rFont val="Calibri"/>
      </rPr>
      <t xml:space="preserve">
</t>
    </r>
    <r>
      <rPr>
        <sz val="11"/>
        <color rgb="FF000000"/>
        <rFont val="Calibri"/>
      </rPr>
      <t xml:space="preserve">- Under </t>
    </r>
    <r>
      <rPr>
        <b/>
        <sz val="11"/>
        <color rgb="FF000000"/>
        <rFont val="Calibri"/>
      </rPr>
      <t>Apply this rule if:</t>
    </r>
    <r>
      <rPr>
        <sz val="11"/>
        <color rgb="FF000000"/>
        <rFont val="Calibri"/>
      </rPr>
      <t xml:space="preserve"> </t>
    </r>
    <r>
      <rPr>
        <b/>
        <sz val="11"/>
        <color rgb="FF000000"/>
        <rFont val="Calibri"/>
      </rPr>
      <t>Sender's address domain portion belongs to any of these domains: '&lt;domain&gt;'</t>
    </r>
    <r>
      <rPr>
        <sz val="11"/>
        <color rgb="FF000000"/>
        <rFont val="Calibri"/>
      </rPr>
      <t xml:space="preserve">
</t>
    </r>
    <r>
      <rPr>
        <sz val="11"/>
        <color rgb="FF000000"/>
        <rFont val="Calibri"/>
      </rPr>
      <t xml:space="preserve">- Under </t>
    </r>
    <r>
      <rPr>
        <b/>
        <sz val="11"/>
        <color rgb="FF000000"/>
        <rFont val="Calibri"/>
      </rPr>
      <t>Do the following:</t>
    </r>
    <r>
      <rPr>
        <sz val="11"/>
        <color rgb="FF000000"/>
        <rFont val="Calibri"/>
      </rPr>
      <t xml:space="preserve"> </t>
    </r>
    <r>
      <rPr>
        <b/>
        <sz val="11"/>
        <color rgb="FF000000"/>
        <rFont val="Calibri"/>
      </rPr>
      <t>Set the spam confidence level (SCL) to '-1'</t>
    </r>
    <r>
      <rPr>
        <sz val="11"/>
        <color rgb="FF000000"/>
        <rFont val="Calibri"/>
      </rPr>
      <t xml:space="preserve">
</t>
    </r>
    <r>
      <rPr>
        <b/>
        <sz val="11"/>
        <color rgb="FF000000"/>
        <rFont val="Calibri"/>
      </rPr>
      <t>Note:</t>
    </r>
    <r>
      <rPr>
        <sz val="11"/>
        <color rgb="FF000000"/>
        <rFont val="Calibri"/>
      </rPr>
      <t xml:space="preserve"> Setting the spam confidence level to -1 indicates the message is from a trusted sender, so the message bypasses spam filtering. The recommendation fails if any external domain has a SCL of -1.</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Get-TransportRule | Where-Object { $_.setscl -eq -1 -and $_.SenderDomainIs -ne $null }  | ft Name,SenderDomainIs,SetSCL</t>
    </r>
    <r>
      <rPr>
        <sz val="11"/>
        <color rgb="FF006096"/>
        <rFont val="Roboto Condensed"/>
      </rPr>
      <t xml:space="preserve">
</t>
    </r>
    <r>
      <rPr>
        <sz val="11"/>
        <color rgb="FF000000"/>
        <rFont val="Calibri"/>
      </rPr>
      <t xml:space="preserve">
</t>
    </r>
    <r>
      <rPr>
        <sz val="11"/>
        <color rgb="FF000000"/>
        <rFont val="Calibri"/>
      </rPr>
      <t xml:space="preserve">- Transport rules that fail the audit will be shown. If no output is shown, the recommendation passes. To pass, all rules with </t>
    </r>
    <r>
      <rPr>
        <b/>
        <sz val="11"/>
        <color rgb="FF000000"/>
        <rFont val="Calibri"/>
      </rPr>
      <t>SetSCL</t>
    </r>
    <r>
      <rPr>
        <sz val="11"/>
        <color rgb="FF000000"/>
        <rFont val="Calibri"/>
      </rPr>
      <t xml:space="preserve"> set to </t>
    </r>
    <r>
      <rPr>
        <b/>
        <sz val="11"/>
        <color rgb="FF000000"/>
        <rFont val="Calibri"/>
      </rPr>
      <t>-1</t>
    </r>
    <r>
      <rPr>
        <sz val="11"/>
        <color rgb="FF000000"/>
        <rFont val="Calibri"/>
      </rPr>
      <t xml:space="preserve"> must not include any domains in the </t>
    </r>
    <r>
      <rPr>
        <b/>
        <sz val="11"/>
        <color rgb="FF000000"/>
        <rFont val="Calibri"/>
      </rPr>
      <t>SenderDomainIs</t>
    </r>
    <r>
      <rPr>
        <sz val="11"/>
        <color rgb="FF000000"/>
        <rFont val="Calibri"/>
      </rPr>
      <t xml:space="preserve"> property.</t>
    </r>
  </si>
  <si>
    <r>
      <rPr>
        <sz val="11"/>
        <color rgb="FF000000"/>
        <rFont val="Calibri"/>
      </rPr>
      <t>No mail flow rules that set the SCL to -1 based on sender domain exist by default.</t>
    </r>
  </si>
  <si>
    <t>6.2.3</t>
  </si>
  <si>
    <r>
      <rPr>
        <sz val="11"/>
        <rFont val="Calibri"/>
      </rPr>
      <t>Ensure email from external senders is identified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</si>
  <si>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Set-ExternalInOutlook -Enabled $true</t>
    </r>
    <r>
      <rPr>
        <sz val="11"/>
        <color rgb="FF006096"/>
        <rFont val="Roboto Condensed"/>
      </rPr>
      <t xml:space="preserve">
</t>
    </r>
  </si>
  <si>
    <r>
      <rPr>
        <sz val="11"/>
        <color rgb="FF000000"/>
        <rFont val="Calibri"/>
      </rPr>
      <t>External callouts provide a native experience to identify emails from senders outside the organization. This is achieved by presenting a new tag on emails called "External" (the string is localized based on the client language setting) and exposing related user interface at the top of the message reading view to see and verify the real sender's email address.</t>
    </r>
    <r>
      <rPr>
        <sz val="11"/>
        <color rgb="FF000000"/>
        <rFont val="Calibri"/>
      </rPr>
      <t xml:space="preserve">
</t>
    </r>
    <r>
      <rPr>
        <sz val="11"/>
        <color rgb="FF000000"/>
        <rFont val="Calibri"/>
      </rPr>
      <t xml:space="preserve">The recommended state is </t>
    </r>
    <r>
      <rPr>
        <b/>
        <sz val="11"/>
        <color rgb="FF000000"/>
        <rFont val="Calibri"/>
      </rPr>
      <t>ExternalInOutlook</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True</t>
    </r>
  </si>
  <si>
    <r>
      <rPr>
        <sz val="11"/>
        <color rgb="FF000000"/>
        <rFont val="Calibri"/>
      </rPr>
      <t>Mail flow rules using external tagging must be disabled, along with third-party mail filtering tools that offer similar features, to avoid duplicate [External] tags.</t>
    </r>
    <r>
      <rPr>
        <sz val="11"/>
        <color rgb="FF000000"/>
        <rFont val="Calibri"/>
      </rPr>
      <t xml:space="preserve">
</t>
    </r>
    <r>
      <rPr>
        <sz val="11"/>
        <color rgb="FF000000"/>
        <rFont val="Calibri"/>
      </rPr>
      <t>External tags can consume additional screen space on systems with limited real estate, such as thin clients or mobile devices.</t>
    </r>
    <r>
      <rPr>
        <sz val="11"/>
        <color rgb="FF000000"/>
        <rFont val="Calibri"/>
      </rPr>
      <t xml:space="preserve">
</t>
    </r>
    <r>
      <rPr>
        <sz val="11"/>
        <color rgb="FF000000"/>
        <rFont val="Calibri"/>
      </rPr>
      <t>After enabling this feature via PowerShell, it may take 24-48 hours for users to see the External sender tag in emails from outside your organization. Rolling back the feature takes the same amount of time.</t>
    </r>
    <r>
      <rPr>
        <sz val="11"/>
        <color rgb="FF000000"/>
        <rFont val="Calibri"/>
      </rPr>
      <t xml:space="preserve">
</t>
    </r>
    <r>
      <rPr>
        <b/>
        <sz val="11"/>
        <color rgb="FF000000"/>
        <rFont val="Calibri"/>
      </rPr>
      <t>Note:</t>
    </r>
    <r>
      <rPr>
        <sz val="11"/>
        <color rgb="FF000000"/>
        <rFont val="Calibri"/>
      </rPr>
      <t xml:space="preserve"> Third-party tools that provide similar functionality will also meet compliance requirements, although Microsoft recommends using the native experience for better interoperability.</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</si>
  <si>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Get-ExternalInOutlook</t>
    </r>
    <r>
      <rPr>
        <sz val="11"/>
        <color rgb="FF006096"/>
        <rFont val="Roboto Condensed"/>
      </rPr>
      <t xml:space="preserve">
</t>
    </r>
    <r>
      <rPr>
        <sz val="11"/>
        <color rgb="FF000000"/>
        <rFont val="Calibri"/>
      </rPr>
      <t xml:space="preserve">
</t>
    </r>
    <r>
      <rPr>
        <sz val="11"/>
        <color rgb="FF000000"/>
        <rFont val="Calibri"/>
      </rPr>
      <t xml:space="preserve">- For each identity verify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the </t>
    </r>
    <r>
      <rPr>
        <b/>
        <sz val="11"/>
        <color rgb="FF000000"/>
        <rFont val="Calibri"/>
      </rPr>
      <t>AllowList</t>
    </r>
    <r>
      <rPr>
        <sz val="11"/>
        <color rgb="FF000000"/>
        <rFont val="Calibri"/>
      </rPr>
      <t xml:space="preserve"> only contains email addresses the organization has permitted to bypass external tagging.</t>
    </r>
  </si>
  <si>
    <r>
      <rPr>
        <sz val="11"/>
        <color rgb="FF000000"/>
        <rFont val="Calibri"/>
      </rPr>
      <t>Disabled (False)</t>
    </r>
  </si>
  <si>
    <t>Roles</t>
  </si>
  <si>
    <t>6.3.1</t>
  </si>
  <si>
    <r>
      <rPr>
        <sz val="11"/>
        <rFont val="Calibri"/>
      </rPr>
      <t>Ensure users installing Outlook add-ins is not allowed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</si>
  <si>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Roles</t>
    </r>
    <r>
      <rPr>
        <sz val="11"/>
        <color rgb="FF000000"/>
        <rFont val="Calibri"/>
      </rPr>
      <t xml:space="preserve"> and select </t>
    </r>
    <r>
      <rPr>
        <b/>
        <sz val="11"/>
        <color rgb="FF000000"/>
        <rFont val="Calibri"/>
      </rPr>
      <t>User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Default Role Assignment Policy</t>
    </r>
    <r>
      <rPr>
        <sz val="11"/>
        <color rgb="FF000000"/>
        <rFont val="Calibri"/>
      </rPr>
      <t>.</t>
    </r>
    <r>
      <rPr>
        <sz val="11"/>
        <color rgb="FF000000"/>
        <rFont val="Calibri"/>
      </rPr>
      <t xml:space="preserve">
</t>
    </r>
    <r>
      <rPr>
        <sz val="11"/>
        <color rgb="FF000000"/>
        <rFont val="Calibri"/>
      </rPr>
      <t xml:space="preserve">- In the properties pane on the right click on </t>
    </r>
    <r>
      <rPr>
        <b/>
        <sz val="11"/>
        <color rgb="FF000000"/>
        <rFont val="Calibri"/>
      </rPr>
      <t>Manage permissions</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Other roles</t>
    </r>
    <r>
      <rPr>
        <sz val="11"/>
        <color rgb="FF000000"/>
        <rFont val="Calibri"/>
      </rPr>
      <t xml:space="preserve"> uncheck any non-compliant roles: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$TargetRoles = @(</t>
    </r>
    <r>
      <rPr>
        <sz val="11"/>
        <color rgb="FF006096"/>
        <rFont val="Roboto Condensed"/>
      </rPr>
      <t xml:space="preserve">
</t>
    </r>
    <r>
      <rPr>
        <sz val="11"/>
        <color rgb="FF006096"/>
        <rFont val="Roboto Condensed"/>
      </rPr>
      <t xml:space="preserve">    "My Custom Apps", "My Marketplace Apps", "My ReadWriteMailbox Apps"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$DefaultPolicy = Get-RoleAssignmentPolicy |</t>
    </r>
    <r>
      <rPr>
        <sz val="11"/>
        <color rgb="FF006096"/>
        <rFont val="Roboto Condensed"/>
      </rPr>
      <t xml:space="preserve">
</t>
    </r>
    <r>
      <rPr>
        <sz val="11"/>
        <color rgb="FF006096"/>
        <rFont val="Roboto Condensed"/>
      </rPr>
      <t xml:space="preserve">    Where-Object { $_.IsDefault -eq $true }</t>
    </r>
    <r>
      <rPr>
        <sz val="11"/>
        <color rgb="FF006096"/>
        <rFont val="Roboto Condensed"/>
      </rPr>
      <t xml:space="preserve">
</t>
    </r>
    <r>
      <rPr>
        <sz val="11"/>
        <color rgb="FF006096"/>
        <rFont val="Roboto Condensed"/>
      </rPr>
      <t>$Assignments = Get-ManagementRoleAssignment -RoleAssignee $DefaultPolicy.Identity |</t>
    </r>
    <r>
      <rPr>
        <sz val="11"/>
        <color rgb="FF006096"/>
        <rFont val="Roboto Condensed"/>
      </rPr>
      <t xml:space="preserve">
</t>
    </r>
    <r>
      <rPr>
        <sz val="11"/>
        <color rgb="FF006096"/>
        <rFont val="Roboto Condensed"/>
      </rPr>
      <t xml:space="preserve">    Where-Object { $_.Role -in $TargetRoles }</t>
    </r>
    <r>
      <rPr>
        <sz val="11"/>
        <color rgb="FF006096"/>
        <rFont val="Roboto Condensed"/>
      </rPr>
      <t xml:space="preserve">
</t>
    </r>
    <r>
      <rPr>
        <sz val="11"/>
        <color rgb="FF006096"/>
        <rFont val="Roboto Condensed"/>
      </rPr>
      <t>foreach ($Assignment in $Assignments) {</t>
    </r>
    <r>
      <rPr>
        <sz val="11"/>
        <color rgb="FF006096"/>
        <rFont val="Roboto Condensed"/>
      </rPr>
      <t xml:space="preserve">
</t>
    </r>
    <r>
      <rPr>
        <sz val="11"/>
        <color rgb="FF006096"/>
        <rFont val="Roboto Condensed"/>
      </rPr>
      <t xml:space="preserve">    Remove-ManagementRoleAssignment -Identity $Assignment.Identity -Confirm:$false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</si>
  <si>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Role assignment policies in Exchange Online control whether users can install and manage add-ins for Outlook. Three management roles govern this capability: </t>
    </r>
    <r>
      <rPr>
        <b/>
        <sz val="11"/>
        <color rgb="FF000000"/>
        <rFont val="Calibri"/>
      </rPr>
      <t>My Custom Apps</t>
    </r>
    <r>
      <rPr>
        <sz val="11"/>
        <color rgb="FF000000"/>
        <rFont val="Calibri"/>
      </rPr>
      <t xml:space="preserve"> allows users to sideload custom add-ins, </t>
    </r>
    <r>
      <rPr>
        <b/>
        <sz val="11"/>
        <color rgb="FF000000"/>
        <rFont val="Calibri"/>
      </rPr>
      <t>My Marketplace Apps</t>
    </r>
    <r>
      <rPr>
        <sz val="11"/>
        <color rgb="FF000000"/>
        <rFont val="Calibri"/>
      </rPr>
      <t xml:space="preserve"> allows users to install add-ins from the marketplace, and </t>
    </r>
    <r>
      <rPr>
        <b/>
        <sz val="11"/>
        <color rgb="FF000000"/>
        <rFont val="Calibri"/>
      </rPr>
      <t>My ReadWriteMailbox Apps</t>
    </r>
    <r>
      <rPr>
        <sz val="11"/>
        <color rgb="FF000000"/>
        <rFont val="Calibri"/>
      </rPr>
      <t xml:space="preserve"> allows users to install add-ins that request read/write mailbox permissions. When these roles are assigned to a user's role assignment policy, users can self-install add-ins in both Outlook desktop and Outlook on the web, granting those add-ins access to mailbox data.</t>
    </r>
    <r>
      <rPr>
        <sz val="11"/>
        <color rgb="FF000000"/>
        <rFont val="Calibri"/>
      </rPr>
      <t xml:space="preserve">
</t>
    </r>
    <r>
      <rPr>
        <sz val="11"/>
        <color rgb="FF000000"/>
        <rFont val="Calibri"/>
      </rPr>
      <t>This recommendation applies to the default role assignment policy, which is automatically assigned to new mailboxes unless a custom policy is specified.</t>
    </r>
  </si>
  <si>
    <r>
      <rPr>
        <sz val="11"/>
        <color rgb="FF000000"/>
        <rFont val="Calibri"/>
      </rPr>
      <t>End users will be unable to self-install third-party Outlook add-ins. Administrators may receive requests to evaluate and deploy add-ins on behalf of users. Organizations that rely on user-deployed add-ins for business workflows should inventory those add-ins and deploy them centrally via Centralized Deployment before implementing this recommendation.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</si>
  <si>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Roles</t>
    </r>
    <r>
      <rPr>
        <sz val="11"/>
        <color rgb="FF000000"/>
        <rFont val="Calibri"/>
      </rPr>
      <t xml:space="preserve"> and select </t>
    </r>
    <r>
      <rPr>
        <b/>
        <sz val="11"/>
        <color rgb="FF000000"/>
        <rFont val="Calibri"/>
      </rPr>
      <t>User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Default Role Assignment Policy</t>
    </r>
    <r>
      <rPr>
        <sz val="11"/>
        <color rgb="FF000000"/>
        <rFont val="Calibri"/>
      </rPr>
      <t>.</t>
    </r>
    <r>
      <rPr>
        <sz val="11"/>
        <color rgb="FF000000"/>
        <rFont val="Calibri"/>
      </rPr>
      <t xml:space="preserve">
</t>
    </r>
    <r>
      <rPr>
        <sz val="11"/>
        <color rgb="FF000000"/>
        <rFont val="Calibri"/>
      </rPr>
      <t xml:space="preserve">- In the properties pane on the right click on </t>
    </r>
    <r>
      <rPr>
        <b/>
        <sz val="11"/>
        <color rgb="FF000000"/>
        <rFont val="Calibri"/>
      </rPr>
      <t>Manage permissions</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Other roles</t>
    </r>
    <r>
      <rPr>
        <sz val="11"/>
        <color rgb="FF000000"/>
        <rFont val="Calibri"/>
      </rPr>
      <t xml:space="preserve"> verify that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not checked.</t>
    </r>
    <r>
      <rPr>
        <sz val="11"/>
        <color rgb="FF000000"/>
        <rFont val="Calibri"/>
      </rPr>
      <t xml:space="preserve">
</t>
    </r>
    <r>
      <rPr>
        <b/>
        <sz val="11"/>
        <color rgb="FF000000"/>
        <rFont val="Calibri"/>
      </rPr>
      <t>Note:</t>
    </r>
    <r>
      <rPr>
        <sz val="11"/>
        <color rgb="FF000000"/>
        <rFont val="Calibri"/>
      </rPr>
      <t xml:space="preserve"> As of this release of the Benchmark the manage permissions link no longer displays anything when a user assigned the Global Reader role clicks on it. As an alternative, users assigned the Global Reader directory role can inspect the Roles column or use the PowerShell method to perform the audit.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$RoleList = @(</t>
    </r>
    <r>
      <rPr>
        <sz val="11"/>
        <color rgb="FF006096"/>
        <rFont val="Roboto Condensed"/>
      </rPr>
      <t xml:space="preserve">
</t>
    </r>
    <r>
      <rPr>
        <sz val="11"/>
        <color rgb="FF006096"/>
        <rFont val="Roboto Condensed"/>
      </rPr>
      <t xml:space="preserve">    "My Custom Apps", "My Marketplace Apps", "My ReadWriteMailbox Apps"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$DefaultPolicy = Get-RoleAssignmentPolicy |</t>
    </r>
    <r>
      <rPr>
        <sz val="11"/>
        <color rgb="FF006096"/>
        <rFont val="Roboto Condensed"/>
      </rPr>
      <t xml:space="preserve">
</t>
    </r>
    <r>
      <rPr>
        <sz val="11"/>
        <color rgb="FF006096"/>
        <rFont val="Roboto Condensed"/>
      </rPr>
      <t xml:space="preserve">    Where-Object { $_.IsDefault -eq $true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$NonCompliantRoles = $DefaultPolicy.AssignedRoles |</t>
    </r>
    <r>
      <rPr>
        <sz val="11"/>
        <color rgb="FF006096"/>
        <rFont val="Roboto Condensed"/>
      </rPr>
      <t xml:space="preserve">
</t>
    </r>
    <r>
      <rPr>
        <sz val="11"/>
        <color rgb="FF006096"/>
        <rFont val="Roboto Condensed"/>
      </rPr>
      <t xml:space="preserve">    Where-Object { $_ -in $RoleList }</t>
    </r>
    <r>
      <rPr>
        <sz val="11"/>
        <color rgb="FF006096"/>
        <rFont val="Roboto Condensed"/>
      </rPr>
      <t xml:space="preserve">
</t>
    </r>
    <r>
      <rPr>
        <sz val="11"/>
        <color rgb="FF006096"/>
        <rFont val="Roboto Condensed"/>
      </rPr>
      <t>Write-Host "Checking Default Role Assignment Policy: $($DefaultPolicy.Name)"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if ($NonCompliantRoles) {</t>
    </r>
    <r>
      <rPr>
        <sz val="11"/>
        <color rgb="FF006096"/>
        <rFont val="Roboto Condensed"/>
      </rPr>
      <t xml:space="preserve">
</t>
    </r>
    <r>
      <rPr>
        <sz val="11"/>
        <color rgb="FF006096"/>
        <rFont val="Roboto Condensed"/>
      </rPr>
      <t xml:space="preserve">    "Non-compliant - the following roles are assigned: " +</t>
    </r>
    <r>
      <rPr>
        <sz val="11"/>
        <color rgb="FF006096"/>
        <rFont val="Roboto Condensed"/>
      </rPr>
      <t xml:space="preserve">
</t>
    </r>
    <r>
      <rPr>
        <sz val="11"/>
        <color rgb="FF006096"/>
        <rFont val="Roboto Condensed"/>
      </rPr>
      <t xml:space="preserve">        ($NonCompliantRoles -join ",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"Compliant - no add-in roles are assigned to the default policy."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that the output indicates compliance. If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or </t>
    </r>
    <r>
      <rPr>
        <b/>
        <sz val="11"/>
        <color rgb="FF000000"/>
        <rFont val="Calibri"/>
      </rPr>
      <t>My ReadWriteMailbox Apps</t>
    </r>
    <r>
      <rPr>
        <sz val="11"/>
        <color rgb="FF000000"/>
        <rFont val="Calibri"/>
      </rPr>
      <t xml:space="preserve"> are listed, the default policy is non-compliant.</t>
    </r>
  </si>
  <si>
    <r>
      <rPr>
        <sz val="11"/>
        <color rgb="FF000000"/>
        <rFont val="Calibri"/>
      </rPr>
      <t xml:space="preserve">UI -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checked.</t>
    </r>
    <r>
      <rPr>
        <sz val="11"/>
        <color rgb="FF000000"/>
        <rFont val="Calibri"/>
      </rPr>
      <t xml:space="preserve">
</t>
    </r>
    <r>
      <rPr>
        <sz val="11"/>
        <color rgb="FF000000"/>
        <rFont val="Calibri"/>
      </rPr>
      <t xml:space="preserve">PowerShell -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assigned.</t>
    </r>
  </si>
  <si>
    <t>6.3.2</t>
  </si>
  <si>
    <r>
      <rPr>
        <sz val="11"/>
        <rFont val="Calibri"/>
      </rPr>
      <t>Ensure the ability to add personal email accounts and calendars is disabled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</si>
  <si>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$DefaultPolicy = Get-OwaMailboxPolicy | Where-Object { $_.IsDefault }</t>
    </r>
    <r>
      <rPr>
        <sz val="11"/>
        <color rgb="FF006096"/>
        <rFont val="Roboto Condensed"/>
      </rPr>
      <t xml:space="preserve">
</t>
    </r>
    <r>
      <rPr>
        <sz val="11"/>
        <color rgb="FF006096"/>
        <rFont val="Roboto Condensed"/>
      </rPr>
      <t>Set-OwaMailboxPolicy -Identity $DefaultPolicy.Identity -PersonalAccountsEnabled $false -PersonalAccountCalendarsEnabled $false</t>
    </r>
    <r>
      <rPr>
        <sz val="11"/>
        <color rgb="FF006096"/>
        <rFont val="Roboto Condensed"/>
      </rPr>
      <t xml:space="preserve">
</t>
    </r>
  </si>
  <si>
    <r>
      <rPr>
        <sz val="11"/>
        <color rgb="FF000000"/>
        <rFont val="Calibri"/>
      </rPr>
      <t xml:space="preserve">Outlook on the web (OWA) mailbox policies include two settings that control personal account integration in Outlook. </t>
    </r>
    <r>
      <rPr>
        <b/>
        <sz val="11"/>
        <color rgb="FF000000"/>
        <rFont val="Calibri"/>
      </rPr>
      <t>PersonalAccountsEnabled</t>
    </r>
    <r>
      <rPr>
        <sz val="11"/>
        <color rgb="FF000000"/>
        <rFont val="Calibri"/>
      </rPr>
      <t xml:space="preserve"> controls whether users can add personal email accounts (e.g., Outlook.com, Gmail, Yahoo) in the new Outlook for Windows. </t>
    </r>
    <r>
      <rPr>
        <b/>
        <sz val="11"/>
        <color rgb="FF000000"/>
        <rFont val="Calibri"/>
      </rPr>
      <t>PersonalAccountCalendarsEnabled</t>
    </r>
    <r>
      <rPr>
        <sz val="11"/>
        <color rgb="FF000000"/>
        <rFont val="Calibri"/>
      </rPr>
      <t xml:space="preserve"> controls whether users can connect personal Outlook.com or Google calendars in Outlook on the web. Neither setting applies to classic Outlook for Windows, Outlook for Mac, or Outlook mobile apps.</t>
    </r>
    <r>
      <rPr>
        <sz val="11"/>
        <color rgb="FF000000"/>
        <rFont val="Calibri"/>
      </rPr>
      <t xml:space="preserve">
</t>
    </r>
    <r>
      <rPr>
        <sz val="11"/>
        <color rgb="FF000000"/>
        <rFont val="Calibri"/>
      </rPr>
      <t>The recommended state for the default OWA Mailbox Policy is:</t>
    </r>
    <r>
      <rPr>
        <sz val="11"/>
        <color rgb="FF000000"/>
        <rFont val="Calibri"/>
      </rPr>
      <t xml:space="preserve">
</t>
    </r>
    <r>
      <rPr>
        <sz val="11"/>
        <color rgb="FF000000"/>
        <rFont val="Calibri"/>
      </rPr>
      <t xml:space="preserve">- </t>
    </r>
    <r>
      <rPr>
        <b/>
        <sz val="11"/>
        <color rgb="FF000000"/>
        <rFont val="Calibri"/>
      </rPr>
      <t>PersonalAccountsEnabled</t>
    </r>
    <r>
      <rPr>
        <sz val="11"/>
        <color rgb="FF000000"/>
        <rFont val="Calibri"/>
      </rPr>
      <t xml:space="preserve"> is set to </t>
    </r>
    <r>
      <rPr>
        <b/>
        <sz val="11"/>
        <color rgb="FF000000"/>
        <rFont val="Calibri"/>
      </rPr>
      <t>False</t>
    </r>
    <r>
      <rPr>
        <sz val="11"/>
        <color rgb="FF000000"/>
        <rFont val="Calibri"/>
      </rPr>
      <t xml:space="preserve">
</t>
    </r>
    <r>
      <rPr>
        <sz val="11"/>
        <color rgb="FF000000"/>
        <rFont val="Calibri"/>
      </rPr>
      <t xml:space="preserve">- </t>
    </r>
    <r>
      <rPr>
        <b/>
        <sz val="11"/>
        <color rgb="FF000000"/>
        <rFont val="Calibri"/>
      </rPr>
      <t>PersonalAccountCalendarsEnabled</t>
    </r>
    <r>
      <rPr>
        <sz val="11"/>
        <color rgb="FF000000"/>
        <rFont val="Calibri"/>
      </rPr>
      <t xml:space="preserve"> is set to </t>
    </r>
    <r>
      <rPr>
        <b/>
        <sz val="11"/>
        <color rgb="FF000000"/>
        <rFont val="Calibri"/>
      </rPr>
      <t>False</t>
    </r>
  </si>
  <si>
    <r>
      <rPr>
        <sz val="11"/>
        <color rgb="FF000000"/>
        <rFont val="Calibri"/>
      </rPr>
      <t>This control does not apply to classic Outlook for Windows, Outlook for Mac, or Outlook mobile apps. Organizations requiring broader coverage should evaluate additional controls like application management policies to restrict personal account usage on those clients. This also does not block users from accessing personal accounts via other email clients or web browsers.</t>
    </r>
    <r>
      <rPr>
        <sz val="11"/>
        <color rgb="FF000000"/>
        <rFont val="Calibri"/>
      </rPr>
      <t xml:space="preserve">
</t>
    </r>
    <r>
      <rPr>
        <sz val="11"/>
        <color rgb="FF000000"/>
        <rFont val="Calibri"/>
      </rPr>
      <t>Changes to OWA mailbox policies may take up to 60 minutes to take effect. If users previously added personal accounts before this policy was applied, those accounts will be disabled once the policy is detected, and affected users will see a message advising them to remove the personal account from Outlook, which may generate helpdesk inquiries.</t>
    </r>
    <r>
      <rPr>
        <sz val="11"/>
        <color rgb="FF000000"/>
        <rFont val="Calibri"/>
      </rPr>
      <t xml:space="preserve">
</t>
    </r>
    <r>
      <rPr>
        <sz val="11"/>
        <color rgb="FF000000"/>
        <rFont val="Calibri"/>
      </rPr>
      <t>The audit only applies to the default OWA mailbox policy. Users assigned to a non-default OWA mailbox policy are not covered; optionally, custom policies can be reviewed separately to ensure a level of enforcement beyond the compliance requirements of this control.</t>
    </r>
  </si>
  <si>
    <r>
      <rPr>
        <b/>
        <sz val="11"/>
        <color rgb="FF000000"/>
        <rFont val="Calibri"/>
      </rPr>
      <t>Note:</t>
    </r>
    <r>
      <rPr>
        <sz val="11"/>
        <color rgb="FF000000"/>
        <rFont val="Calibri"/>
      </rPr>
      <t xml:space="preserve"> The default OWA Mailbox Policy is the only policy required for compliance with this control. Other mailbox policies are discretionary and left up to the organization to audit as needed.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Get-OwaMailboxPolicy | Where-Object { $_.IsDefault } |</t>
    </r>
    <r>
      <rPr>
        <sz val="11"/>
        <color rgb="FF006096"/>
        <rFont val="Roboto Condensed"/>
      </rPr>
      <t xml:space="preserve">
</t>
    </r>
    <r>
      <rPr>
        <sz val="11"/>
        <color rgb="FF006096"/>
        <rFont val="Roboto Condensed"/>
      </rPr>
      <t>Format-List PersonalAccountsEnabled, PersonalAccountCalendarsEnabled</t>
    </r>
    <r>
      <rPr>
        <sz val="11"/>
        <color rgb="FF006096"/>
        <rFont val="Roboto Condensed"/>
      </rPr>
      <t xml:space="preserve">
</t>
    </r>
    <r>
      <rPr>
        <sz val="11"/>
        <color rgb="FF000000"/>
        <rFont val="Calibri"/>
      </rPr>
      <t xml:space="preserve">
</t>
    </r>
    <r>
      <rPr>
        <sz val="11"/>
        <color rgb="FF000000"/>
        <rFont val="Calibri"/>
      </rPr>
      <t>- Verify the output matches the following:</t>
    </r>
    <r>
      <rPr>
        <sz val="11"/>
        <color rgb="FF000000"/>
        <rFont val="Calibri"/>
      </rPr>
      <t xml:space="preserve">
</t>
    </r>
    <r>
      <rPr>
        <sz val="11"/>
        <color rgb="FF006096"/>
        <rFont val="Roboto Condensed"/>
      </rPr>
      <t>PersonalAccountsEnabled          : False</t>
    </r>
    <r>
      <rPr>
        <sz val="11"/>
        <color rgb="FF006096"/>
        <rFont val="Roboto Condensed"/>
      </rPr>
      <t xml:space="preserve">
</t>
    </r>
    <r>
      <rPr>
        <sz val="11"/>
        <color rgb="FF006096"/>
        <rFont val="Roboto Condensed"/>
      </rPr>
      <t>PersonalAccountCalendarsEnabled  : False</t>
    </r>
    <r>
      <rPr>
        <sz val="11"/>
        <color rgb="FF006096"/>
        <rFont val="Roboto Condensed"/>
      </rPr>
      <t xml:space="preserve">
</t>
    </r>
  </si>
  <si>
    <r>
      <rPr>
        <sz val="11"/>
        <color rgb="FF000000"/>
        <rFont val="Calibri"/>
      </rPr>
      <t xml:space="preserve">- </t>
    </r>
    <r>
      <rPr>
        <b/>
        <sz val="11"/>
        <color rgb="FF000000"/>
        <rFont val="Calibri"/>
      </rPr>
      <t>PersonalAccountsEnabled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PersonalAccountCalendarsEnabled</t>
    </r>
    <r>
      <rPr>
        <sz val="11"/>
        <color rgb="FF000000"/>
        <rFont val="Calibri"/>
      </rPr>
      <t xml:space="preserve"> is </t>
    </r>
    <r>
      <rPr>
        <b/>
        <sz val="11"/>
        <color rgb="FF000000"/>
        <rFont val="Calibri"/>
      </rPr>
      <t>True</t>
    </r>
    <r>
      <rPr>
        <sz val="11"/>
        <color rgb="FF000000"/>
        <rFont val="Calibri"/>
      </rPr>
      <t>.</t>
    </r>
  </si>
  <si>
    <t>6.5.1</t>
  </si>
  <si>
    <r>
      <rPr>
        <sz val="11"/>
        <rFont val="Calibri"/>
      </rPr>
      <t>Ensure modern authentication for Exchange Online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</si>
  <si>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Modern authentication</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Turn on modern authentication for Outlook 2013 for Windows and later (recommended)</t>
    </r>
    <r>
      <rPr>
        <sz val="11"/>
        <color rgb="FF000000"/>
        <rFont val="Calibri"/>
      </rPr>
      <t xml:space="preserve"> to enable modern authentication.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Run the Microsoft Exchange Online PowerShell Module.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-OAuth2ClientProfileEnabled $True</t>
    </r>
    <r>
      <rPr>
        <sz val="11"/>
        <color rgb="FF006096"/>
        <rFont val="Roboto Condensed"/>
      </rPr>
      <t xml:space="preserve">
</t>
    </r>
  </si>
  <si>
    <r>
      <rPr>
        <sz val="11"/>
        <color rgb="FF000000"/>
        <rFont val="Calibri"/>
      </rPr>
      <t>Modern authentication in Microsoft 365 enables authentication features like multifactor authentication (MFA) using smart cards, certificate-based authentication (CBA), and third-party SAML identity providers. When you enable modern authentication in Exchange Online, Outlook 2016 and Outlook 2013 use modern authentication to log in to Microsoft 365 mailboxes. When you disable modern authentication in Exchange Online, Outlook 2016 and Outlook 2013 use basic authentication to log in to Microsoft 365 mailboxes.</t>
    </r>
    <r>
      <rPr>
        <sz val="11"/>
        <color rgb="FF000000"/>
        <rFont val="Calibri"/>
      </rPr>
      <t xml:space="preserve">
</t>
    </r>
    <r>
      <rPr>
        <sz val="11"/>
        <color rgb="FF000000"/>
        <rFont val="Calibri"/>
      </rPr>
      <t>When users initially configure certain email clients, like Outlook 2013 and Outlook 2016, they may be required to authenticate using enhanced authentication mechanisms, such as multifactor authentication. Other Outlook clients that are available in Microsoft 365 (for example, Outlook Mobile and Outlook for Mac 2016) always use modern authentication to log in to Microsoft 365 mailboxes.</t>
    </r>
  </si>
  <si>
    <r>
      <rPr>
        <sz val="11"/>
        <color rgb="FF000000"/>
        <rFont val="Calibri"/>
      </rPr>
      <t>Users of older email clients, such as Outlook 2013 and Outlook 2016, will no longer be able to authenticate to Exchange using Basic Authentication, which will necessitate migration to modern authentication practices.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</si>
  <si>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Modern authentication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Turn on modern authentication for Outlook 2013 for Windows and later (recommended)</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Microsoft Exchange Online PowerShell Module.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Format-Table -Auto Name, OAuth*</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OAuth2ClientProfileEnabled</t>
    </r>
    <r>
      <rPr>
        <sz val="11"/>
        <color rgb="FF000000"/>
        <rFont val="Calibri"/>
      </rPr>
      <t xml:space="preserve"> is </t>
    </r>
    <r>
      <rPr>
        <b/>
        <sz val="11"/>
        <color rgb="FF000000"/>
        <rFont val="Calibri"/>
      </rPr>
      <t>True</t>
    </r>
    <r>
      <rPr>
        <sz val="11"/>
        <color rgb="FF000000"/>
        <rFont val="Calibri"/>
      </rPr>
      <t>.</t>
    </r>
  </si>
  <si>
    <r>
      <rPr>
        <sz val="11"/>
        <color rgb="FF000000"/>
        <rFont val="Calibri"/>
      </rPr>
      <t>True</t>
    </r>
  </si>
  <si>
    <t>6.5.2</t>
  </si>
  <si>
    <r>
      <rPr>
        <sz val="11"/>
        <rFont val="Calibri"/>
      </rPr>
      <t>Ensure MailTips are enabled for end users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</si>
  <si>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$TipsParams = @{</t>
    </r>
    <r>
      <rPr>
        <sz val="11"/>
        <color rgb="FF006096"/>
        <rFont val="Roboto Condensed"/>
      </rPr>
      <t xml:space="preserve">
</t>
    </r>
    <r>
      <rPr>
        <sz val="11"/>
        <color rgb="FF006096"/>
        <rFont val="Roboto Condensed"/>
      </rPr>
      <t xml:space="preserve">    MailTipsAllTipsEnabled                 = $true</t>
    </r>
    <r>
      <rPr>
        <sz val="11"/>
        <color rgb="FF006096"/>
        <rFont val="Roboto Condensed"/>
      </rPr>
      <t xml:space="preserve">
</t>
    </r>
    <r>
      <rPr>
        <sz val="11"/>
        <color rgb="FF006096"/>
        <rFont val="Roboto Condensed"/>
      </rPr>
      <t xml:space="preserve">    MailTipsExternalRecipientsTipsEnabled  = $true</t>
    </r>
    <r>
      <rPr>
        <sz val="11"/>
        <color rgb="FF006096"/>
        <rFont val="Roboto Condensed"/>
      </rPr>
      <t xml:space="preserve">
</t>
    </r>
    <r>
      <rPr>
        <sz val="11"/>
        <color rgb="FF006096"/>
        <rFont val="Roboto Condensed"/>
      </rPr>
      <t xml:space="preserve">    MailTipsGroupMetricsEnabled            = $true</t>
    </r>
    <r>
      <rPr>
        <sz val="11"/>
        <color rgb="FF006096"/>
        <rFont val="Roboto Condensed"/>
      </rPr>
      <t xml:space="preserve">
</t>
    </r>
    <r>
      <rPr>
        <sz val="11"/>
        <color rgb="FF006096"/>
        <rFont val="Roboto Condensed"/>
      </rPr>
      <t xml:space="preserve">    MailTipsLargeAudienceThreshold         = '25'</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Set-OrganizationConfig @TipsParams</t>
    </r>
    <r>
      <rPr>
        <sz val="11"/>
        <color rgb="FF006096"/>
        <rFont val="Roboto Condensed"/>
      </rPr>
      <t xml:space="preserve">
</t>
    </r>
  </si>
  <si>
    <r>
      <rPr>
        <sz val="11"/>
        <color rgb="FF000000"/>
        <rFont val="Calibri"/>
      </rPr>
      <t>MailTips are informative messages displayed to users while they're composing a message. While a new message is open and being composed, Exchange analyzes the message (including recipients). If a potential problem is detected, the user is notified with a MailTip prior to sending the message. Using the information in the MailTip, the user can adjust the message to avoid undesirable situations or non-delivery reports (also known as NDRs or bounce messages).</t>
    </r>
  </si>
  <si>
    <r>
      <rPr>
        <sz val="11"/>
        <color rgb="FF000000"/>
        <rFont val="Calibri"/>
      </rPr>
      <t>Not applicable.</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</si>
  <si>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fl MailTips*</t>
    </r>
    <r>
      <rPr>
        <sz val="11"/>
        <color rgb="FF006096"/>
        <rFont val="Roboto Condensed"/>
      </rPr>
      <t xml:space="preserve">
</t>
    </r>
    <r>
      <rPr>
        <sz val="11"/>
        <color rgb="FF000000"/>
        <rFont val="Calibri"/>
      </rPr>
      <t xml:space="preserve">
</t>
    </r>
    <r>
      <rPr>
        <sz val="11"/>
        <color rgb="FF000000"/>
        <rFont val="Calibri"/>
      </rPr>
      <t xml:space="preserve">- Verify the values for </t>
    </r>
    <r>
      <rPr>
        <b/>
        <sz val="11"/>
        <color rgb="FF000000"/>
        <rFont val="Calibri"/>
      </rPr>
      <t>MailTipsAllTipsEnabled</t>
    </r>
    <r>
      <rPr>
        <sz val="11"/>
        <color rgb="FF000000"/>
        <rFont val="Calibri"/>
      </rPr>
      <t xml:space="preserve">, </t>
    </r>
    <r>
      <rPr>
        <b/>
        <sz val="11"/>
        <color rgb="FF000000"/>
        <rFont val="Calibri"/>
      </rPr>
      <t>MailTipsExternalRecipientsTipsEnabled</t>
    </r>
    <r>
      <rPr>
        <sz val="11"/>
        <color rgb="FF000000"/>
        <rFont val="Calibri"/>
      </rPr>
      <t xml:space="preserve">, and </t>
    </r>
    <r>
      <rPr>
        <b/>
        <sz val="11"/>
        <color rgb="FF000000"/>
        <rFont val="Calibri"/>
      </rPr>
      <t>MailTipsGroupMetricsEnabled</t>
    </r>
    <r>
      <rPr>
        <sz val="11"/>
        <color rgb="FF000000"/>
        <rFont val="Calibri"/>
      </rPr>
      <t xml:space="preserve"> are set to </t>
    </r>
    <r>
      <rPr>
        <b/>
        <sz val="11"/>
        <color rgb="FF000000"/>
        <rFont val="Calibri"/>
      </rPr>
      <t>True</t>
    </r>
    <r>
      <rPr>
        <sz val="11"/>
        <color rgb="FF000000"/>
        <rFont val="Calibri"/>
      </rPr>
      <t xml:space="preserve"> and </t>
    </r>
    <r>
      <rPr>
        <b/>
        <sz val="11"/>
        <color rgb="FF000000"/>
        <rFont val="Calibri"/>
      </rPr>
      <t>MailTipsLargeAudienceThreshold</t>
    </r>
    <r>
      <rPr>
        <sz val="11"/>
        <color rgb="FF000000"/>
        <rFont val="Calibri"/>
      </rPr>
      <t xml:space="preserve"> is set to an acceptable value; </t>
    </r>
    <r>
      <rPr>
        <b/>
        <sz val="11"/>
        <color rgb="FF000000"/>
        <rFont val="Calibri"/>
      </rPr>
      <t>25</t>
    </r>
    <r>
      <rPr>
        <sz val="11"/>
        <color rgb="FF000000"/>
        <rFont val="Calibri"/>
      </rPr>
      <t xml:space="preserve"> is the default value.</t>
    </r>
  </si>
  <si>
    <r>
      <rPr>
        <sz val="11"/>
        <color rgb="FF000000"/>
        <rFont val="Calibri"/>
      </rPr>
      <t>MailTipsAllTipsEnabled: TrueMailTipsExternalRecipientsTipsEnabled: FalseMailTipsGroupMetricsEnabled: TrueMailTipsLargeAudienceThreshold:  25</t>
    </r>
  </si>
  <si>
    <t>6.5.3</t>
  </si>
  <si>
    <r>
      <rPr>
        <sz val="11"/>
        <rFont val="Calibri"/>
      </rPr>
      <t>Ensure additional storage providers are restricted in Outlook on the web</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</si>
  <si>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Set-OwaMailboxPolicy -Identity OwaMailboxPolicy-Default -AdditionalStorageProvidersAvailable $false</t>
    </r>
    <r>
      <rPr>
        <sz val="11"/>
        <color rgb="FF006096"/>
        <rFont val="Roboto Condensed"/>
      </rPr>
      <t xml:space="preserve">
</t>
    </r>
  </si>
  <si>
    <r>
      <rPr>
        <sz val="11"/>
        <color rgb="FF000000"/>
        <rFont val="Calibri"/>
      </rPr>
      <t>This setting allows users to open certain external files while working in Outlook on the web. If allowed, keep in mind that ‎Microsoft‎ doesn't control the use terms or privacy policies of those third-party services.</t>
    </r>
    <r>
      <rPr>
        <sz val="11"/>
        <color rgb="FF000000"/>
        <rFont val="Calibri"/>
      </rPr>
      <t xml:space="preserve">
</t>
    </r>
    <r>
      <rPr>
        <sz val="11"/>
        <color rgb="FF000000"/>
        <rFont val="Calibri"/>
      </rPr>
      <t xml:space="preserve">Ensure </t>
    </r>
    <r>
      <rPr>
        <b/>
        <sz val="11"/>
        <color rgb="FF000000"/>
        <rFont val="Calibri"/>
      </rPr>
      <t>AdditionalStorageProvidersAvailable</t>
    </r>
    <r>
      <rPr>
        <sz val="11"/>
        <color rgb="FF000000"/>
        <rFont val="Calibri"/>
      </rPr>
      <t xml:space="preserve"> is restricted on the default OWA policy.</t>
    </r>
  </si>
  <si>
    <r>
      <rPr>
        <sz val="11"/>
        <color rgb="FF000000"/>
        <rFont val="Calibri"/>
      </rPr>
      <t>The impact associated with this change is highly dependent upon current practices in the tenant. If users do not use other storage providers, then minimal impact is likely. However, if users do regularly utilize providers outside of the tenant this will affect their ability to continue to do so.</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</si>
  <si>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 to audit the default OWA policy:</t>
    </r>
    <r>
      <rPr>
        <sz val="11"/>
        <color rgb="FF000000"/>
        <rFont val="Calibri"/>
      </rPr>
      <t xml:space="preserve">
</t>
    </r>
    <r>
      <rPr>
        <sz val="11"/>
        <color rgb="FF006096"/>
        <rFont val="Roboto Condensed"/>
      </rPr>
      <t xml:space="preserve">Get-OwaMailboxPolicy -Identity OwaMailboxPolicy-Default | </t>
    </r>
    <r>
      <rPr>
        <sz val="11"/>
        <color rgb="FF006096"/>
        <rFont val="Roboto Condensed"/>
      </rPr>
      <t xml:space="preserve">
</t>
    </r>
    <r>
      <rPr>
        <sz val="11"/>
        <color rgb="FF006096"/>
        <rFont val="Roboto Condensed"/>
      </rPr>
      <t>fl AdditionalStorageProvidersAvailable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AdditionalStorageProvidersAvailable</t>
    </r>
    <r>
      <rPr>
        <sz val="11"/>
        <color rgb="FF000000"/>
        <rFont val="Calibri"/>
      </rPr>
      <t xml:space="preserve"> is </t>
    </r>
    <r>
      <rPr>
        <b/>
        <sz val="11"/>
        <color rgb="FF000000"/>
        <rFont val="Calibri"/>
      </rPr>
      <t>False</t>
    </r>
    <r>
      <rPr>
        <sz val="11"/>
        <color rgb="FF000000"/>
        <rFont val="Calibri"/>
      </rPr>
      <t>.</t>
    </r>
  </si>
  <si>
    <r>
      <rPr>
        <sz val="11"/>
        <color rgb="FF000000"/>
        <rFont val="Calibri"/>
      </rPr>
      <t>AdditionalStorageProvidersAvailable : True</t>
    </r>
  </si>
  <si>
    <t>6.5.4</t>
  </si>
  <si>
    <r>
      <rPr>
        <sz val="11"/>
        <rFont val="Calibri"/>
      </rPr>
      <t>Ensure SMTP AUTH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</si>
  <si>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Mail flow</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Turn off SMTP AUTH protocol for your organization</t>
    </r>
    <r>
      <rPr>
        <sz val="11"/>
        <color rgb="FF000000"/>
        <rFont val="Calibri"/>
      </rPr>
      <t xml:space="preserve"> to disable the protocol.</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Set-TransportConfig -SmtpClientAuthenticationDisabled $true</t>
    </r>
    <r>
      <rPr>
        <sz val="11"/>
        <color rgb="FF006096"/>
        <rFont val="Roboto Condensed"/>
      </rPr>
      <t xml:space="preserve">
</t>
    </r>
  </si>
  <si>
    <r>
      <rPr>
        <sz val="11"/>
        <color rgb="FF000000"/>
        <rFont val="Calibri"/>
      </rPr>
      <t>This setting enables or disables authenticated client SMTP submission (SMTP AUTH) at an organization level in Exchange Online.</t>
    </r>
    <r>
      <rPr>
        <sz val="11"/>
        <color rgb="FF000000"/>
        <rFont val="Calibri"/>
      </rPr>
      <t xml:space="preserve">
</t>
    </r>
    <r>
      <rPr>
        <sz val="11"/>
        <color rgb="FF000000"/>
        <rFont val="Calibri"/>
      </rPr>
      <t xml:space="preserve">The recommended state is </t>
    </r>
    <r>
      <rPr>
        <b/>
        <sz val="11"/>
        <color rgb="FF000000"/>
        <rFont val="Calibri"/>
      </rPr>
      <t>Turn off SMTP AUTH protocol for your organization</t>
    </r>
    <r>
      <rPr>
        <sz val="11"/>
        <color rgb="FF000000"/>
        <rFont val="Calibri"/>
      </rPr>
      <t xml:space="preserve"> (checked).</t>
    </r>
  </si>
  <si>
    <r>
      <rPr>
        <sz val="11"/>
        <color rgb="FF000000"/>
        <rFont val="Calibri"/>
      </rPr>
      <t>This enforces the default behavior, so no impact is expected unless the organization is using it globally. A per-mailbox setting exists that overrides the tenant-wide setting, allowing an individual mailbox SMTP AUTH capability for special cases.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</si>
  <si>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Mail flow</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Turn off SMTP AUTH protocol for your organization</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Get-TransportConfig | Format-List SmtpClientAuthenticationDisabled</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True</t>
    </r>
    <r>
      <rPr>
        <sz val="11"/>
        <color rgb="FF000000"/>
        <rFont val="Calibri"/>
      </rPr>
      <t>.</t>
    </r>
  </si>
  <si>
    <r>
      <rPr>
        <sz val="11"/>
        <color rgb="FF000000"/>
        <rFont val="Calibri"/>
      </rPr>
      <t>SmtpClientAuthenticationDisabled : True</t>
    </r>
  </si>
  <si>
    <t>6.5.5</t>
  </si>
  <si>
    <r>
      <rPr>
        <sz val="11"/>
        <rFont val="Calibri"/>
      </rPr>
      <t>Ensure Direct Send submissions are rejected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</si>
  <si>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-RejectDirectSend $true</t>
    </r>
    <r>
      <rPr>
        <sz val="11"/>
        <color rgb="FF006096"/>
        <rFont val="Roboto Condensed"/>
      </rPr>
      <t xml:space="preserve">
</t>
    </r>
  </si>
  <si>
    <r>
      <rPr>
        <sz val="11"/>
        <color rgb="FF000000"/>
        <rFont val="Calibri"/>
      </rPr>
      <t>Direct Send is a method used to send emails directly to an Exchange Online customer’s hosted mailboxes from on-premises devices, applications, or third-party cloud services using the customer’s own accepted domain. This method does not require any form of authentication because, by its nature, it mimics incoming anonymous emails from the internet, apart from the sender domain.</t>
    </r>
    <r>
      <rPr>
        <sz val="11"/>
        <color rgb="FF000000"/>
        <rFont val="Calibri"/>
      </rPr>
      <t xml:space="preserve">
</t>
    </r>
    <r>
      <rPr>
        <sz val="11"/>
        <color rgb="FF000000"/>
        <rFont val="Calibri"/>
      </rPr>
      <t xml:space="preserve">The recommended state is to configure </t>
    </r>
    <r>
      <rPr>
        <b/>
        <sz val="11"/>
        <color rgb="FF000000"/>
        <rFont val="Calibri"/>
      </rPr>
      <t>RejectDirectSend</t>
    </r>
    <r>
      <rPr>
        <sz val="11"/>
        <color rgb="FF000000"/>
        <rFont val="Calibri"/>
      </rPr>
      <t xml:space="preserve"> to </t>
    </r>
    <r>
      <rPr>
        <b/>
        <sz val="11"/>
        <color rgb="FF000000"/>
        <rFont val="Calibri"/>
      </rPr>
      <t>True</t>
    </r>
    <r>
      <rPr>
        <sz val="11"/>
        <color rgb="FF000000"/>
        <rFont val="Calibri"/>
      </rPr>
      <t>.</t>
    </r>
  </si>
  <si>
    <r>
      <rPr>
        <sz val="11"/>
        <color rgb="FF000000"/>
        <rFont val="Calibri"/>
      </rPr>
      <t>Per Microsoft, there is a forwarding scenario that could be affected by this feature. It is possible that someone in your organization sends a message to a 3rd party and they in turn forward it to another mailbox in your organization. If the 3rd party’s email provider does not support Sender Rewriting Scheme (SRS), the message will return with the original sender’s address. Prior to this feature being enabled, those messages will already be punished by SPF failing but could still end up in inboxes. Enabling the Reject Direct Send feature without a partner mail flow connector being set up will lead to these messages being rejected outright.</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</si>
  <si>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fl RejectDirectSend</t>
    </r>
    <r>
      <rPr>
        <sz val="11"/>
        <color rgb="FF006096"/>
        <rFont val="Roboto Condensed"/>
      </rPr>
      <t xml:space="preserve">
</t>
    </r>
    <r>
      <rPr>
        <sz val="11"/>
        <color rgb="FF000000"/>
        <rFont val="Calibri"/>
      </rPr>
      <t xml:space="preserve">
</t>
    </r>
    <r>
      <rPr>
        <sz val="11"/>
        <color rgb="FF000000"/>
        <rFont val="Calibri"/>
      </rPr>
      <t xml:space="preserve">- Verify that the value returned for </t>
    </r>
    <r>
      <rPr>
        <b/>
        <sz val="11"/>
        <color rgb="FF000000"/>
        <rFont val="Calibri"/>
      </rPr>
      <t>RejectDirectSend</t>
    </r>
    <r>
      <rPr>
        <sz val="11"/>
        <color rgb="FF000000"/>
        <rFont val="Calibri"/>
      </rPr>
      <t xml:space="preserve"> is </t>
    </r>
    <r>
      <rPr>
        <b/>
        <sz val="11"/>
        <color rgb="FF000000"/>
        <rFont val="Calibri"/>
      </rPr>
      <t>True</t>
    </r>
    <r>
      <rPr>
        <sz val="11"/>
        <color rgb="FF000000"/>
        <rFont val="Calibri"/>
      </rPr>
      <t>.</t>
    </r>
  </si>
  <si>
    <r>
      <rPr>
        <sz val="11"/>
        <color rgb="FF000000"/>
        <rFont val="Calibri"/>
      </rPr>
      <t>RejectDirectSend : False</t>
    </r>
  </si>
  <si>
    <t>Policies</t>
  </si>
  <si>
    <t>7.2.1</t>
  </si>
  <si>
    <r>
      <rPr>
        <sz val="11"/>
        <rFont val="Calibri"/>
      </rPr>
      <t>Ensure modern authentication for SharePoint applications is required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</si>
  <si>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and select </t>
    </r>
    <r>
      <rPr>
        <b/>
        <sz val="11"/>
        <color rgb="FF000000"/>
        <rFont val="Calibri"/>
      </rPr>
      <t>Access control</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Apps that don't use modern authentication</t>
    </r>
    <r>
      <rPr>
        <sz val="11"/>
        <color rgb="FF000000"/>
        <rFont val="Calibri"/>
      </rPr>
      <t>.</t>
    </r>
    <r>
      <rPr>
        <sz val="11"/>
        <color rgb="FF000000"/>
        <rFont val="Calibri"/>
      </rPr>
      <t xml:space="preserve">
</t>
    </r>
    <r>
      <rPr>
        <sz val="11"/>
        <color rgb="FF000000"/>
        <rFont val="Calibri"/>
      </rPr>
      <t xml:space="preserve">- Select the radio button for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xml:space="preserve"> replacing tenant with your value.</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Set-SPOTenant -LegacyAuthProtocolsEnabled $false</t>
    </r>
    <r>
      <rPr>
        <sz val="11"/>
        <color rgb="FF006096"/>
        <rFont val="Roboto Condensed"/>
      </rPr>
      <t xml:space="preserve">
</t>
    </r>
  </si>
  <si>
    <r>
      <rPr>
        <sz val="11"/>
        <color rgb="FF000000"/>
        <rFont val="Calibri"/>
      </rPr>
      <t>Modern authentication in Microsoft 365 enables authentication features like multifactor authentication (MFA) using smart cards, certificate-based authentication (CBA), and third-party SAML identity providers.</t>
    </r>
  </si>
  <si>
    <r>
      <rPr>
        <sz val="11"/>
        <color rgb="FF000000"/>
        <rFont val="Calibri"/>
      </rPr>
      <t>Implementation of modern authentication for SharePoint will require users to authenticate to SharePoint using modern authentication. This may cause a minor impact to typical user behavior.</t>
    </r>
    <r>
      <rPr>
        <sz val="11"/>
        <color rgb="FF000000"/>
        <rFont val="Calibri"/>
      </rPr>
      <t xml:space="preserve">
</t>
    </r>
    <r>
      <rPr>
        <sz val="11"/>
        <color rgb="FF000000"/>
        <rFont val="Calibri"/>
      </rPr>
      <t>This may also prevent third-party apps from accessing SharePoint Online resources. Also, this will also block apps using the SharePointOnlineCredentials class to access SharePoint Online resources.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</si>
  <si>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and select </t>
    </r>
    <r>
      <rPr>
        <b/>
        <sz val="11"/>
        <color rgb="FF000000"/>
        <rFont val="Calibri"/>
      </rPr>
      <t>Access control</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Apps that don't use modern authentication</t>
    </r>
    <r>
      <rPr>
        <sz val="11"/>
        <color rgb="FF000000"/>
        <rFont val="Calibri"/>
      </rPr>
      <t xml:space="preserve"> and ensure that it is set to </t>
    </r>
    <r>
      <rPr>
        <b/>
        <sz val="11"/>
        <color rgb="FF000000"/>
        <rFont val="Calibri"/>
      </rPr>
      <t>Block access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xml:space="preserve"> replacing tenant with your value.</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Get-SPOTenant | ft LegacyAuthProtocolsEnabled</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</si>
  <si>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True (Apps that don't use modern authentication are allowed)</t>
    </r>
  </si>
  <si>
    <t>7.2.2</t>
  </si>
  <si>
    <r>
      <rPr>
        <sz val="11"/>
        <rFont val="Calibri"/>
      </rPr>
      <t>Ensure SharePoint and OneDrive integration with Azure AD B2B is enabled</t>
    </r>
  </si>
  <si>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Set-SPOTenant -EnableAzureADB2BIntegration $true</t>
    </r>
    <r>
      <rPr>
        <sz val="11"/>
        <color rgb="FF006096"/>
        <rFont val="Roboto Condensed"/>
      </rPr>
      <t xml:space="preserve">
</t>
    </r>
  </si>
  <si>
    <r>
      <rPr>
        <sz val="11"/>
        <color rgb="FF000000"/>
        <rFont val="Calibri"/>
      </rPr>
      <t>Entra ID B2B provides authentication and management of guests. Authentication happens via one-time passcode when they don't already have a work or school account or a Microsoft account. Integration with SharePoint and OneDrive allows for more granular control of how guest user accounts are managed in the organization's AAD, unifying a similar guest experience already deployed in other Microsoft 365 services such as Teams.</t>
    </r>
    <r>
      <rPr>
        <sz val="11"/>
        <color rgb="FF000000"/>
        <rFont val="Calibri"/>
      </rPr>
      <t xml:space="preserve">
</t>
    </r>
    <r>
      <rPr>
        <b/>
        <sz val="11"/>
        <color rgb="FF000000"/>
        <rFont val="Calibri"/>
      </rPr>
      <t>Note:</t>
    </r>
    <r>
      <rPr>
        <sz val="11"/>
        <color rgb="FF000000"/>
        <rFont val="Calibri"/>
      </rPr>
      <t xml:space="preserve"> Global Reader role currently can't access SharePoint using PowerShell.</t>
    </r>
  </si>
  <si>
    <r>
      <rPr>
        <sz val="11"/>
        <color rgb="FF000000"/>
        <rFont val="Calibri"/>
      </rPr>
      <t>After enabling Microsoft Entra B2B integration, external users attempting to access previously shared links (One Time Passcode) will encounter access issues. They receive error 'This organization has updated its guest access settings'. To restore access, your users need to reshare files/folders/sites to external users.</t>
    </r>
  </si>
  <si>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Get-SPOTenant | ft EnableAzureADB2BIntegration</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True</t>
    </r>
    <r>
      <rPr>
        <sz val="11"/>
        <color rgb="FF000000"/>
        <rFont val="Calibri"/>
      </rPr>
      <t>.</t>
    </r>
  </si>
  <si>
    <t>7.2.3</t>
  </si>
  <si>
    <r>
      <rPr>
        <sz val="11"/>
        <rFont val="Calibri"/>
      </rPr>
      <t>Ensure external content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</si>
  <si>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SharePoint, move the slider bar to </t>
    </r>
    <r>
      <rPr>
        <b/>
        <sz val="11"/>
        <color rgb="FF000000"/>
        <rFont val="Calibri"/>
      </rPr>
      <t>New and existing guests</t>
    </r>
    <r>
      <rPr>
        <sz val="11"/>
        <color rgb="FF000000"/>
        <rFont val="Calibri"/>
      </rPr>
      <t xml:space="preserve"> or a less permissive level.</t>
    </r>
    <r>
      <rPr>
        <sz val="11"/>
        <color rgb="FF000000"/>
        <rFont val="Calibri"/>
      </rPr>
      <t xml:space="preserve">
</t>
    </r>
    <r>
      <rPr>
        <sz val="11"/>
        <color rgb="FF000000"/>
        <rFont val="Calibri"/>
      </rPr>
      <t>- OneDrive will also be moved to the same level and can never be more permissive than SharePoint.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 to establish the minimum recommended state:</t>
    </r>
    <r>
      <rPr>
        <sz val="11"/>
        <color rgb="FF000000"/>
        <rFont val="Calibri"/>
      </rPr>
      <t xml:space="preserve">
</t>
    </r>
    <r>
      <rPr>
        <sz val="11"/>
        <color rgb="FF006096"/>
        <rFont val="Roboto Condensed"/>
      </rPr>
      <t>Set-SPOTenant -SharingCapability ExternalUserSharingOnly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acceptable values for this parameter that are more restrictive include: </t>
    </r>
    <r>
      <rPr>
        <b/>
        <sz val="11"/>
        <color rgb="FF000000"/>
        <rFont val="Calibri"/>
      </rPr>
      <t>Disabled</t>
    </r>
    <r>
      <rPr>
        <sz val="11"/>
        <color rgb="FF000000"/>
        <rFont val="Calibri"/>
      </rPr>
      <t xml:space="preserve"> and </t>
    </r>
    <r>
      <rPr>
        <b/>
        <sz val="11"/>
        <color rgb="FF000000"/>
        <rFont val="Calibri"/>
      </rPr>
      <t>ExistingExternalUserSharingOnly</t>
    </r>
    <r>
      <rPr>
        <sz val="11"/>
        <color rgb="FF000000"/>
        <rFont val="Calibri"/>
      </rPr>
      <t>.</t>
    </r>
  </si>
  <si>
    <r>
      <rPr>
        <sz val="11"/>
        <color rgb="FF000000"/>
        <rFont val="Calibri"/>
      </rPr>
      <t>The external sharing settings govern sharing for the organization overall. Each site has its own sharing setting that can be set independently, though it must be at the same or more restrictive setting as the organization.</t>
    </r>
    <r>
      <rPr>
        <sz val="11"/>
        <color rgb="FF000000"/>
        <rFont val="Calibri"/>
      </rPr>
      <t xml:space="preserve">
</t>
    </r>
    <r>
      <rPr>
        <sz val="11"/>
        <color rgb="FF000000"/>
        <rFont val="Calibri"/>
      </rPr>
      <t>The new and existing guests option requires people who have received invitations to sign in with their work or school account (if their organization uses Microsoft 365) or a Microsoft account, or to provide a code to verify their identity. Users can share with guests already in your organization's directory, and they can send invitations to people who will be added to the directory if they sign in.</t>
    </r>
    <r>
      <rPr>
        <sz val="11"/>
        <color rgb="FF000000"/>
        <rFont val="Calibri"/>
      </rPr>
      <t xml:space="preserve">
</t>
    </r>
    <r>
      <rPr>
        <sz val="11"/>
        <color rgb="FF000000"/>
        <rFont val="Calibri"/>
      </rPr>
      <t xml:space="preserve">The recommended state is </t>
    </r>
    <r>
      <rPr>
        <b/>
        <sz val="11"/>
        <color rgb="FF000000"/>
        <rFont val="Calibri"/>
      </rPr>
      <t>New and existing guests</t>
    </r>
    <r>
      <rPr>
        <sz val="11"/>
        <color rgb="FF000000"/>
        <rFont val="Calibri"/>
      </rPr>
      <t xml:space="preserve"> or less permissive.</t>
    </r>
  </si>
  <si>
    <r>
      <rPr>
        <sz val="11"/>
        <color rgb="FF000000"/>
        <rFont val="Calibri"/>
      </rPr>
      <t>When using B2B integration, Entra ID external collaboration settings, such as guest invite settings and collaboration restrictions apply.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</si>
  <si>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SharePoint, verify that the slider bar is set to </t>
    </r>
    <r>
      <rPr>
        <b/>
        <sz val="11"/>
        <color rgb="FF000000"/>
        <rFont val="Calibri"/>
      </rPr>
      <t>New and existing guests</t>
    </r>
    <r>
      <rPr>
        <sz val="11"/>
        <color rgb="FF000000"/>
        <rFont val="Calibri"/>
      </rPr>
      <t xml:space="preserve"> or a less permissive level.</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SharingCapability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SharingCapability</t>
    </r>
    <r>
      <rPr>
        <sz val="11"/>
        <color rgb="FF000000"/>
        <rFont val="Calibri"/>
      </rPr>
      <t xml:space="preserve"> is set to one of the following values:</t>
    </r>
    <r>
      <rPr>
        <sz val="11"/>
        <color rgb="FF000000"/>
        <rFont val="Calibri"/>
      </rPr>
      <t xml:space="preserve">
</t>
    </r>
    <r>
      <rPr>
        <sz val="11"/>
        <color rgb="FF000000"/>
        <rFont val="Calibri"/>
      </rPr>
      <t xml:space="preserve">- </t>
    </r>
    <r>
      <rPr>
        <b/>
        <sz val="11"/>
        <color rgb="FF000000"/>
        <rFont val="Calibri"/>
      </rPr>
      <t>ExternalUserSharingOnly</t>
    </r>
    <r>
      <rPr>
        <sz val="11"/>
        <color rgb="FF000000"/>
        <rFont val="Calibri"/>
      </rPr>
      <t xml:space="preserve">
</t>
    </r>
    <r>
      <rPr>
        <sz val="11"/>
        <color rgb="FF000000"/>
        <rFont val="Calibri"/>
      </rPr>
      <t xml:space="preserve">- </t>
    </r>
    <r>
      <rPr>
        <b/>
        <sz val="11"/>
        <color rgb="FF000000"/>
        <rFont val="Calibri"/>
      </rPr>
      <t>ExistingExternalUserSharingOnly</t>
    </r>
    <r>
      <rPr>
        <sz val="11"/>
        <color rgb="FF000000"/>
        <rFont val="Calibri"/>
      </rPr>
      <t xml:space="preserve">
</t>
    </r>
    <r>
      <rPr>
        <sz val="11"/>
        <color rgb="FF000000"/>
        <rFont val="Calibri"/>
      </rPr>
      <t xml:space="preserve">- </t>
    </r>
    <r>
      <rPr>
        <b/>
        <sz val="11"/>
        <color rgb="FF000000"/>
        <rFont val="Calibri"/>
      </rPr>
      <t>Disabled</t>
    </r>
  </si>
  <si>
    <r>
      <rPr>
        <sz val="11"/>
        <color rgb="FF000000"/>
        <rFont val="Calibri"/>
      </rPr>
      <t>Anyone (ExternalUserAndGuestSharing)</t>
    </r>
  </si>
  <si>
    <t>7.2.4</t>
  </si>
  <si>
    <r>
      <rPr>
        <sz val="11"/>
        <rFont val="Calibri"/>
      </rPr>
      <t>Ensure OneDrive content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</si>
  <si>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OneDrive, set the slider bar to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-OneDriveSharingCapability Disabled</t>
    </r>
    <r>
      <rPr>
        <sz val="11"/>
        <color rgb="FF006096"/>
        <rFont val="Roboto Condensed"/>
      </rPr>
      <t xml:space="preserve">
</t>
    </r>
    <r>
      <rPr>
        <sz val="11"/>
        <color rgb="FF000000"/>
        <rFont val="Calibri"/>
      </rPr>
      <t xml:space="preserve">
</t>
    </r>
    <r>
      <rPr>
        <b/>
        <sz val="11"/>
        <color rgb="FF000000"/>
        <rFont val="Calibri"/>
      </rPr>
      <t>Alternative remediation method using PowerShell:</t>
    </r>
    <r>
      <rPr>
        <sz val="11"/>
        <color rgb="FF000000"/>
        <rFont val="Calibri"/>
      </rPr>
      <t xml:space="preserve">
</t>
    </r>
    <r>
      <rPr>
        <sz val="11"/>
        <color rgb="FF000000"/>
        <rFont val="Calibri"/>
      </rPr>
      <t>- Connect to SharePoint Online.</t>
    </r>
    <r>
      <rPr>
        <sz val="11"/>
        <color rgb="FF000000"/>
        <rFont val="Calibri"/>
      </rPr>
      <t xml:space="preserve">
</t>
    </r>
    <r>
      <rPr>
        <sz val="11"/>
        <color rgb="FF000000"/>
        <rFont val="Calibri"/>
      </rPr>
      <t>- Run one of the following:</t>
    </r>
    <r>
      <rPr>
        <sz val="11"/>
        <color rgb="FF000000"/>
        <rFont val="Calibri"/>
      </rPr>
      <t xml:space="preserve">
</t>
    </r>
    <r>
      <rPr>
        <sz val="11"/>
        <color rgb="FF006096"/>
        <rFont val="Roboto Condensed"/>
      </rPr>
      <t># Replace [tenant] with your tenant id</t>
    </r>
    <r>
      <rPr>
        <sz val="11"/>
        <color rgb="FF006096"/>
        <rFont val="Roboto Condensed"/>
      </rPr>
      <t xml:space="preserve">
</t>
    </r>
    <r>
      <rPr>
        <sz val="11"/>
        <color rgb="FF006096"/>
        <rFont val="Roboto Condensed"/>
      </rPr>
      <t>Set-SPOSite -Identity https://[tenant]-my.sharepoint.com/ -SharingCapability Disabled</t>
    </r>
    <r>
      <rPr>
        <sz val="11"/>
        <color rgb="FF006096"/>
        <rFont val="Roboto Condensed"/>
      </rPr>
      <t xml:space="preserve">
</t>
    </r>
    <r>
      <rPr>
        <sz val="11"/>
        <color rgb="FF006096"/>
        <rFont val="Roboto Condensed"/>
      </rPr>
      <t># Or run this to filter to the specific site without supplying the tenant name.</t>
    </r>
    <r>
      <rPr>
        <sz val="11"/>
        <color rgb="FF006096"/>
        <rFont val="Roboto Condensed"/>
      </rPr>
      <t xml:space="preserve">
</t>
    </r>
    <r>
      <rPr>
        <sz val="11"/>
        <color rgb="FF006096"/>
        <rFont val="Roboto Condensed"/>
      </rPr>
      <t>$OneDriveSite = Get-SPOSite -Filter { Url -like "*-my.sharepoint.com/" }</t>
    </r>
    <r>
      <rPr>
        <sz val="11"/>
        <color rgb="FF006096"/>
        <rFont val="Roboto Condensed"/>
      </rPr>
      <t xml:space="preserve">
</t>
    </r>
    <r>
      <rPr>
        <sz val="11"/>
        <color rgb="FF006096"/>
        <rFont val="Roboto Condensed"/>
      </rPr>
      <t>Set-SPOSite -Identity $OneDriveSite -SharingCapability Disabled</t>
    </r>
    <r>
      <rPr>
        <sz val="11"/>
        <color rgb="FF006096"/>
        <rFont val="Roboto Condensed"/>
      </rPr>
      <t xml:space="preserve">
</t>
    </r>
  </si>
  <si>
    <r>
      <rPr>
        <sz val="11"/>
        <color rgb="FF000000"/>
        <rFont val="Calibri"/>
      </rPr>
      <t>This setting governs the global permissiveness of OneDrive content sharing in the organization.</t>
    </r>
    <r>
      <rPr>
        <sz val="11"/>
        <color rgb="FF000000"/>
        <rFont val="Calibri"/>
      </rPr>
      <t xml:space="preserve">
</t>
    </r>
    <r>
      <rPr>
        <sz val="11"/>
        <color rgb="FF000000"/>
        <rFont val="Calibri"/>
      </rPr>
      <t>OneDrive content sharing can be restricted independent of SharePoint but can never be more permissive than the level established with SharePoint.</t>
    </r>
    <r>
      <rPr>
        <sz val="11"/>
        <color rgb="FF000000"/>
        <rFont val="Calibri"/>
      </rPr>
      <t xml:space="preserve">
</t>
    </r>
    <r>
      <rPr>
        <sz val="11"/>
        <color rgb="FF000000"/>
        <rFont val="Calibri"/>
      </rPr>
      <t xml:space="preserve">The recommended state is </t>
    </r>
    <r>
      <rPr>
        <b/>
        <sz val="11"/>
        <color rgb="FF000000"/>
        <rFont val="Calibri"/>
      </rPr>
      <t>Only people in your organization</t>
    </r>
    <r>
      <rPr>
        <sz val="11"/>
        <color rgb="FF000000"/>
        <rFont val="Calibri"/>
      </rPr>
      <t>.</t>
    </r>
  </si>
  <si>
    <r>
      <rPr>
        <sz val="11"/>
        <color rgb="FF000000"/>
        <rFont val="Calibri"/>
      </rPr>
      <t>Users will be required to take additional steps to share OneDrive content or use other official channels.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</si>
  <si>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OneDrive, verify that the slider bar is set to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OneDriveSharingCapability</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Disabled</t>
    </r>
    <r>
      <rPr>
        <sz val="11"/>
        <color rgb="FF000000"/>
        <rFont val="Calibri"/>
      </rPr>
      <t>.</t>
    </r>
    <r>
      <rPr>
        <sz val="11"/>
        <color rgb="FF000000"/>
        <rFont val="Calibri"/>
      </rPr>
      <t xml:space="preserve">
</t>
    </r>
    <r>
      <rPr>
        <b/>
        <sz val="11"/>
        <color rgb="FF000000"/>
        <rFont val="Calibri"/>
      </rPr>
      <t>Alternative audit method using PowerShell:</t>
    </r>
    <r>
      <rPr>
        <sz val="11"/>
        <color rgb="FF000000"/>
        <rFont val="Calibri"/>
      </rPr>
      <t xml:space="preserve">
</t>
    </r>
    <r>
      <rPr>
        <sz val="11"/>
        <color rgb="FF000000"/>
        <rFont val="Calibri"/>
      </rPr>
      <t>- Connect to SharePoint Online.</t>
    </r>
    <r>
      <rPr>
        <sz val="11"/>
        <color rgb="FF000000"/>
        <rFont val="Calibri"/>
      </rPr>
      <t xml:space="preserve">
</t>
    </r>
    <r>
      <rPr>
        <sz val="11"/>
        <color rgb="FF000000"/>
        <rFont val="Calibri"/>
      </rPr>
      <t>- Use one of the following methods:</t>
    </r>
    <r>
      <rPr>
        <sz val="11"/>
        <color rgb="FF000000"/>
        <rFont val="Calibri"/>
      </rPr>
      <t xml:space="preserve">
</t>
    </r>
    <r>
      <rPr>
        <sz val="11"/>
        <color rgb="FF006096"/>
        <rFont val="Roboto Condensed"/>
      </rPr>
      <t># Replace [tenant] with your tenant id</t>
    </r>
    <r>
      <rPr>
        <sz val="11"/>
        <color rgb="FF006096"/>
        <rFont val="Roboto Condensed"/>
      </rPr>
      <t xml:space="preserve">
</t>
    </r>
    <r>
      <rPr>
        <sz val="11"/>
        <color rgb="FF006096"/>
        <rFont val="Roboto Condensed"/>
      </rPr>
      <t>Get-SPOSite -Identity https://[tenant]-my.sharepoint.com/ | fl Url,SharingCapability</t>
    </r>
    <r>
      <rPr>
        <sz val="11"/>
        <color rgb="FF006096"/>
        <rFont val="Roboto Condensed"/>
      </rPr>
      <t xml:space="preserve">
</t>
    </r>
    <r>
      <rPr>
        <sz val="11"/>
        <color rgb="FF006096"/>
        <rFont val="Roboto Condensed"/>
      </rPr>
      <t># Or run this to filter to the specific site without supplying the tenant name.</t>
    </r>
    <r>
      <rPr>
        <sz val="11"/>
        <color rgb="FF006096"/>
        <rFont val="Roboto Condensed"/>
      </rPr>
      <t xml:space="preserve">
</t>
    </r>
    <r>
      <rPr>
        <sz val="11"/>
        <color rgb="FF006096"/>
        <rFont val="Roboto Condensed"/>
      </rPr>
      <t>$OneDriveSite = Get-SPOSite -Filter { Url -like "*-my.sharepoint.com/" }</t>
    </r>
    <r>
      <rPr>
        <sz val="11"/>
        <color rgb="FF006096"/>
        <rFont val="Roboto Condensed"/>
      </rPr>
      <t xml:space="preserve">
</t>
    </r>
    <r>
      <rPr>
        <sz val="11"/>
        <color rgb="FF006096"/>
        <rFont val="Roboto Condensed"/>
      </rPr>
      <t>Get-SPOSite -Identity $OneDriveSite | fl Url,SharingCapability</t>
    </r>
    <r>
      <rPr>
        <sz val="11"/>
        <color rgb="FF006096"/>
        <rFont val="Roboto Condensed"/>
      </rPr>
      <t xml:space="preserve">
</t>
    </r>
    <r>
      <rPr>
        <sz val="11"/>
        <color rgb="FF000000"/>
        <rFont val="Calibri"/>
      </rPr>
      <t xml:space="preserve">
</t>
    </r>
    <r>
      <rPr>
        <sz val="11"/>
        <color rgb="FF000000"/>
        <rFont val="Calibri"/>
      </rPr>
      <t xml:space="preserve">- Verify that the returned value for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xml:space="preserve">
</t>
    </r>
    <r>
      <rPr>
        <b/>
        <sz val="11"/>
        <color rgb="FF000000"/>
        <rFont val="Calibri"/>
      </rPr>
      <t>Note:</t>
    </r>
    <r>
      <rPr>
        <sz val="11"/>
        <color rgb="FF000000"/>
        <rFont val="Calibri"/>
      </rPr>
      <t xml:space="preserve"> As of March 2024, using </t>
    </r>
    <r>
      <rPr>
        <b/>
        <sz val="11"/>
        <color rgb="FF000000"/>
        <rFont val="Calibri"/>
      </rPr>
      <t>Get-SPOSite</t>
    </r>
    <r>
      <rPr>
        <sz val="11"/>
        <color rgb="FF000000"/>
        <rFont val="Calibri"/>
      </rPr>
      <t xml:space="preserve"> with Where-Object or filtering against the entire site and then returning the </t>
    </r>
    <r>
      <rPr>
        <b/>
        <sz val="11"/>
        <color rgb="FF000000"/>
        <rFont val="Calibri"/>
      </rPr>
      <t>SharingCapability</t>
    </r>
    <r>
      <rPr>
        <sz val="11"/>
        <color rgb="FF000000"/>
        <rFont val="Calibri"/>
      </rPr>
      <t xml:space="preserve"> parameter can result in a different value as opposed to running the cmdlet specifically against the OneDrive specific site using the -Identity switch as shown in the example.</t>
    </r>
    <r>
      <rPr>
        <sz val="11"/>
        <color rgb="FF000000"/>
        <rFont val="Calibri"/>
      </rPr>
      <t xml:space="preserve">
</t>
    </r>
    <r>
      <rPr>
        <b/>
        <sz val="11"/>
        <color rgb="FF000000"/>
        <rFont val="Calibri"/>
      </rPr>
      <t>Note 2:</t>
    </r>
    <r>
      <rPr>
        <sz val="11"/>
        <color rgb="FF000000"/>
        <rFont val="Calibri"/>
      </rPr>
      <t xml:space="preserve"> The parameter </t>
    </r>
    <r>
      <rPr>
        <b/>
        <sz val="11"/>
        <color rgb="FF000000"/>
        <rFont val="Calibri"/>
      </rPr>
      <t>OneDriveSharingCapability</t>
    </r>
    <r>
      <rPr>
        <sz val="11"/>
        <color rgb="FF000000"/>
        <rFont val="Calibri"/>
      </rPr>
      <t xml:space="preserve"> may not be yet fully available in all tenants. It is demonstrated in official Microsoft documentation as linked in the references section but not in the Set-SPOTenant cmdlet itself. If the parameter is unavailable, then either use the UI method or alternative PowerShell audit method.</t>
    </r>
  </si>
  <si>
    <t>7.2.5</t>
  </si>
  <si>
    <r>
      <rPr>
        <sz val="11"/>
        <rFont val="Calibri"/>
      </rPr>
      <t>Ensure that SharePoint guest users cannot share items they don</t>
    </r>
    <r>
      <rPr>
        <sz val="11"/>
        <color rgb="FF000000"/>
        <rFont val="Calibri"/>
      </rPr>
      <t>'</t>
    </r>
    <r>
      <rPr>
        <sz val="11"/>
        <color rgb="FF000000"/>
        <rFont val="Calibri"/>
      </rPr>
      <t>t own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</si>
  <si>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uncheck </t>
    </r>
    <r>
      <rPr>
        <b/>
        <sz val="11"/>
        <color rgb="FF000000"/>
        <rFont val="Calibri"/>
      </rPr>
      <t>Allow guests to share items they don't own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Set-SPOTenant -PreventExternalUsersFromResharing $True</t>
    </r>
    <r>
      <rPr>
        <sz val="11"/>
        <color rgb="FF006096"/>
        <rFont val="Roboto Condensed"/>
      </rPr>
      <t xml:space="preserve">
</t>
    </r>
  </si>
  <si>
    <r>
      <rPr>
        <sz val="11"/>
        <color rgb="FF000000"/>
        <rFont val="Calibri"/>
      </rPr>
      <t>SharePoint gives users the ability to share files, folders, and site collections. Internal users can share with external collaborators, and with the right permissions could share to other external parties.</t>
    </r>
  </si>
  <si>
    <r>
      <rPr>
        <sz val="11"/>
        <color rgb="FF000000"/>
        <rFont val="Calibri"/>
      </rPr>
      <t>The impact associated with this change is highly dependent upon current practices. If users do not regularly share with external parties, then minimal impact is likely. However, if users do regularly share with guests/externally, minimum impacts could occur as those external users will be unable to 're-share' content.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</si>
  <si>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verify that </t>
    </r>
    <r>
      <rPr>
        <b/>
        <sz val="11"/>
        <color rgb="FF000000"/>
        <rFont val="Calibri"/>
      </rPr>
      <t>Allow guests to share items they don't own</t>
    </r>
    <r>
      <rPr>
        <sz val="11"/>
        <color rgb="FF000000"/>
        <rFont val="Calibri"/>
      </rPr>
      <t xml:space="preserve"> is unchecked.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Get-SPOTenant | ft PreventExternalUsersFromResharing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True</t>
    </r>
    <r>
      <rPr>
        <sz val="11"/>
        <color rgb="FF000000"/>
        <rFont val="Calibri"/>
      </rPr>
      <t>.</t>
    </r>
  </si>
  <si>
    <r>
      <rPr>
        <sz val="11"/>
        <color rgb="FF000000"/>
        <rFont val="Calibri"/>
      </rPr>
      <t>Checked (False)</t>
    </r>
  </si>
  <si>
    <t>7.2.6</t>
  </si>
  <si>
    <r>
      <rPr>
        <sz val="11"/>
        <rFont val="Calibri"/>
      </rPr>
      <t>Ensure SharePoint external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</si>
  <si>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and check </t>
    </r>
    <r>
      <rPr>
        <b/>
        <sz val="11"/>
        <color rgb="FF000000"/>
        <rFont val="Calibri"/>
      </rPr>
      <t>Limit external sharing by domain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domains</t>
    </r>
    <r>
      <rPr>
        <sz val="11"/>
        <color rgb="FF000000"/>
        <rFont val="Calibri"/>
      </rPr>
      <t xml:space="preserve">, choose </t>
    </r>
    <r>
      <rPr>
        <b/>
        <sz val="11"/>
        <color rgb="FF000000"/>
        <rFont val="Calibri"/>
      </rPr>
      <t>Allow only specific domains</t>
    </r>
    <r>
      <rPr>
        <sz val="11"/>
        <color rgb="FF000000"/>
        <rFont val="Calibri"/>
      </rPr>
      <t xml:space="preserve">, enter the list of approved domain names, and select </t>
    </r>
    <r>
      <rPr>
        <b/>
        <sz val="11"/>
        <color rgb="FF000000"/>
        <rFont val="Calibri"/>
      </rPr>
      <t>Done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at the bottom of the page.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Set-SPOTenant -SharingDomainRestrictionMode AllowList -SharingAllowedDomainList "domain1.com domain2.com"</t>
    </r>
    <r>
      <rPr>
        <sz val="11"/>
        <color rgb="FF006096"/>
        <rFont val="Roboto Condensed"/>
      </rPr>
      <t xml:space="preserve">
</t>
    </r>
  </si>
  <si>
    <r>
      <rPr>
        <sz val="11"/>
        <color rgb="FF000000"/>
        <rFont val="Calibri"/>
      </rPr>
      <t>The external sharing features of SharePoint and OneDrive let users in the organization share content with people outside the organization (such as partners, vendors, clients, or customers). It can also be used to share between licensed users on multiple Microsoft 365 subscriptions if your organization has more than one subscription.</t>
    </r>
    <r>
      <rPr>
        <sz val="11"/>
        <color rgb="FF000000"/>
        <rFont val="Calibri"/>
      </rPr>
      <t xml:space="preserve">
</t>
    </r>
    <r>
      <rPr>
        <sz val="11"/>
        <color rgb="FF000000"/>
        <rFont val="Calibri"/>
      </rPr>
      <t xml:space="preserve">The recommended state is </t>
    </r>
    <r>
      <rPr>
        <b/>
        <sz val="11"/>
        <color rgb="FF000000"/>
        <rFont val="Calibri"/>
      </rPr>
      <t>Limit external sharing by domain</t>
    </r>
    <r>
      <rPr>
        <sz val="11"/>
        <color rgb="FF000000"/>
        <rFont val="Calibri"/>
      </rPr>
      <t xml:space="preserve"> &gt; </t>
    </r>
    <r>
      <rPr>
        <b/>
        <sz val="11"/>
        <color rgb="FF000000"/>
        <rFont val="Calibri"/>
      </rPr>
      <t>Allow only specific domains</t>
    </r>
  </si>
  <si>
    <r>
      <rPr>
        <sz val="11"/>
        <color rgb="FF000000"/>
        <rFont val="Calibri"/>
      </rPr>
      <t>Users will be unable to initiate new shares with parties whose domains are not on the approved allowlist, which may require administrative action before collaboration with new partners or vendors can begin. Administrators must keep the allowlist current to reflect active business relationships; an outdated list can block legitimate sharing and generate support requests. Note that existing shares to domains not on the allowlist are not revoked when this setting is configured.</t>
    </r>
  </si>
  <si>
    <r>
      <rPr>
        <b/>
        <sz val="11"/>
        <color rgb="FF000000"/>
        <rFont val="Calibri"/>
      </rPr>
      <t>Note:</t>
    </r>
    <r>
      <rPr>
        <sz val="11"/>
        <color rgb="FF000000"/>
        <rFont val="Calibri"/>
      </rPr>
      <t xml:space="preserve"> If the SharePoint external sharing slider is set to </t>
    </r>
    <r>
      <rPr>
        <b/>
        <sz val="11"/>
        <color rgb="FF000000"/>
        <rFont val="Calibri"/>
      </rPr>
      <t>Only people in your organization</t>
    </r>
    <r>
      <rPr>
        <sz val="11"/>
        <color rgb="FF000000"/>
        <rFont val="Calibri"/>
      </rPr>
      <t xml:space="preserve">, this recommendation is compliant regardless of the configured value for </t>
    </r>
    <r>
      <rPr>
        <b/>
        <sz val="11"/>
        <color rgb="FF000000"/>
        <rFont val="Calibri"/>
      </rPr>
      <t>Limit external sharing by domain</t>
    </r>
    <r>
      <rPr>
        <sz val="11"/>
        <color rgb="FF000000"/>
        <rFont val="Calibri"/>
      </rPr>
      <t>.</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t>
    </r>
    <r>
      <rPr>
        <sz val="11"/>
        <color rgb="FF000000"/>
        <rFont val="Calibri"/>
      </rPr>
      <t xml:space="preserve"> section.</t>
    </r>
    <r>
      <rPr>
        <sz val="11"/>
        <color rgb="FF000000"/>
        <rFont val="Calibri"/>
      </rPr>
      <t xml:space="preserve">
</t>
    </r>
    <r>
      <rPr>
        <sz val="11"/>
        <color rgb="FF000000"/>
        <rFont val="Calibri"/>
      </rPr>
      <t xml:space="preserve">- If the SharePoint slider is set to </t>
    </r>
    <r>
      <rPr>
        <b/>
        <sz val="11"/>
        <color rgb="FF000000"/>
        <rFont val="Calibri"/>
      </rPr>
      <t>Only people in your organization</t>
    </r>
    <r>
      <rPr>
        <sz val="11"/>
        <color rgb="FF000000"/>
        <rFont val="Calibri"/>
      </rPr>
      <t>, this recommendation is compliant.</t>
    </r>
    <r>
      <rPr>
        <sz val="11"/>
        <color rgb="FF000000"/>
        <rFont val="Calibri"/>
      </rPr>
      <t xml:space="preserve">
</t>
    </r>
    <r>
      <rPr>
        <sz val="11"/>
        <color rgb="FF000000"/>
        <rFont val="Calibri"/>
      </rPr>
      <t xml:space="preserve">- Otherwise, expand </t>
    </r>
    <r>
      <rPr>
        <b/>
        <sz val="11"/>
        <color rgb="FF000000"/>
        <rFont val="Calibri"/>
      </rPr>
      <t>More external sharing settings</t>
    </r>
    <r>
      <rPr>
        <sz val="11"/>
        <color rgb="FF000000"/>
        <rFont val="Calibri"/>
      </rPr>
      <t xml:space="preserve"> and confirm that </t>
    </r>
    <r>
      <rPr>
        <b/>
        <sz val="11"/>
        <color rgb="FF000000"/>
        <rFont val="Calibri"/>
      </rPr>
      <t>Limit external sharing by domain</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Allow only specific domains</t>
    </r>
    <r>
      <rPr>
        <sz val="11"/>
        <color rgb="FF000000"/>
        <rFont val="Calibri"/>
      </rPr>
      <t xml:space="preserve"> is selected and that domains listed are approved by the organization.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SharingCapability,SharingDomainRestrictionMode,SharingAllowedDomainList</t>
    </r>
    <r>
      <rPr>
        <sz val="11"/>
        <color rgb="FF006096"/>
        <rFont val="Roboto Condensed"/>
      </rPr>
      <t xml:space="preserve">
</t>
    </r>
    <r>
      <rPr>
        <sz val="11"/>
        <color rgb="FF000000"/>
        <rFont val="Calibri"/>
      </rPr>
      <t xml:space="preserve">
</t>
    </r>
    <r>
      <rPr>
        <sz val="11"/>
        <color rgb="FF000000"/>
        <rFont val="Calibri"/>
      </rPr>
      <t>- Verify that one of the following conditions is true:</t>
    </r>
    <r>
      <rPr>
        <sz val="11"/>
        <color rgb="FF000000"/>
        <rFont val="Calibri"/>
      </rPr>
      <t xml:space="preserve">
</t>
    </r>
    <r>
      <rPr>
        <sz val="11"/>
        <color rgb="FF000000"/>
        <rFont val="Calibri"/>
      </rPr>
      <t xml:space="preserve">-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OR</t>
    </r>
    <r>
      <rPr>
        <sz val="11"/>
        <color rgb="FF000000"/>
        <rFont val="Calibri"/>
      </rPr>
      <t xml:space="preserve">
</t>
    </r>
    <r>
      <rPr>
        <sz val="11"/>
        <color rgb="FF000000"/>
        <rFont val="Calibri"/>
      </rPr>
      <t xml:space="preserve">- </t>
    </r>
    <r>
      <rPr>
        <b/>
        <sz val="11"/>
        <color rgb="FF000000"/>
        <rFont val="Calibri"/>
      </rPr>
      <t>SharingDomainRestrictionMode</t>
    </r>
    <r>
      <rPr>
        <sz val="11"/>
        <color rgb="FF000000"/>
        <rFont val="Calibri"/>
      </rPr>
      <t xml:space="preserve"> is </t>
    </r>
    <r>
      <rPr>
        <b/>
        <sz val="11"/>
        <color rgb="FF000000"/>
        <rFont val="Calibri"/>
      </rPr>
      <t>AllowList</t>
    </r>
    <r>
      <rPr>
        <sz val="11"/>
        <color rgb="FF000000"/>
        <rFont val="Calibri"/>
      </rPr>
      <t xml:space="preserve"> and </t>
    </r>
    <r>
      <rPr>
        <b/>
        <sz val="11"/>
        <color rgb="FF000000"/>
        <rFont val="Calibri"/>
      </rPr>
      <t>SharingAllowedDomainList</t>
    </r>
    <r>
      <rPr>
        <sz val="11"/>
        <color rgb="FF000000"/>
        <rFont val="Calibri"/>
      </rPr>
      <t xml:space="preserve"> contains domains trusted by the organization for external sharing.</t>
    </r>
  </si>
  <si>
    <r>
      <rPr>
        <sz val="11"/>
        <color rgb="FF000000"/>
        <rFont val="Calibri"/>
      </rPr>
      <t>Limit external sharing by domain is unchecked</t>
    </r>
    <r>
      <rPr>
        <sz val="11"/>
        <color rgb="FF000000"/>
        <rFont val="Calibri"/>
      </rPr>
      <t xml:space="preserve">
</t>
    </r>
    <r>
      <rPr>
        <sz val="11"/>
        <color rgb="FF000000"/>
        <rFont val="Calibri"/>
      </rPr>
      <t xml:space="preserve">SharingDomainRestrictionMode: </t>
    </r>
    <r>
      <rPr>
        <b/>
        <sz val="11"/>
        <color rgb="FF000000"/>
        <rFont val="Calibri"/>
      </rPr>
      <t>None</t>
    </r>
    <r>
      <rPr>
        <sz val="11"/>
        <color rgb="FF000000"/>
        <rFont val="Calibri"/>
      </rPr>
      <t xml:space="preserve">
</t>
    </r>
    <r>
      <rPr>
        <sz val="11"/>
        <color rgb="FF000000"/>
        <rFont val="Calibri"/>
      </rPr>
      <t>SharingAllowedDomainList: (empty)</t>
    </r>
  </si>
  <si>
    <t>7.2.7</t>
  </si>
  <si>
    <r>
      <rPr>
        <sz val="11"/>
        <rFont val="Calibri"/>
      </rPr>
      <t>Ensure link sharing is restricted in SharePoint and OneDrive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</si>
  <si>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Choose the type of link that's selected by default when users share files and folders in SharePoint and OneDrive</t>
    </r>
    <r>
      <rPr>
        <sz val="11"/>
        <color rgb="FF000000"/>
        <rFont val="Calibri"/>
      </rPr>
      <t xml:space="preserve"> to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To set the default sharing link to specific people:</t>
    </r>
    <r>
      <rPr>
        <sz val="11"/>
        <color rgb="FF000000"/>
        <rFont val="Calibri"/>
      </rPr>
      <t xml:space="preserve">
</t>
    </r>
    <r>
      <rPr>
        <sz val="11"/>
        <color rgb="FF006096"/>
        <rFont val="Roboto Condensed"/>
      </rPr>
      <t>Set-SPOTenant -DefaultSharingLinkType Direct</t>
    </r>
    <r>
      <rPr>
        <sz val="11"/>
        <color rgb="FF006096"/>
        <rFont val="Roboto Condensed"/>
      </rPr>
      <t xml:space="preserve">
</t>
    </r>
    <r>
      <rPr>
        <sz val="11"/>
        <color rgb="FF000000"/>
        <rFont val="Calibri"/>
      </rPr>
      <t xml:space="preserve">
</t>
    </r>
    <r>
      <rPr>
        <sz val="11"/>
        <color rgb="FF000000"/>
        <rFont val="Calibri"/>
      </rPr>
      <t>To set the default sharing link to people in the organization:</t>
    </r>
    <r>
      <rPr>
        <sz val="11"/>
        <color rgb="FF000000"/>
        <rFont val="Calibri"/>
      </rPr>
      <t xml:space="preserve">
</t>
    </r>
    <r>
      <rPr>
        <sz val="11"/>
        <color rgb="FF006096"/>
        <rFont val="Roboto Condensed"/>
      </rPr>
      <t>Set-SPOTenant -DefaultSharingLinkType Internal</t>
    </r>
    <r>
      <rPr>
        <sz val="11"/>
        <color rgb="FF006096"/>
        <rFont val="Roboto Condensed"/>
      </rPr>
      <t xml:space="preserve">
</t>
    </r>
  </si>
  <si>
    <r>
      <rPr>
        <sz val="11"/>
        <color rgb="FF000000"/>
        <rFont val="Calibri"/>
      </rPr>
      <t>This setting sets the default link type that a user will see when sharing content in OneDrive or SharePoint. It does not restrict or exclude any other options.</t>
    </r>
    <r>
      <rPr>
        <sz val="11"/>
        <color rgb="FF000000"/>
        <rFont val="Calibri"/>
      </rPr>
      <t xml:space="preserve">
</t>
    </r>
    <r>
      <rPr>
        <sz val="11"/>
        <color rgb="FF000000"/>
        <rFont val="Calibri"/>
      </rPr>
      <t xml:space="preserve">The recommended state is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</si>
  <si>
    <r>
      <rPr>
        <sz val="11"/>
        <color rgb="FF000000"/>
        <rFont val="Calibri"/>
      </rPr>
      <t>Changing the default sharing link type influences the user experience when sharing files and folders in SharePoint and OneDrive. The configured default option will appear pre-selected in the sharing dialog, guiding users toward the organization’s preferred sharing method.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</si>
  <si>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Verify that the setting </t>
    </r>
    <r>
      <rPr>
        <b/>
        <sz val="11"/>
        <color rgb="FF000000"/>
        <rFont val="Calibri"/>
      </rPr>
      <t>Choose the type of link that's selected by default when users share files and folders in SharePoint and OneDrive</t>
    </r>
    <r>
      <rPr>
        <sz val="11"/>
        <color rgb="FF000000"/>
        <rFont val="Calibri"/>
      </rPr>
      <t xml:space="preserve"> is set to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DefaultSharingLinkType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Direct</t>
    </r>
    <r>
      <rPr>
        <sz val="11"/>
        <color rgb="FF000000"/>
        <rFont val="Calibri"/>
      </rPr>
      <t xml:space="preserve"> or </t>
    </r>
    <r>
      <rPr>
        <b/>
        <sz val="11"/>
        <color rgb="FF000000"/>
        <rFont val="Calibri"/>
      </rPr>
      <t>Internal</t>
    </r>
    <r>
      <rPr>
        <sz val="11"/>
        <color rgb="FF000000"/>
        <rFont val="Calibri"/>
      </rPr>
      <t>.</t>
    </r>
  </si>
  <si>
    <r>
      <rPr>
        <sz val="11"/>
        <color rgb="FF000000"/>
        <rFont val="Calibri"/>
      </rPr>
      <t>Only people in your organization (Internal)</t>
    </r>
  </si>
  <si>
    <t>7.2.8</t>
  </si>
  <si>
    <r>
      <rPr>
        <sz val="11"/>
        <rFont val="Calibri"/>
      </rPr>
      <t>Ensure external sharing is restricted by security group</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</si>
  <si>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Set the following:</t>
    </r>
    <r>
      <rPr>
        <sz val="11"/>
        <color rgb="FF000000"/>
        <rFont val="Calibri"/>
      </rPr>
      <t xml:space="preserve">
</t>
    </r>
    <r>
      <rPr>
        <sz val="11"/>
        <color rgb="FF000000"/>
        <rFont val="Calibri"/>
      </rPr>
      <t xml:space="preserve">- Check </t>
    </r>
    <r>
      <rPr>
        <b/>
        <sz val="11"/>
        <color rgb="FF000000"/>
        <rFont val="Calibri"/>
      </rPr>
      <t>Allow only users in specific security groups to share externally</t>
    </r>
    <r>
      <rPr>
        <sz val="11"/>
        <color rgb="FF000000"/>
        <rFont val="Calibri"/>
      </rPr>
      <t xml:space="preserve">
</t>
    </r>
    <r>
      <rPr>
        <sz val="11"/>
        <color rgb="FF000000"/>
        <rFont val="Calibri"/>
      </rPr>
      <t xml:space="preserve">- Click </t>
    </r>
    <r>
      <rPr>
        <b/>
        <sz val="11"/>
        <color rgb="FF000000"/>
        <rFont val="Calibri"/>
      </rPr>
      <t>Manage security groups</t>
    </r>
    <r>
      <rPr>
        <sz val="11"/>
        <color rgb="FF000000"/>
        <rFont val="Calibri"/>
      </rPr>
      <t>, then add at least one security group authorized for external sharing.</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xml:space="preserve">- Run the following command, replacing </t>
    </r>
    <r>
      <rPr>
        <b/>
        <sz val="11"/>
        <color rgb="FF000000"/>
        <rFont val="Calibri"/>
      </rPr>
      <t>&lt;GroupObjectId&gt;</t>
    </r>
    <r>
      <rPr>
        <sz val="11"/>
        <color rgb="FF000000"/>
        <rFont val="Calibri"/>
      </rPr>
      <t xml:space="preserve"> with the GUID of the security group to be authorized for external sharing:</t>
    </r>
    <r>
      <rPr>
        <sz val="11"/>
        <color rgb="FF000000"/>
        <rFont val="Calibri"/>
      </rPr>
      <t xml:space="preserve">
</t>
    </r>
    <r>
      <rPr>
        <sz val="11"/>
        <color rgb="FF006096"/>
        <rFont val="Roboto Condensed"/>
      </rPr>
      <t>Set-SPOTenant -WhoCanShareAuthenticatedGuestAllowList "&lt;GroupObjectId&gt;"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authorize multiple security groups, provide a comma-delimited list of Object IDs: </t>
    </r>
    <r>
      <rPr>
        <b/>
        <sz val="11"/>
        <color rgb="FF000000"/>
        <rFont val="Calibri"/>
      </rPr>
      <t>"&lt;GroupObjectId1&gt;","&lt;GroupObjectId2&gt;"</t>
    </r>
    <r>
      <rPr>
        <sz val="11"/>
        <color rgb="FF000000"/>
        <rFont val="Calibri"/>
      </rPr>
      <t>.</t>
    </r>
    <r>
      <rPr>
        <sz val="11"/>
        <color rgb="FF000000"/>
        <rFont val="Calibri"/>
      </rPr>
      <t xml:space="preserve">
</t>
    </r>
    <r>
      <rPr>
        <b/>
        <sz val="11"/>
        <color rgb="FF000000"/>
        <rFont val="Calibri"/>
      </rPr>
      <t>Note:</t>
    </r>
    <r>
      <rPr>
        <sz val="11"/>
        <color rgb="FF000000"/>
        <rFont val="Calibri"/>
      </rPr>
      <t xml:space="preserve"> Users in the designated security groups must also be permitted to invite guests in Microsoft Entra. Verify this at </t>
    </r>
    <r>
      <rPr>
        <b/>
        <sz val="11"/>
        <color rgb="FF000000"/>
        <rFont val="Calibri"/>
      </rPr>
      <t>Identity</t>
    </r>
    <r>
      <rPr>
        <sz val="11"/>
        <color rgb="FF000000"/>
        <rFont val="Calibri"/>
      </rPr>
      <t xml:space="preserve"> &gt; </t>
    </r>
    <r>
      <rPr>
        <b/>
        <sz val="11"/>
        <color rgb="FF000000"/>
        <rFont val="Calibri"/>
      </rPr>
      <t>External Identities</t>
    </r>
    <r>
      <rPr>
        <sz val="11"/>
        <color rgb="FF000000"/>
        <rFont val="Calibri"/>
      </rPr>
      <t xml:space="preserve"> &gt; </t>
    </r>
    <r>
      <rPr>
        <b/>
        <sz val="11"/>
        <color rgb="FF000000"/>
        <rFont val="Calibri"/>
      </rPr>
      <t>External collaboration settings</t>
    </r>
    <r>
      <rPr>
        <sz val="11"/>
        <color rgb="FF000000"/>
        <rFont val="Calibri"/>
      </rPr>
      <t>.</t>
    </r>
  </si>
  <si>
    <r>
      <rPr>
        <sz val="11"/>
        <color rgb="FF000000"/>
        <rFont val="Calibri"/>
      </rPr>
      <t>External sharing of content can be restricted to specific security groups. This setting is global, applies to sharing in both SharePoint and OneDrive and cannot be set at the site level in SharePoint.</t>
    </r>
  </si>
  <si>
    <r>
      <rPr>
        <sz val="11"/>
        <color rgb="FF000000"/>
        <rFont val="Calibri"/>
      </rPr>
      <t>Users who are not members of the designated security groups will lose the ability to create new external shares or invite new external guests. Existing sharing links they previously established will remain active for current recipients. Organizations should ensure the security groups are populated with appropriate members before enabling this setting to avoid inadvertently blocking all external sharing. Helpdesk volume may increase as users in non-designated groups encounter sharing restrictions.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</si>
  <si>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t>
    </r>
    <r>
      <rPr>
        <sz val="11"/>
        <color rgb="FF000000"/>
        <rFont val="Calibri"/>
      </rPr>
      <t xml:space="preserve"> section.</t>
    </r>
    <r>
      <rPr>
        <sz val="11"/>
        <color rgb="FF000000"/>
        <rFont val="Calibri"/>
      </rPr>
      <t xml:space="preserve">
</t>
    </r>
    <r>
      <rPr>
        <sz val="11"/>
        <color rgb="FF000000"/>
        <rFont val="Calibri"/>
      </rPr>
      <t xml:space="preserve">- If the SharePoint slider is set to </t>
    </r>
    <r>
      <rPr>
        <b/>
        <sz val="11"/>
        <color rgb="FF000000"/>
        <rFont val="Calibri"/>
      </rPr>
      <t>Only people in your organization</t>
    </r>
    <r>
      <rPr>
        <sz val="11"/>
        <color rgb="FF000000"/>
        <rFont val="Calibri"/>
      </rPr>
      <t>, this recommendation is compliant.</t>
    </r>
    <r>
      <rPr>
        <sz val="11"/>
        <color rgb="FF000000"/>
        <rFont val="Calibri"/>
      </rPr>
      <t xml:space="preserve">
</t>
    </r>
    <r>
      <rPr>
        <sz val="11"/>
        <color rgb="FF000000"/>
        <rFont val="Calibri"/>
      </rPr>
      <t xml:space="preserve">- Otherwise,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Verify the following:</t>
    </r>
    <r>
      <rPr>
        <sz val="11"/>
        <color rgb="FF000000"/>
        <rFont val="Calibri"/>
      </rPr>
      <t xml:space="preserve">
</t>
    </r>
    <r>
      <rPr>
        <sz val="11"/>
        <color rgb="FF000000"/>
        <rFont val="Calibri"/>
      </rPr>
      <t xml:space="preserve">- </t>
    </r>
    <r>
      <rPr>
        <b/>
        <sz val="11"/>
        <color rgb="FF000000"/>
        <rFont val="Calibri"/>
      </rPr>
      <t>Allow only users in specific security groups to share externally</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Manage security groups</t>
    </r>
    <r>
      <rPr>
        <sz val="11"/>
        <color rgb="FF000000"/>
        <rFont val="Calibri"/>
      </rPr>
      <t xml:space="preserve"> contains at least one security group.</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SharingCapability, WhoCanShareAuthenticatedGuestAllowList</t>
    </r>
    <r>
      <rPr>
        <sz val="11"/>
        <color rgb="FF006096"/>
        <rFont val="Roboto Condensed"/>
      </rPr>
      <t xml:space="preserve">
</t>
    </r>
    <r>
      <rPr>
        <sz val="11"/>
        <color rgb="FF000000"/>
        <rFont val="Calibri"/>
      </rPr>
      <t xml:space="preserve">
</t>
    </r>
    <r>
      <rPr>
        <sz val="11"/>
        <color rgb="FF000000"/>
        <rFont val="Calibri"/>
      </rPr>
      <t>- Verify the output using the following logic:</t>
    </r>
    <r>
      <rPr>
        <sz val="11"/>
        <color rgb="FF000000"/>
        <rFont val="Calibri"/>
      </rPr>
      <t xml:space="preserve">
</t>
    </r>
    <r>
      <rPr>
        <sz val="11"/>
        <color rgb="FF000000"/>
        <rFont val="Calibri"/>
      </rPr>
      <t xml:space="preserve">- If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xml:space="preserve">, the recommendation is compliant regardless of the value of </t>
    </r>
    <r>
      <rPr>
        <b/>
        <sz val="11"/>
        <color rgb="FF000000"/>
        <rFont val="Calibri"/>
      </rPr>
      <t>WhoCanShareAuthenticatedGuestAllowList</t>
    </r>
    <r>
      <rPr>
        <sz val="11"/>
        <color rgb="FF000000"/>
        <rFont val="Calibri"/>
      </rPr>
      <t>.</t>
    </r>
    <r>
      <rPr>
        <sz val="11"/>
        <color rgb="FF000000"/>
        <rFont val="Calibri"/>
      </rPr>
      <t xml:space="preserve">
</t>
    </r>
    <r>
      <rPr>
        <sz val="11"/>
        <color rgb="FF000000"/>
        <rFont val="Calibri"/>
      </rPr>
      <t xml:space="preserve">- Otherwise, verify that </t>
    </r>
    <r>
      <rPr>
        <b/>
        <sz val="11"/>
        <color rgb="FF000000"/>
        <rFont val="Calibri"/>
      </rPr>
      <t>WhoCanShareAuthenticatedGuestAllowList</t>
    </r>
    <r>
      <rPr>
        <sz val="11"/>
        <color rgb="FF000000"/>
        <rFont val="Calibri"/>
      </rPr>
      <t xml:space="preserve"> contains at least one security group GUID. If the value is empty or </t>
    </r>
    <r>
      <rPr>
        <b/>
        <sz val="11"/>
        <color rgb="FF000000"/>
        <rFont val="Calibri"/>
      </rPr>
      <t>$null</t>
    </r>
    <r>
      <rPr>
        <sz val="11"/>
        <color rgb="FF000000"/>
        <rFont val="Calibri"/>
      </rPr>
      <t>, the recommendation is not compliant.</t>
    </r>
  </si>
  <si>
    <r>
      <rPr>
        <sz val="11"/>
        <color rgb="FF000000"/>
        <rFont val="Calibri"/>
      </rPr>
      <t>By default, this restriction is not in place, allowing any user in the organization to share content externally, subject only to the top-level sharing slider.</t>
    </r>
  </si>
  <si>
    <t>7.2.9</t>
  </si>
  <si>
    <r>
      <rPr>
        <sz val="11"/>
        <rFont val="Calibri"/>
      </rPr>
      <t>Ensure guest access to a site or OneDrive will expire automatically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</si>
  <si>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access to a site or OneDrive will expire automatically after this many days</t>
    </r>
    <r>
      <rPr>
        <sz val="11"/>
        <color rgb="FF000000"/>
        <rFont val="Calibri"/>
      </rPr>
      <t xml:space="preserve"> to </t>
    </r>
    <r>
      <rPr>
        <b/>
        <sz val="11"/>
        <color rgb="FF000000"/>
        <rFont val="Calibri"/>
      </rPr>
      <t>30</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-ExternalUserExpireInDays 30 -ExternalUserExpirationRequired $True</t>
    </r>
    <r>
      <rPr>
        <sz val="11"/>
        <color rgb="FF006096"/>
        <rFont val="Roboto Condensed"/>
      </rPr>
      <t xml:space="preserve">
</t>
    </r>
  </si>
  <si>
    <r>
      <rPr>
        <sz val="11"/>
        <color rgb="FF000000"/>
        <rFont val="Calibri"/>
      </rPr>
      <t>This policy setting configures the expiration time for each guest that is invited to the SharePoint site or with whom users share individual files and folders with.</t>
    </r>
    <r>
      <rPr>
        <sz val="11"/>
        <color rgb="FF000000"/>
        <rFont val="Calibri"/>
      </rPr>
      <t xml:space="preserve">
</t>
    </r>
    <r>
      <rPr>
        <sz val="11"/>
        <color rgb="FF000000"/>
        <rFont val="Calibri"/>
      </rPr>
      <t>Expiration can be a number 30 to 730.</t>
    </r>
    <r>
      <rPr>
        <sz val="11"/>
        <color rgb="FF000000"/>
        <rFont val="Calibri"/>
      </rPr>
      <t xml:space="preserve">
</t>
    </r>
    <r>
      <rPr>
        <sz val="11"/>
        <color rgb="FF000000"/>
        <rFont val="Calibri"/>
      </rPr>
      <t xml:space="preserve">The recommended state is </t>
    </r>
    <r>
      <rPr>
        <b/>
        <sz val="11"/>
        <color rgb="FF000000"/>
        <rFont val="Calibri"/>
      </rPr>
      <t>30</t>
    </r>
    <r>
      <rPr>
        <sz val="11"/>
        <color rgb="FF000000"/>
        <rFont val="Calibri"/>
      </rPr>
      <t>.</t>
    </r>
  </si>
  <si>
    <r>
      <rPr>
        <sz val="11"/>
        <color rgb="FF000000"/>
        <rFont val="Calibri"/>
      </rPr>
      <t>Site collection administrators will have to renew access to guests who still need access after 30 days. They will receive an e-mail notification once per week about guest access that is about to expire.</t>
    </r>
    <r>
      <rPr>
        <sz val="11"/>
        <color rgb="FF000000"/>
        <rFont val="Calibri"/>
      </rPr>
      <t xml:space="preserve">
</t>
    </r>
    <r>
      <rPr>
        <b/>
        <sz val="11"/>
        <color rgb="FF000000"/>
        <rFont val="Calibri"/>
      </rPr>
      <t>Note:</t>
    </r>
    <r>
      <rPr>
        <sz val="11"/>
        <color rgb="FF000000"/>
        <rFont val="Calibri"/>
      </rPr>
      <t xml:space="preserve"> The guest expiration policy only applies to guests who use sharing links or guests who have direct permissions to a SharePoint site after the guest policy is enabled. The guest policy does not apply to guest users that have pre-existing permissions or access through a sharing link before the guest expiration policy is applied.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</si>
  <si>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access to a site or OneDrive will expire automatically after this many days</t>
    </r>
    <r>
      <rPr>
        <sz val="11"/>
        <color rgb="FF000000"/>
        <rFont val="Calibri"/>
      </rPr>
      <t xml:space="preserve"> is checked and set to </t>
    </r>
    <r>
      <rPr>
        <b/>
        <sz val="11"/>
        <color rgb="FF000000"/>
        <rFont val="Calibri"/>
      </rPr>
      <t>30</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ExternalUserExpirationRequired,ExternalUserExpireInDays</t>
    </r>
    <r>
      <rPr>
        <sz val="11"/>
        <color rgb="FF006096"/>
        <rFont val="Roboto Condensed"/>
      </rPr>
      <t xml:space="preserve">
</t>
    </r>
    <r>
      <rPr>
        <sz val="11"/>
        <color rgb="FF000000"/>
        <rFont val="Calibri"/>
      </rPr>
      <t xml:space="preserve">
</t>
    </r>
    <r>
      <rPr>
        <sz val="11"/>
        <color rgb="FF000000"/>
        <rFont val="Calibri"/>
      </rPr>
      <t>- Verify the following values are returned:</t>
    </r>
    <r>
      <rPr>
        <sz val="11"/>
        <color rgb="FF000000"/>
        <rFont val="Calibri"/>
      </rPr>
      <t xml:space="preserve">
</t>
    </r>
    <r>
      <rPr>
        <sz val="11"/>
        <color rgb="FF000000"/>
        <rFont val="Calibri"/>
      </rPr>
      <t xml:space="preserve">- ExternalUserExpirationRequired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ExternalUserExpireInDays is </t>
    </r>
    <r>
      <rPr>
        <b/>
        <sz val="11"/>
        <color rgb="FF000000"/>
        <rFont val="Calibri"/>
      </rPr>
      <t>30</t>
    </r>
    <r>
      <rPr>
        <sz val="11"/>
        <color rgb="FF000000"/>
        <rFont val="Calibri"/>
      </rPr>
      <t>.</t>
    </r>
  </si>
  <si>
    <r>
      <rPr>
        <sz val="11"/>
        <color rgb="FF000000"/>
        <rFont val="Calibri"/>
      </rPr>
      <t xml:space="preserve">ExternalUserExpirationRequired </t>
    </r>
    <r>
      <rPr>
        <b/>
        <sz val="11"/>
        <color rgb="FF000000"/>
        <rFont val="Calibri"/>
      </rPr>
      <t>$false</t>
    </r>
    <r>
      <rPr>
        <sz val="11"/>
        <color rgb="FF000000"/>
        <rFont val="Calibri"/>
      </rPr>
      <t xml:space="preserve">
</t>
    </r>
    <r>
      <rPr>
        <sz val="11"/>
        <color rgb="FF000000"/>
        <rFont val="Calibri"/>
      </rPr>
      <t xml:space="preserve">ExternalUserExpireInDays </t>
    </r>
    <r>
      <rPr>
        <b/>
        <sz val="11"/>
        <color rgb="FF000000"/>
        <rFont val="Calibri"/>
      </rPr>
      <t>60</t>
    </r>
    <r>
      <rPr>
        <sz val="11"/>
        <color rgb="FF000000"/>
        <rFont val="Calibri"/>
      </rPr>
      <t xml:space="preserve"> days</t>
    </r>
  </si>
  <si>
    <t>7.2.10</t>
  </si>
  <si>
    <r>
      <rPr>
        <sz val="11"/>
        <rFont val="Calibri"/>
      </rPr>
      <t>Ensure reauthentication with verification code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</si>
  <si>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People who use a verification code must reauthenticate after this many days</t>
    </r>
    <r>
      <rPr>
        <sz val="11"/>
        <color rgb="FF000000"/>
        <rFont val="Calibri"/>
      </rPr>
      <t xml:space="preserve"> to </t>
    </r>
    <r>
      <rPr>
        <b/>
        <sz val="11"/>
        <color rgb="FF000000"/>
        <rFont val="Calibri"/>
      </rPr>
      <t>15</t>
    </r>
    <r>
      <rPr>
        <sz val="11"/>
        <color rgb="FF000000"/>
        <rFont val="Calibri"/>
      </rPr>
      <t xml:space="preserve"> or less.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-EmailAttestationRequired $true -EmailAttestationReAuthDays 15</t>
    </r>
    <r>
      <rPr>
        <sz val="11"/>
        <color rgb="FF006096"/>
        <rFont val="Roboto Condensed"/>
      </rPr>
      <t xml:space="preserve">
</t>
    </r>
  </si>
  <si>
    <r>
      <rPr>
        <sz val="11"/>
        <color rgb="FF000000"/>
        <rFont val="Calibri"/>
      </rPr>
      <t>This setting configures if guests who use a verification code to access the site or links are required to reauthenticate after a set number of days.</t>
    </r>
    <r>
      <rPr>
        <sz val="11"/>
        <color rgb="FF000000"/>
        <rFont val="Calibri"/>
      </rPr>
      <t xml:space="preserve">
</t>
    </r>
    <r>
      <rPr>
        <sz val="11"/>
        <color rgb="FF000000"/>
        <rFont val="Calibri"/>
      </rPr>
      <t xml:space="preserve">The recommended state is </t>
    </r>
    <r>
      <rPr>
        <b/>
        <sz val="11"/>
        <color rgb="FF000000"/>
        <rFont val="Calibri"/>
      </rPr>
      <t>15</t>
    </r>
    <r>
      <rPr>
        <sz val="11"/>
        <color rgb="FF000000"/>
        <rFont val="Calibri"/>
      </rPr>
      <t xml:space="preserve"> or less.</t>
    </r>
  </si>
  <si>
    <r>
      <rPr>
        <sz val="11"/>
        <color rgb="FF000000"/>
        <rFont val="Calibri"/>
      </rPr>
      <t>Guests who use Microsoft 365 in their organization can sign in using their work or school account to access the site or document. After the one-time passcode for verification has been entered for the first time, guests will authenticate with their work or school account and have a guest account created in the host's organization.</t>
    </r>
    <r>
      <rPr>
        <sz val="11"/>
        <color rgb="FF000000"/>
        <rFont val="Calibri"/>
      </rPr>
      <t xml:space="preserve">
</t>
    </r>
    <r>
      <rPr>
        <b/>
        <sz val="11"/>
        <color rgb="FF000000"/>
        <rFont val="Calibri"/>
      </rPr>
      <t>Note:</t>
    </r>
    <r>
      <rPr>
        <sz val="11"/>
        <color rgb="FF000000"/>
        <rFont val="Calibri"/>
      </rPr>
      <t xml:space="preserve"> If OneDrive and SharePoint integration with Entra ID B2B is enabled as per the CIS Benchmark the one-time-passcode experience will be replaced.  Please visit Secure external sharing in SharePoint - SharePoint in Microsoft 365 | Microsoft Learn </t>
    </r>
    <r>
      <rPr>
        <sz val="11"/>
        <color rgb="FF0000FF"/>
        <rFont val="Calibri"/>
      </rPr>
      <t>(https://learn.microsoft.com/en-US/sharepoint/what-s-new-in-sharing-in-targeted-release?WT.mc_id=365AdminCSH_spo)</t>
    </r>
    <r>
      <rPr>
        <sz val="11"/>
        <color rgb="FF000000"/>
        <rFont val="Calibri"/>
      </rPr>
      <t xml:space="preserve"> for more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</si>
  <si>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who use a verification code must reauthenticate after this many days</t>
    </r>
    <r>
      <rPr>
        <sz val="11"/>
        <color rgb="FF000000"/>
        <rFont val="Calibri"/>
      </rPr>
      <t xml:space="preserve"> is set to </t>
    </r>
    <r>
      <rPr>
        <b/>
        <sz val="11"/>
        <color rgb="FF000000"/>
        <rFont val="Calibri"/>
      </rPr>
      <t>15</t>
    </r>
    <r>
      <rPr>
        <sz val="11"/>
        <color rgb="FF000000"/>
        <rFont val="Calibri"/>
      </rPr>
      <t xml:space="preserve"> or less.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EmailAttestationRequired,EmailAttestationReAuthDays</t>
    </r>
    <r>
      <rPr>
        <sz val="11"/>
        <color rgb="FF006096"/>
        <rFont val="Roboto Condensed"/>
      </rPr>
      <t xml:space="preserve">
</t>
    </r>
    <r>
      <rPr>
        <sz val="11"/>
        <color rgb="FF000000"/>
        <rFont val="Calibri"/>
      </rPr>
      <t xml:space="preserve">
</t>
    </r>
    <r>
      <rPr>
        <sz val="11"/>
        <color rgb="FF000000"/>
        <rFont val="Calibri"/>
      </rPr>
      <t>- Verify that the following values are returned:</t>
    </r>
    <r>
      <rPr>
        <sz val="11"/>
        <color rgb="FF000000"/>
        <rFont val="Calibri"/>
      </rPr>
      <t xml:space="preserve">
</t>
    </r>
    <r>
      <rPr>
        <sz val="11"/>
        <color rgb="FF000000"/>
        <rFont val="Calibri"/>
      </rPr>
      <t xml:space="preserve">- EmailAttestationRequired </t>
    </r>
    <r>
      <rPr>
        <b/>
        <sz val="11"/>
        <color rgb="FF000000"/>
        <rFont val="Calibri"/>
      </rPr>
      <t>True</t>
    </r>
    <r>
      <rPr>
        <sz val="11"/>
        <color rgb="FF000000"/>
        <rFont val="Calibri"/>
      </rPr>
      <t xml:space="preserve">
</t>
    </r>
    <r>
      <rPr>
        <sz val="11"/>
        <color rgb="FF000000"/>
        <rFont val="Calibri"/>
      </rPr>
      <t xml:space="preserve">- EmailAttestationReAuthDays </t>
    </r>
    <r>
      <rPr>
        <b/>
        <sz val="11"/>
        <color rgb="FF000000"/>
        <rFont val="Calibri"/>
      </rPr>
      <t>15</t>
    </r>
    <r>
      <rPr>
        <sz val="11"/>
        <color rgb="FF000000"/>
        <rFont val="Calibri"/>
      </rPr>
      <t xml:space="preserve"> or less days.</t>
    </r>
  </si>
  <si>
    <r>
      <rPr>
        <sz val="11"/>
        <color rgb="FF000000"/>
        <rFont val="Calibri"/>
      </rPr>
      <t xml:space="preserve">EmailAttestationRequired   : </t>
    </r>
    <r>
      <rPr>
        <b/>
        <sz val="11"/>
        <color rgb="FF000000"/>
        <rFont val="Calibri"/>
      </rPr>
      <t>False</t>
    </r>
    <r>
      <rPr>
        <sz val="11"/>
        <color rgb="FF000000"/>
        <rFont val="Calibri"/>
      </rPr>
      <t xml:space="preserve">
</t>
    </r>
    <r>
      <rPr>
        <sz val="11"/>
        <color rgb="FF000000"/>
        <rFont val="Calibri"/>
      </rPr>
      <t xml:space="preserve">EmailAttestationReAuthDays : </t>
    </r>
    <r>
      <rPr>
        <b/>
        <sz val="11"/>
        <color rgb="FF000000"/>
        <rFont val="Calibri"/>
      </rPr>
      <t>30</t>
    </r>
  </si>
  <si>
    <t>7.2.11</t>
  </si>
  <si>
    <r>
      <rPr>
        <sz val="11"/>
        <rFont val="Calibri"/>
      </rPr>
      <t>Ensure the SharePoint default sharing link permission is set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</si>
  <si>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Choose the permission that's selected by default for sharing links</t>
    </r>
    <r>
      <rPr>
        <sz val="11"/>
        <color rgb="FF000000"/>
        <rFont val="Calibri"/>
      </rPr>
      <t xml:space="preserve"> to </t>
    </r>
    <r>
      <rPr>
        <b/>
        <sz val="11"/>
        <color rgb="FF000000"/>
        <rFont val="Calibri"/>
      </rPr>
      <t>View</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-DefaultLinkPermission View</t>
    </r>
    <r>
      <rPr>
        <sz val="11"/>
        <color rgb="FF006096"/>
        <rFont val="Roboto Condensed"/>
      </rPr>
      <t xml:space="preserve">
</t>
    </r>
  </si>
  <si>
    <r>
      <rPr>
        <sz val="11"/>
        <color rgb="FF000000"/>
        <rFont val="Calibri"/>
      </rPr>
      <t>This setting configures the permission that is selected by default for sharing link from a SharePoint site.</t>
    </r>
    <r>
      <rPr>
        <sz val="11"/>
        <color rgb="FF000000"/>
        <rFont val="Calibri"/>
      </rPr>
      <t xml:space="preserve">
</t>
    </r>
    <r>
      <rPr>
        <sz val="11"/>
        <color rgb="FF000000"/>
        <rFont val="Calibri"/>
      </rPr>
      <t xml:space="preserve">The recommended state is </t>
    </r>
    <r>
      <rPr>
        <b/>
        <sz val="11"/>
        <color rgb="FF000000"/>
        <rFont val="Calibri"/>
      </rPr>
      <t>View</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</si>
  <si>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Choose the permission that's selected by default for sharing links</t>
    </r>
    <r>
      <rPr>
        <sz val="11"/>
        <color rgb="FF000000"/>
        <rFont val="Calibri"/>
      </rPr>
      <t xml:space="preserve"> is set to </t>
    </r>
    <r>
      <rPr>
        <b/>
        <sz val="11"/>
        <color rgb="FF000000"/>
        <rFont val="Calibri"/>
      </rPr>
      <t>View</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DefaultLinkPermission</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View</t>
    </r>
    <r>
      <rPr>
        <sz val="11"/>
        <color rgb="FF000000"/>
        <rFont val="Calibri"/>
      </rPr>
      <t>.</t>
    </r>
  </si>
  <si>
    <r>
      <rPr>
        <sz val="11"/>
        <color rgb="FF000000"/>
        <rFont val="Calibri"/>
      </rPr>
      <t>DefaultLinkPermission : Edit</t>
    </r>
  </si>
  <si>
    <t>7.3.1</t>
  </si>
  <si>
    <r>
      <rPr>
        <sz val="11"/>
        <rFont val="Calibri"/>
      </rPr>
      <t>Ensure Office 365 SharePoint infected files are disallowed for download</t>
    </r>
  </si>
  <si>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replacing "tenant" with the appropriate value.</t>
    </r>
    <r>
      <rPr>
        <sz val="11"/>
        <color rgb="FF000000"/>
        <rFont val="Calibri"/>
      </rPr>
      <t xml:space="preserve">
</t>
    </r>
    <r>
      <rPr>
        <sz val="11"/>
        <color rgb="FF000000"/>
        <rFont val="Calibri"/>
      </rPr>
      <t>- Run the following PowerShell command to set the recommended value:</t>
    </r>
    <r>
      <rPr>
        <sz val="11"/>
        <color rgb="FF000000"/>
        <rFont val="Calibri"/>
      </rPr>
      <t xml:space="preserve">
</t>
    </r>
    <r>
      <rPr>
        <sz val="11"/>
        <color rgb="FF006096"/>
        <rFont val="Roboto Condensed"/>
      </rPr>
      <t>Set-SPOTenant –DisallowInfectedFileDownload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Global Reader role cannot access SharePoint using PowerShell according to Microsoft. See the reference section for more information.</t>
    </r>
  </si>
  <si>
    <r>
      <rPr>
        <sz val="11"/>
        <color rgb="FF000000"/>
        <rFont val="Calibri"/>
      </rPr>
      <t>By default, SharePoint online allows files that Defender for Office 365 has detected as infected to be downloaded.</t>
    </r>
  </si>
  <si>
    <r>
      <rPr>
        <sz val="11"/>
        <color rgb="FF000000"/>
        <rFont val="Calibri"/>
      </rPr>
      <t>The only potential impact associated with implementation of this setting is potential inconvenience associated with the small percentage of false positive detections that may occur.</t>
    </r>
  </si>
  <si>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replacing "tenant" with the appropriate value.</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Select-Object DisallowInfectedFileDownload</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DisallowInfectedFileDownload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According to Microsoft, SharePoint cannot be accessed through PowerShell by users with the Global Reader role. For further information, please refer to the reference section.</t>
    </r>
  </si>
  <si>
    <t>Teams</t>
  </si>
  <si>
    <t>8.1.1</t>
  </si>
  <si>
    <r>
      <rPr>
        <sz val="11"/>
        <rFont val="Calibri"/>
      </rPr>
      <t>Ensure external file sharing in Teams is enabled for only approved cloud storage services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</si>
  <si>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files</t>
    </r>
    <r>
      <rPr>
        <sz val="11"/>
        <color rgb="FF000000"/>
        <rFont val="Calibri"/>
      </rPr>
      <t xml:space="preserve"> set storages providers to </t>
    </r>
    <r>
      <rPr>
        <b/>
        <sz val="11"/>
        <color rgb="FF000000"/>
        <rFont val="Calibri"/>
      </rPr>
      <t>Off</t>
    </r>
    <r>
      <rPr>
        <sz val="11"/>
        <color rgb="FF000000"/>
        <rFont val="Calibri"/>
      </rPr>
      <t xml:space="preserve"> unless they have first been authorized by the organization.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PowerShell command to disable external providers that are not authorized. (the example disables Citrix Files, DropBox, Box, Google Drive and Egnyte)</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 = 'Global'</t>
    </r>
    <r>
      <rPr>
        <sz val="11"/>
        <color rgb="FF006096"/>
        <rFont val="Roboto Condensed"/>
      </rPr>
      <t xml:space="preserve">
</t>
    </r>
    <r>
      <rPr>
        <sz val="11"/>
        <color rgb="FF006096"/>
        <rFont val="Roboto Condensed"/>
      </rPr>
      <t xml:space="preserve">    AllowGoogleDrive = $false</t>
    </r>
    <r>
      <rPr>
        <sz val="11"/>
        <color rgb="FF006096"/>
        <rFont val="Roboto Condensed"/>
      </rPr>
      <t xml:space="preserve">
</t>
    </r>
    <r>
      <rPr>
        <sz val="11"/>
        <color rgb="FF006096"/>
        <rFont val="Roboto Condensed"/>
      </rPr>
      <t xml:space="preserve">    AllowShareFile = $false</t>
    </r>
    <r>
      <rPr>
        <sz val="11"/>
        <color rgb="FF006096"/>
        <rFont val="Roboto Condensed"/>
      </rPr>
      <t xml:space="preserve">
</t>
    </r>
    <r>
      <rPr>
        <sz val="11"/>
        <color rgb="FF006096"/>
        <rFont val="Roboto Condensed"/>
      </rPr>
      <t xml:space="preserve">    AllowBox = $false</t>
    </r>
    <r>
      <rPr>
        <sz val="11"/>
        <color rgb="FF006096"/>
        <rFont val="Roboto Condensed"/>
      </rPr>
      <t xml:space="preserve">
</t>
    </r>
    <r>
      <rPr>
        <sz val="11"/>
        <color rgb="FF006096"/>
        <rFont val="Roboto Condensed"/>
      </rPr>
      <t xml:space="preserve">    AllowDropBox = $false</t>
    </r>
    <r>
      <rPr>
        <sz val="11"/>
        <color rgb="FF006096"/>
        <rFont val="Roboto Condensed"/>
      </rPr>
      <t xml:space="preserve">
</t>
    </r>
    <r>
      <rPr>
        <sz val="11"/>
        <color rgb="FF006096"/>
        <rFont val="Roboto Condensed"/>
      </rPr>
      <t xml:space="preserve">    AllowEgnyte = $false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Set-CsTeamsClientConfiguration @Params</t>
    </r>
    <r>
      <rPr>
        <sz val="11"/>
        <color rgb="FF006096"/>
        <rFont val="Roboto Condensed"/>
      </rPr>
      <t xml:space="preserve">
</t>
    </r>
  </si>
  <si>
    <r>
      <rPr>
        <sz val="11"/>
        <color rgb="FF000000"/>
        <rFont val="Calibri"/>
      </rPr>
      <t>Microsoft Teams enables collaboration via file sharing.  This file sharing is conducted within Teams, using SharePoint Online, by default; however, third-party cloud services are allowed as well.</t>
    </r>
    <r>
      <rPr>
        <sz val="11"/>
        <color rgb="FF000000"/>
        <rFont val="Calibri"/>
      </rPr>
      <t xml:space="preserve">
</t>
    </r>
    <r>
      <rPr>
        <b/>
        <sz val="11"/>
        <color rgb="FF000000"/>
        <rFont val="Calibri"/>
      </rPr>
      <t>Note:</t>
    </r>
    <r>
      <rPr>
        <sz val="11"/>
        <color rgb="FF000000"/>
        <rFont val="Calibri"/>
      </rPr>
      <t xml:space="preserve"> Skype for business is deprecated as of July 31, 2021 although these settings may still be valid for a period of time. See the link in the references section for more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</si>
  <si>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files</t>
    </r>
    <r>
      <rPr>
        <sz val="11"/>
        <color rgb="FF000000"/>
        <rFont val="Calibri"/>
      </rPr>
      <t xml:space="preserve"> verify that only organizationally authorized cloud storage options are set to </t>
    </r>
    <r>
      <rPr>
        <b/>
        <sz val="11"/>
        <color rgb="FF000000"/>
        <rFont val="Calibri"/>
      </rPr>
      <t>On</t>
    </r>
    <r>
      <rPr>
        <sz val="11"/>
        <color rgb="FF000000"/>
        <rFont val="Calibri"/>
      </rPr>
      <t xml:space="preserve"> and all others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to verify the recommended state:</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'AllowDropbox'</t>
    </r>
    <r>
      <rPr>
        <sz val="11"/>
        <color rgb="FF006096"/>
        <rFont val="Roboto Condensed"/>
      </rPr>
      <t xml:space="preserve">
</t>
    </r>
    <r>
      <rPr>
        <sz val="11"/>
        <color rgb="FF006096"/>
        <rFont val="Roboto Condensed"/>
      </rPr>
      <t xml:space="preserve">   'AllowBox'</t>
    </r>
    <r>
      <rPr>
        <sz val="11"/>
        <color rgb="FF006096"/>
        <rFont val="Roboto Condensed"/>
      </rPr>
      <t xml:space="preserve">
</t>
    </r>
    <r>
      <rPr>
        <sz val="11"/>
        <color rgb="FF006096"/>
        <rFont val="Roboto Condensed"/>
      </rPr>
      <t xml:space="preserve">   'AllowGoogleDrive'</t>
    </r>
    <r>
      <rPr>
        <sz val="11"/>
        <color rgb="FF006096"/>
        <rFont val="Roboto Condensed"/>
      </rPr>
      <t xml:space="preserve">
</t>
    </r>
    <r>
      <rPr>
        <sz val="11"/>
        <color rgb="FF006096"/>
        <rFont val="Roboto Condensed"/>
      </rPr>
      <t xml:space="preserve">   'AllowShareFile'</t>
    </r>
    <r>
      <rPr>
        <sz val="11"/>
        <color rgb="FF006096"/>
        <rFont val="Roboto Condensed"/>
      </rPr>
      <t xml:space="preserve">
</t>
    </r>
    <r>
      <rPr>
        <sz val="11"/>
        <color rgb="FF006096"/>
        <rFont val="Roboto Condensed"/>
      </rPr>
      <t xml:space="preserve">   'AllowEgnyte'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Get-CsTeamsClientConfiguration -Identity Global | fl $Params</t>
    </r>
    <r>
      <rPr>
        <sz val="11"/>
        <color rgb="FF006096"/>
        <rFont val="Roboto Condensed"/>
      </rPr>
      <t xml:space="preserve">
</t>
    </r>
    <r>
      <rPr>
        <sz val="11"/>
        <color rgb="FF000000"/>
        <rFont val="Calibri"/>
      </rPr>
      <t xml:space="preserve">
</t>
    </r>
    <r>
      <rPr>
        <sz val="11"/>
        <color rgb="FF000000"/>
        <rFont val="Calibri"/>
      </rPr>
      <t xml:space="preserve">- Verify that only authorized providers are set to </t>
    </r>
    <r>
      <rPr>
        <b/>
        <sz val="11"/>
        <color rgb="FF000000"/>
        <rFont val="Calibri"/>
      </rPr>
      <t>True</t>
    </r>
    <r>
      <rPr>
        <sz val="11"/>
        <color rgb="FF000000"/>
        <rFont val="Calibri"/>
      </rPr>
      <t xml:space="preserve"> and all others </t>
    </r>
    <r>
      <rPr>
        <b/>
        <sz val="11"/>
        <color rgb="FF000000"/>
        <rFont val="Calibri"/>
      </rPr>
      <t>False.</t>
    </r>
  </si>
  <si>
    <r>
      <rPr>
        <sz val="11"/>
        <color rgb="FF000000"/>
        <rFont val="Calibri"/>
      </rPr>
      <t xml:space="preserve">AllowDropBox     : </t>
    </r>
    <r>
      <rPr>
        <b/>
        <sz val="11"/>
        <color rgb="FF000000"/>
        <rFont val="Calibri"/>
      </rPr>
      <t>True</t>
    </r>
    <r>
      <rPr>
        <sz val="11"/>
        <color rgb="FF000000"/>
        <rFont val="Calibri"/>
      </rPr>
      <t xml:space="preserve">
</t>
    </r>
    <r>
      <rPr>
        <sz val="11"/>
        <color rgb="FF000000"/>
        <rFont val="Calibri"/>
      </rPr>
      <t xml:space="preserve">AllowBox         : </t>
    </r>
    <r>
      <rPr>
        <b/>
        <sz val="11"/>
        <color rgb="FF000000"/>
        <rFont val="Calibri"/>
      </rPr>
      <t>True</t>
    </r>
    <r>
      <rPr>
        <sz val="11"/>
        <color rgb="FF000000"/>
        <rFont val="Calibri"/>
      </rPr>
      <t xml:space="preserve">
</t>
    </r>
    <r>
      <rPr>
        <sz val="11"/>
        <color rgb="FF000000"/>
        <rFont val="Calibri"/>
      </rPr>
      <t xml:space="preserve">AllowGoogleDrive : </t>
    </r>
    <r>
      <rPr>
        <b/>
        <sz val="11"/>
        <color rgb="FF000000"/>
        <rFont val="Calibri"/>
      </rPr>
      <t>True</t>
    </r>
    <r>
      <rPr>
        <sz val="11"/>
        <color rgb="FF000000"/>
        <rFont val="Calibri"/>
      </rPr>
      <t xml:space="preserve">
</t>
    </r>
    <r>
      <rPr>
        <sz val="11"/>
        <color rgb="FF000000"/>
        <rFont val="Calibri"/>
      </rPr>
      <t xml:space="preserve">AllowShareFile   : </t>
    </r>
    <r>
      <rPr>
        <b/>
        <sz val="11"/>
        <color rgb="FF000000"/>
        <rFont val="Calibri"/>
      </rPr>
      <t>True</t>
    </r>
    <r>
      <rPr>
        <sz val="11"/>
        <color rgb="FF000000"/>
        <rFont val="Calibri"/>
      </rPr>
      <t xml:space="preserve">
</t>
    </r>
    <r>
      <rPr>
        <sz val="11"/>
        <color rgb="FF000000"/>
        <rFont val="Calibri"/>
      </rPr>
      <t xml:space="preserve">AllowEgnyte      : </t>
    </r>
    <r>
      <rPr>
        <b/>
        <sz val="11"/>
        <color rgb="FF000000"/>
        <rFont val="Calibri"/>
      </rPr>
      <t>True</t>
    </r>
  </si>
  <si>
    <t>8.1.2</t>
  </si>
  <si>
    <r>
      <rPr>
        <sz val="11"/>
        <rFont val="Calibri"/>
      </rPr>
      <t>Ensure users can</t>
    </r>
    <r>
      <rPr>
        <sz val="11"/>
        <color rgb="FF000000"/>
        <rFont val="Calibri"/>
      </rPr>
      <t>'</t>
    </r>
    <r>
      <rPr>
        <sz val="11"/>
        <color rgb="FF000000"/>
        <rFont val="Calibri"/>
      </rPr>
      <t>t send emails to a channel email address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</si>
  <si>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email integration</t>
    </r>
    <r>
      <rPr>
        <sz val="11"/>
        <color rgb="FF000000"/>
        <rFont val="Calibri"/>
      </rPr>
      <t xml:space="preserve"> set </t>
    </r>
    <r>
      <rPr>
        <b/>
        <sz val="11"/>
        <color rgb="FF000000"/>
        <rFont val="Calibri"/>
      </rPr>
      <t>Users can send emails to a channel email address</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Set-CsTeamsClientConfiguration -Identity Global -AllowEmailIntoChannel $false</t>
    </r>
    <r>
      <rPr>
        <sz val="11"/>
        <color rgb="FF006096"/>
        <rFont val="Roboto Condensed"/>
      </rPr>
      <t xml:space="preserve">
</t>
    </r>
  </si>
  <si>
    <r>
      <rPr>
        <sz val="11"/>
        <color rgb="FF000000"/>
        <rFont val="Calibri"/>
      </rPr>
      <t>This setting controls whether Teams channels are allowed to receive emails sent to their unique email addresses. When enabled, emails sent to a channel's address will be delivered and appear in the channel's conversation thread; when disabled, the channel will reject incoming emails, preventing them from being posted.</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t>
    </r>
  </si>
  <si>
    <r>
      <rPr>
        <sz val="11"/>
        <color rgb="FF000000"/>
        <rFont val="Calibri"/>
      </rPr>
      <t>Depending on the organization's adoption, disabling this may disrupt workflows that rely on email-to-channel communication, particularly in environments where email is used to bridge external systems or vendors into Teams. This could include reduced visibility of important updates or alerts that were previously routed into Teams channels via email.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</si>
  <si>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email integration</t>
    </r>
    <r>
      <rPr>
        <sz val="11"/>
        <color rgb="FF000000"/>
        <rFont val="Calibri"/>
      </rPr>
      <t xml:space="preserve"> verify that </t>
    </r>
    <r>
      <rPr>
        <b/>
        <sz val="11"/>
        <color rgb="FF000000"/>
        <rFont val="Calibri"/>
      </rPr>
      <t>Users can send emails to a channel email address</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Get-CsTeamsClientConfiguration -Identity Global | fl AllowEmailIntoChannel</t>
    </r>
    <r>
      <rPr>
        <sz val="11"/>
        <color rgb="FF006096"/>
        <rFont val="Roboto Condensed"/>
      </rPr>
      <t xml:space="preserve">
</t>
    </r>
    <r>
      <rPr>
        <sz val="11"/>
        <color rgb="FF000000"/>
        <rFont val="Calibri"/>
      </rPr>
      <t xml:space="preserve">
</t>
    </r>
    <r>
      <rPr>
        <sz val="11"/>
        <color rgb="FF000000"/>
        <rFont val="Calibri"/>
      </rPr>
      <t xml:space="preserve">- Ensure the returned value is </t>
    </r>
    <r>
      <rPr>
        <b/>
        <sz val="11"/>
        <color rgb="FF000000"/>
        <rFont val="Calibri"/>
      </rPr>
      <t>False</t>
    </r>
    <r>
      <rPr>
        <sz val="11"/>
        <color rgb="FF000000"/>
        <rFont val="Calibri"/>
      </rPr>
      <t>.</t>
    </r>
  </si>
  <si>
    <r>
      <rPr>
        <sz val="11"/>
        <color rgb="FF000000"/>
        <rFont val="Calibri"/>
      </rPr>
      <t>On (True)</t>
    </r>
  </si>
  <si>
    <t>8.2.1</t>
  </si>
  <si>
    <r>
      <rPr>
        <sz val="11"/>
        <rFont val="Calibri"/>
      </rPr>
      <t>Ensure external domains are restricted in the Teams admin center</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</si>
  <si>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either </t>
    </r>
    <r>
      <rPr>
        <b/>
        <sz val="11"/>
        <color rgb="FF000000"/>
        <rFont val="Calibri"/>
      </rPr>
      <t>Off</t>
    </r>
    <r>
      <rPr>
        <sz val="11"/>
        <color rgb="FF000000"/>
        <rFont val="Calibri"/>
      </rPr>
      <t xml:space="preserve">, </t>
    </r>
    <r>
      <rPr>
        <b/>
        <sz val="11"/>
        <color rgb="FF000000"/>
        <rFont val="Calibri"/>
      </rPr>
      <t>Block all external domains</t>
    </r>
    <r>
      <rPr>
        <sz val="11"/>
        <color rgb="FF000000"/>
        <rFont val="Calibri"/>
      </rPr>
      <t xml:space="preserve"> or </t>
    </r>
    <r>
      <rPr>
        <b/>
        <sz val="11"/>
        <color rgb="FF000000"/>
        <rFont val="Calibri"/>
      </rPr>
      <t>Allow only specific external domains</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Set </t>
    </r>
    <r>
      <rPr>
        <b/>
        <sz val="11"/>
        <color rgb="FF000000"/>
        <rFont val="Calibri"/>
      </rPr>
      <t>Manage external domains for this policy</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xml:space="preserve">- Run the following command to configure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6096"/>
        <rFont val="Roboto Condensed"/>
      </rPr>
      <t>Set-CsExternalAccessPolicy -Identity Global -EnableFederationAccess $false</t>
    </r>
    <r>
      <rPr>
        <sz val="11"/>
        <color rgb="FF006096"/>
        <rFont val="Roboto Condensed"/>
      </rPr>
      <t xml:space="preserve">
</t>
    </r>
  </si>
  <si>
    <r>
      <rPr>
        <sz val="11"/>
        <color rgb="FF000000"/>
        <rFont val="Calibri"/>
      </rPr>
      <t>This policy controls whether external domains are allowed, blocked or permitted based on an allowlist or denylist. When external domains are allowed, users in your organization can chat, add users to meetings, and use audio video conferencing with users in external organizations.</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 xml:space="preserve"> on the </t>
    </r>
    <r>
      <rPr>
        <b/>
        <sz val="11"/>
        <color rgb="FF000000"/>
        <rFont val="Calibri"/>
      </rPr>
      <t>Global (Org-wide default)</t>
    </r>
    <r>
      <rPr>
        <sz val="11"/>
        <color rgb="FF000000"/>
        <rFont val="Calibri"/>
      </rPr>
      <t xml:space="preserve"> policy.</t>
    </r>
  </si>
  <si>
    <r>
      <rPr>
        <sz val="11"/>
        <color rgb="FF000000"/>
        <rFont val="Calibri"/>
      </rPr>
      <t>Restricting external domains will limit users' ability to collaborate with individuals outside the organization unless their domain is explicitly allowlisted or they are invited as a guest in Microsoft Entra ID. Administrators choosing an allowlist approach will incur ongoing overhead to manage approved domains as external collaboration needs evolve.</t>
    </r>
    <r>
      <rPr>
        <sz val="11"/>
        <color rgb="FF000000"/>
        <rFont val="Calibri"/>
      </rPr>
      <t xml:space="preserve">
</t>
    </r>
    <r>
      <rPr>
        <b/>
        <sz val="11"/>
        <color rgb="FF000000"/>
        <rFont val="Calibri"/>
      </rPr>
      <t>Note:</t>
    </r>
    <r>
      <rPr>
        <sz val="11"/>
        <color rgb="FF000000"/>
        <rFont val="Calibri"/>
      </rPr>
      <t xml:space="preserve"> Organizations may create custom external access policies with federation enabled and assign them to specific users or groups requiring external access, while keeping the Global (Org-wide default) policy restrictive.</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</si>
  <si>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organization-wide setting is configured to </t>
    </r>
    <r>
      <rPr>
        <b/>
        <sz val="11"/>
        <color rgb="FF000000"/>
        <rFont val="Calibri"/>
      </rPr>
      <t>Allow only specific external domains</t>
    </r>
    <r>
      <rPr>
        <sz val="11"/>
        <color rgb="FF000000"/>
        <rFont val="Calibri"/>
      </rPr>
      <t xml:space="preserve"> or </t>
    </r>
    <r>
      <rPr>
        <b/>
        <sz val="11"/>
        <color rgb="FF000000"/>
        <rFont val="Calibri"/>
      </rPr>
      <t>Block all external domains</t>
    </r>
    <r>
      <rPr>
        <sz val="11"/>
        <color rgb="FF000000"/>
        <rFont val="Calibri"/>
      </rPr>
      <t>,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Manage external domains for this policy</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EnableFederationAccess</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Manage external domains for this organization</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On</t>
    </r>
    <r>
      <rPr>
        <sz val="11"/>
        <color rgb="FF000000"/>
        <rFont val="Calibri"/>
      </rPr>
      <t xml:space="preserve"> with </t>
    </r>
    <r>
      <rPr>
        <b/>
        <sz val="11"/>
        <color rgb="FF000000"/>
        <rFont val="Calibri"/>
      </rPr>
      <t>Allow or block external domains</t>
    </r>
    <r>
      <rPr>
        <sz val="11"/>
        <color rgb="FF000000"/>
        <rFont val="Calibri"/>
      </rPr>
      <t xml:space="preserve"> set to </t>
    </r>
    <r>
      <rPr>
        <b/>
        <sz val="11"/>
        <color rgb="FF000000"/>
        <rFont val="Calibri"/>
      </rPr>
      <t>Allow only specific external domains</t>
    </r>
    <r>
      <rPr>
        <sz val="11"/>
        <color rgb="FF000000"/>
        <rFont val="Calibri"/>
      </rPr>
      <t xml:space="preserve">
</t>
    </r>
    <r>
      <rPr>
        <sz val="11"/>
        <color rgb="FF000000"/>
        <rFont val="Calibri"/>
      </rPr>
      <t xml:space="preserve">- </t>
    </r>
    <r>
      <rPr>
        <b/>
        <sz val="11"/>
        <color rgb="FF000000"/>
        <rFont val="Calibri"/>
      </rPr>
      <t>On</t>
    </r>
    <r>
      <rPr>
        <sz val="11"/>
        <color rgb="FF000000"/>
        <rFont val="Calibri"/>
      </rPr>
      <t xml:space="preserve"> with </t>
    </r>
    <r>
      <rPr>
        <b/>
        <sz val="11"/>
        <color rgb="FF000000"/>
        <rFont val="Calibri"/>
      </rPr>
      <t>Allow or block external domains</t>
    </r>
    <r>
      <rPr>
        <sz val="11"/>
        <color rgb="FF000000"/>
        <rFont val="Calibri"/>
      </rPr>
      <t xml:space="preserve"> set to </t>
    </r>
    <r>
      <rPr>
        <b/>
        <sz val="11"/>
        <color rgb="FF000000"/>
        <rFont val="Calibri"/>
      </rPr>
      <t>Block all external domains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AllowFederatedUsers,AllowedDomains</t>
    </r>
    <r>
      <rPr>
        <sz val="11"/>
        <color rgb="FF006096"/>
        <rFont val="Roboto Condensed"/>
      </rPr>
      <t xml:space="preserve">
</t>
    </r>
    <r>
      <rPr>
        <sz val="11"/>
        <color rgb="FF000000"/>
        <rFont val="Calibri"/>
      </rPr>
      <t xml:space="preserve">
</t>
    </r>
    <r>
      <rPr>
        <sz val="11"/>
        <color rgb="FF000000"/>
        <rFont val="Calibri"/>
      </rPr>
      <t>- Verify the output meets one of the following compliant conditions:</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False</t>
    </r>
    <r>
      <rPr>
        <sz val="11"/>
        <color rgb="FF000000"/>
        <rFont val="Calibri"/>
      </rPr>
      <t xml:space="preserve">
</t>
    </r>
    <r>
      <rPr>
        <sz val="11"/>
        <color rgb="FF000000"/>
        <rFont val="Calibri"/>
      </rPr>
      <t xml:space="preserve">- </t>
    </r>
    <r>
      <rPr>
        <b/>
        <sz val="11"/>
        <color rgb="FF000000"/>
        <rFont val="Calibri"/>
      </rPr>
      <t>Block all external domains:</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AllowedDomains</t>
    </r>
    <r>
      <rPr>
        <sz val="11"/>
        <color rgb="FF000000"/>
        <rFont val="Calibri"/>
      </rPr>
      <t xml:space="preserve"> is empty</t>
    </r>
    <r>
      <rPr>
        <sz val="11"/>
        <color rgb="FF000000"/>
        <rFont val="Calibri"/>
      </rPr>
      <t xml:space="preserve">
</t>
    </r>
    <r>
      <rPr>
        <sz val="11"/>
        <color rgb="FF000000"/>
        <rFont val="Calibri"/>
      </rPr>
      <t xml:space="preserve">- </t>
    </r>
    <r>
      <rPr>
        <b/>
        <sz val="11"/>
        <color rgb="FF000000"/>
        <rFont val="Calibri"/>
      </rPr>
      <t>Allow only specific external domains:</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AllowedDomains</t>
    </r>
    <r>
      <rPr>
        <sz val="11"/>
        <color rgb="FF000000"/>
        <rFont val="Calibri"/>
      </rPr>
      <t xml:space="preserve"> contains only authorized domain names</t>
    </r>
  </si>
  <si>
    <r>
      <rPr>
        <sz val="11"/>
        <color rgb="FF000000"/>
        <rFont val="Calibri"/>
      </rPr>
      <t>EnableFederationAccess - $True</t>
    </r>
  </si>
  <si>
    <t>8.2.2</t>
  </si>
  <si>
    <r>
      <rPr>
        <sz val="11"/>
        <rFont val="Calibri"/>
      </rPr>
      <t>Ensure communication with unmanaged Teams users is disabled</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</si>
  <si>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t>
    </r>
    <r>
      <rPr>
        <b/>
        <sz val="11"/>
        <color rgb="FF000000"/>
        <rFont val="Calibri"/>
      </rPr>
      <t>Off</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Set </t>
    </r>
    <r>
      <rPr>
        <b/>
        <sz val="11"/>
        <color rgb="FF000000"/>
        <rFont val="Calibri"/>
      </rPr>
      <t>People in my org can chat and have meetings with external users who have unmanaged Microsoft accounts</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Set-CsExternalAccessPolicy -Identity Global -EnableTeamsConsumerAccess $false</t>
    </r>
    <r>
      <rPr>
        <sz val="11"/>
        <color rgb="FF006096"/>
        <rFont val="Roboto Condensed"/>
      </rPr>
      <t xml:space="preserve">
</t>
    </r>
  </si>
  <si>
    <r>
      <rPr>
        <sz val="11"/>
        <color rgb="FF000000"/>
        <rFont val="Calibri"/>
      </rPr>
      <t>This policy setting controls chats and meetings initiated through the external access channel with unmanaged Teams users (those not managed by an organization, such as Microsoft Teams (free)). This does not govern anonymous meeting join via shared link, which is controlled separately.</t>
    </r>
    <r>
      <rPr>
        <sz val="11"/>
        <color rgb="FF000000"/>
        <rFont val="Calibri"/>
      </rPr>
      <t xml:space="preserve">
</t>
    </r>
    <r>
      <rPr>
        <sz val="11"/>
        <color rgb="FF000000"/>
        <rFont val="Calibri"/>
      </rPr>
      <t xml:space="preserve">The recommended state is: </t>
    </r>
    <r>
      <rPr>
        <b/>
        <sz val="11"/>
        <color rgb="FF000000"/>
        <rFont val="Calibri"/>
      </rPr>
      <t>People in my org can chat and have meetings with external users who have unmanaged Microsoft accounts</t>
    </r>
    <r>
      <rPr>
        <sz val="11"/>
        <color rgb="FF000000"/>
        <rFont val="Calibri"/>
      </rPr>
      <t xml:space="preserve"> set to </t>
    </r>
    <r>
      <rPr>
        <b/>
        <sz val="11"/>
        <color rgb="FF000000"/>
        <rFont val="Calibri"/>
      </rPr>
      <t>Off</t>
    </r>
    <r>
      <rPr>
        <sz val="11"/>
        <color rgb="FF000000"/>
        <rFont val="Calibri"/>
      </rPr>
      <t>.</t>
    </r>
  </si>
  <si>
    <r>
      <rPr>
        <sz val="11"/>
        <color rgb="FF000000"/>
        <rFont val="Calibri"/>
      </rPr>
      <t>Users will be unable to communicate with Teams users who are not managed by an organization.</t>
    </r>
    <r>
      <rPr>
        <sz val="11"/>
        <color rgb="FF000000"/>
        <rFont val="Calibri"/>
      </rPr>
      <t xml:space="preserve">
</t>
    </r>
    <r>
      <rPr>
        <sz val="11"/>
        <color rgb="FF000000"/>
        <rFont val="Calibri"/>
      </rPr>
      <t>Organizations may choose to create additional policies for specific groups needing to communicate with unmanaged external users.</t>
    </r>
    <r>
      <rPr>
        <sz val="11"/>
        <color rgb="FF000000"/>
        <rFont val="Calibri"/>
      </rPr>
      <t xml:space="preserve">
</t>
    </r>
    <r>
      <rPr>
        <b/>
        <sz val="11"/>
        <color rgb="FF000000"/>
        <rFont val="Calibri"/>
      </rPr>
      <t>Note:</t>
    </r>
    <r>
      <rPr>
        <sz val="11"/>
        <color rgb="FF000000"/>
        <rFont val="Calibri"/>
      </rPr>
      <t xml:space="preserve"> The settings that govern chats and meetings with external unmanaged Teams users aren't available in GCC, GCC High, or DOD deployments, or in private cloud environments.</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</si>
  <si>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organization-wide setting is configured to </t>
    </r>
    <r>
      <rPr>
        <b/>
        <sz val="11"/>
        <color rgb="FF000000"/>
        <rFont val="Calibri"/>
      </rPr>
      <t>Off</t>
    </r>
    <r>
      <rPr>
        <sz val="11"/>
        <color rgb="FF000000"/>
        <rFont val="Calibri"/>
      </rPr>
      <t>,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People in my org can chat and have meetings with external users who have unmanaged Microsoft accounts</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EnableTeamsConsumerAccess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People in my org can chat and have meetings with external users who have unmanaged Microsoft accounts</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AllowTeamsConsumer</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AllowTeamsConsumer</t>
    </r>
    <r>
      <rPr>
        <sz val="11"/>
        <color rgb="FF000000"/>
        <rFont val="Calibri"/>
      </rPr>
      <t xml:space="preserve"> is </t>
    </r>
    <r>
      <rPr>
        <b/>
        <sz val="11"/>
        <color rgb="FF000000"/>
        <rFont val="Calibri"/>
      </rPr>
      <t>False</t>
    </r>
    <r>
      <rPr>
        <sz val="11"/>
        <color rgb="FF000000"/>
        <rFont val="Calibri"/>
      </rPr>
      <t>.</t>
    </r>
  </si>
  <si>
    <r>
      <rPr>
        <sz val="11"/>
        <color rgb="FF000000"/>
        <rFont val="Calibri"/>
      </rPr>
      <t xml:space="preserve">- </t>
    </r>
    <r>
      <rPr>
        <b/>
        <sz val="11"/>
        <color rgb="FF000000"/>
        <rFont val="Calibri"/>
      </rPr>
      <t>EnableTeamsConsumerAccess</t>
    </r>
    <r>
      <rPr>
        <sz val="11"/>
        <color rgb="FF000000"/>
        <rFont val="Calibri"/>
      </rPr>
      <t xml:space="preserve"> (Global policy):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AllowTeamsConsumer</t>
    </r>
    <r>
      <rPr>
        <sz val="11"/>
        <color rgb="FF000000"/>
        <rFont val="Calibri"/>
      </rPr>
      <t xml:space="preserve"> (Organization settings): </t>
    </r>
    <r>
      <rPr>
        <b/>
        <sz val="11"/>
        <color rgb="FF000000"/>
        <rFont val="Calibri"/>
      </rPr>
      <t>True</t>
    </r>
  </si>
  <si>
    <t>8.2.3</t>
  </si>
  <si>
    <r>
      <rPr>
        <sz val="11"/>
        <rFont val="Calibri"/>
      </rPr>
      <t>Ensure external Teams users cannot initiate conversations</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</si>
  <si>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t>
    </r>
    <r>
      <rPr>
        <b/>
        <sz val="11"/>
        <color rgb="FF000000"/>
        <rFont val="Calibri"/>
      </rPr>
      <t>Off</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People in my org can join external meetings and receive new chats from users who have unmanaged Microsoft accounts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Set-CsExternalAccessPolicy -Identity Global -EnableTeamsConsumerInbound $false</t>
    </r>
    <r>
      <rPr>
        <sz val="11"/>
        <color rgb="FF006096"/>
        <rFont val="Roboto Condensed"/>
      </rPr>
      <t xml:space="preserve">
</t>
    </r>
  </si>
  <si>
    <r>
      <rPr>
        <sz val="11"/>
        <color rgb="FF000000"/>
        <rFont val="Calibri"/>
      </rPr>
      <t>This setting prevents external users who are not managed by an organization from initiating contact with users in the protected organization.</t>
    </r>
    <r>
      <rPr>
        <sz val="11"/>
        <color rgb="FF000000"/>
        <rFont val="Calibri"/>
      </rPr>
      <t xml:space="preserve">
</t>
    </r>
    <r>
      <rPr>
        <sz val="11"/>
        <color rgb="FF000000"/>
        <rFont val="Calibri"/>
      </rPr>
      <t xml:space="preserve">The recommended state is to uncheck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Disabling this setting is used as an additional stop gap for the parent setting which disables communication with unmanaged Teams users entirely. If an organization chooses to have an exception to </t>
    </r>
    <r>
      <rPr>
        <b/>
        <sz val="11"/>
        <color rgb="FF000000"/>
        <rFont val="Calibri"/>
      </rPr>
      <t>Ensure communication with unmanaged Teams users is disabled</t>
    </r>
    <r>
      <rPr>
        <sz val="11"/>
        <color rgb="FF000000"/>
        <rFont val="Calibri"/>
      </rPr>
      <t xml:space="preserve"> they can do so while also disabling the ability for the same group of users to initiate contact. Disabling communication entirely will also disable the ability for unmanaged users to initiate contact.</t>
    </r>
  </si>
  <si>
    <r>
      <rPr>
        <sz val="11"/>
        <color rgb="FF000000"/>
        <rFont val="Calibri"/>
      </rPr>
      <t>Unmanaged Teams users (those using personal Microsoft accounts or free Teams) will be unable to initiate new chats or meeting invitations with members of the organization. Organization members may still be able to join externally-initiated meetings depending on the configuration of the parent setting.</t>
    </r>
    <r>
      <rPr>
        <sz val="11"/>
        <color rgb="FF000000"/>
        <rFont val="Calibri"/>
      </rPr>
      <t xml:space="preserve">
</t>
    </r>
    <r>
      <rPr>
        <sz val="11"/>
        <color rgb="FF000000"/>
        <rFont val="Calibri"/>
      </rPr>
      <t xml:space="preserve">Organizations that need to allow inbound contact from specific external users can assign a custom external access policy to those users that has </t>
    </r>
    <r>
      <rPr>
        <b/>
        <sz val="11"/>
        <color rgb="FF000000"/>
        <rFont val="Calibri"/>
      </rPr>
      <t>EnableTeamsConsumerInbound</t>
    </r>
    <r>
      <rPr>
        <sz val="11"/>
        <color rgb="FF000000"/>
        <rFont val="Calibri"/>
      </rPr>
      <t xml:space="preserve"> enabled.</t>
    </r>
    <r>
      <rPr>
        <sz val="11"/>
        <color rgb="FF000000"/>
        <rFont val="Calibri"/>
      </rPr>
      <t xml:space="preserve">
</t>
    </r>
    <r>
      <rPr>
        <b/>
        <sz val="11"/>
        <color rgb="FF000000"/>
        <rFont val="Calibri"/>
      </rPr>
      <t>Note:</t>
    </r>
    <r>
      <rPr>
        <sz val="11"/>
        <color rgb="FF000000"/>
        <rFont val="Calibri"/>
      </rPr>
      <t xml:space="preserve"> Chats and meetings with external unmanaged Teams users isn't available in GCC, GCC High, or DOD deployments, or in private cloud environments.</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</si>
  <si>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equivalent organization-wide setting is disabled,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b/>
        <sz val="11"/>
        <color rgb="FF000000"/>
        <rFont val="Calibri"/>
      </rPr>
      <t>Note:</t>
    </r>
    <r>
      <rPr>
        <sz val="11"/>
        <color rgb="FF000000"/>
        <rFont val="Calibri"/>
      </rPr>
      <t xml:space="preserve"> If the parent setting </t>
    </r>
    <r>
      <rPr>
        <b/>
        <sz val="11"/>
        <color rgb="FF000000"/>
        <rFont val="Calibri"/>
      </rPr>
      <t>People in my org can chat and have meetings with external users who have unmanaged Microsoft accounts</t>
    </r>
    <r>
      <rPr>
        <sz val="11"/>
        <color rgb="FF000000"/>
        <rFont val="Calibri"/>
      </rPr>
      <t xml:space="preserve"> is already set to </t>
    </r>
    <r>
      <rPr>
        <b/>
        <sz val="11"/>
        <color rgb="FF000000"/>
        <rFont val="Calibri"/>
      </rPr>
      <t>Off</t>
    </r>
    <r>
      <rPr>
        <sz val="11"/>
        <color rgb="FF000000"/>
        <rFont val="Calibri"/>
      </rPr>
      <t xml:space="preserve"> then this setting will not be visible in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in my org can join external meetings and receive new chats from users who have unmanaged Microsoft accounts</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EnableTeamsConsumerInbound</t>
    </r>
    <r>
      <rPr>
        <sz val="11"/>
        <color rgb="FF000000"/>
        <rFont val="Calibri"/>
      </rPr>
      <t xml:space="preserve"> is </t>
    </r>
    <r>
      <rPr>
        <b/>
        <sz val="11"/>
        <color rgb="FF000000"/>
        <rFont val="Calibri"/>
      </rPr>
      <t>False</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in my org can join external meetings and receive new chats from users who have unmanaged Microsoft accounts</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AllowTeamsConsumerInbound</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AllowTeamsConsumerInbound</t>
    </r>
    <r>
      <rPr>
        <sz val="11"/>
        <color rgb="FF000000"/>
        <rFont val="Calibri"/>
      </rPr>
      <t xml:space="preserve"> is </t>
    </r>
    <r>
      <rPr>
        <b/>
        <sz val="11"/>
        <color rgb="FF000000"/>
        <rFont val="Calibri"/>
      </rPr>
      <t>False</t>
    </r>
  </si>
  <si>
    <r>
      <rPr>
        <sz val="11"/>
        <color rgb="FF000000"/>
        <rFont val="Calibri"/>
      </rPr>
      <t xml:space="preserve">- </t>
    </r>
    <r>
      <rPr>
        <b/>
        <sz val="11"/>
        <color rgb="FF000000"/>
        <rFont val="Calibri"/>
      </rPr>
      <t>EnableTeamsConsumerInbound</t>
    </r>
    <r>
      <rPr>
        <sz val="11"/>
        <color rgb="FF000000"/>
        <rFont val="Calibri"/>
      </rPr>
      <t xml:space="preserve"> (Global policy) :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AllowTeamsConsumerInbound</t>
    </r>
    <r>
      <rPr>
        <sz val="11"/>
        <color rgb="FF000000"/>
        <rFont val="Calibri"/>
      </rPr>
      <t xml:space="preserve"> (Organization settings) : </t>
    </r>
    <r>
      <rPr>
        <b/>
        <sz val="11"/>
        <color rgb="FF000000"/>
        <rFont val="Calibri"/>
      </rPr>
      <t>True</t>
    </r>
  </si>
  <si>
    <t>8.2.4</t>
  </si>
  <si>
    <r>
      <rPr>
        <sz val="11"/>
        <rFont val="Calibri"/>
      </rPr>
      <t>Ensure the organization cannot communicate with accounts in trial Teams tenants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</si>
  <si>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Set </t>
    </r>
    <r>
      <rPr>
        <b/>
        <sz val="11"/>
        <color rgb="FF000000"/>
        <rFont val="Calibri"/>
      </rPr>
      <t>People in my organization can communicate with accounts in trial Teams tenant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Set-CsTenantFederationConfiguration -ExternalAccessWithTrialTenants "Blocked"</t>
    </r>
    <r>
      <rPr>
        <sz val="11"/>
        <color rgb="FF006096"/>
        <rFont val="Roboto Condensed"/>
      </rPr>
      <t xml:space="preserve">
</t>
    </r>
  </si>
  <si>
    <r>
      <rPr>
        <sz val="11"/>
        <color rgb="FF000000"/>
        <rFont val="Calibri"/>
      </rPr>
      <t>This setting controls the organization's external access with Teams "trial-only" tenants. These are tenants that don't have any purchased seats.</t>
    </r>
    <r>
      <rPr>
        <sz val="11"/>
        <color rgb="FF000000"/>
        <rFont val="Calibri"/>
      </rPr>
      <t xml:space="preserve">
</t>
    </r>
    <r>
      <rPr>
        <sz val="11"/>
        <color rgb="FF000000"/>
        <rFont val="Calibri"/>
      </rPr>
      <t>When set to Blocked, users from these trial-only tenants aren't able to search and contact your users via chats, Teams calls, and meetings (using the users' authenticated identities) and your users aren't able to reach users in these trial-only tenants. Users from the trial-only tenant are also removed from existing chats.</t>
    </r>
    <r>
      <rPr>
        <sz val="11"/>
        <color rgb="FF000000"/>
        <rFont val="Calibri"/>
      </rPr>
      <t xml:space="preserve">
</t>
    </r>
    <r>
      <rPr>
        <sz val="11"/>
        <color rgb="FF000000"/>
        <rFont val="Calibri"/>
      </rPr>
      <t xml:space="preserve">The recommended state for </t>
    </r>
    <r>
      <rPr>
        <b/>
        <sz val="11"/>
        <color rgb="FF000000"/>
        <rFont val="Calibri"/>
      </rPr>
      <t>People in my organization can communicate with accounts in trial Teams tenant</t>
    </r>
    <r>
      <rPr>
        <sz val="11"/>
        <color rgb="FF000000"/>
        <rFont val="Calibri"/>
      </rPr>
      <t xml:space="preserve"> is </t>
    </r>
    <r>
      <rPr>
        <b/>
        <sz val="11"/>
        <color rgb="FF000000"/>
        <rFont val="Calibri"/>
      </rPr>
      <t>Off</t>
    </r>
    <r>
      <rPr>
        <sz val="11"/>
        <color rgb="FF000000"/>
        <rFont val="Calibri"/>
      </rPr>
      <t>.</t>
    </r>
  </si>
  <si>
    <r>
      <rPr>
        <sz val="11"/>
        <color rgb="FF000000"/>
        <rFont val="Calibri"/>
      </rPr>
      <t>Users currently in chat conversations with accounts from trial tenants will be removed from those existing chats when this setting is disabled. Organizations that have established communication with external contacts who are using trial tenants will need to use alternative channels (such as email) until those contacts migrate to a licensed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</si>
  <si>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People in my organization can communicate with accounts in trial Teams tenant</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ExternalAccessWithTrialTenants</t>
    </r>
    <r>
      <rPr>
        <sz val="11"/>
        <color rgb="FF000000"/>
        <rFont val="Calibri"/>
      </rPr>
      <t xml:space="preserve"> is set to </t>
    </r>
    <r>
      <rPr>
        <b/>
        <sz val="11"/>
        <color rgb="FF000000"/>
        <rFont val="Calibri"/>
      </rPr>
      <t>Blocked</t>
    </r>
    <r>
      <rPr>
        <sz val="11"/>
        <color rgb="FF000000"/>
        <rFont val="Calibri"/>
      </rPr>
      <t>.</t>
    </r>
  </si>
  <si>
    <r>
      <rPr>
        <sz val="11"/>
        <color rgb="FF000000"/>
        <rFont val="Calibri"/>
      </rPr>
      <t xml:space="preserve">- </t>
    </r>
    <r>
      <rPr>
        <b/>
        <sz val="11"/>
        <color rgb="FF000000"/>
        <rFont val="Calibri"/>
      </rPr>
      <t>Off</t>
    </r>
    <r>
      <rPr>
        <sz val="11"/>
        <color rgb="FF000000"/>
        <rFont val="Calibri"/>
      </rPr>
      <t xml:space="preserve"> (UI)</t>
    </r>
    <r>
      <rPr>
        <sz val="11"/>
        <color rgb="FF000000"/>
        <rFont val="Calibri"/>
      </rPr>
      <t xml:space="preserve">
</t>
    </r>
    <r>
      <rPr>
        <sz val="11"/>
        <color rgb="FF000000"/>
        <rFont val="Calibri"/>
      </rPr>
      <t xml:space="preserve">- </t>
    </r>
    <r>
      <rPr>
        <b/>
        <sz val="11"/>
        <color rgb="FF000000"/>
        <rFont val="Calibri"/>
      </rPr>
      <t>Blocked</t>
    </r>
    <r>
      <rPr>
        <sz val="11"/>
        <color rgb="FF000000"/>
        <rFont val="Calibri"/>
      </rPr>
      <t xml:space="preserve"> (PowerShell)</t>
    </r>
  </si>
  <si>
    <t>Teams apps</t>
  </si>
  <si>
    <t>8.4.1</t>
  </si>
  <si>
    <r>
      <rPr>
        <sz val="11"/>
        <rFont val="Calibri"/>
      </rPr>
      <t>Ensure app permission policies are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</si>
  <si>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Teams apps</t>
    </r>
    <r>
      <rPr>
        <sz val="11"/>
        <color rgb="FF000000"/>
        <rFont val="Calibri"/>
      </rPr>
      <t xml:space="preserve"> and select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 In the upper right click </t>
    </r>
    <r>
      <rPr>
        <b/>
        <sz val="11"/>
        <color rgb="FF000000"/>
        <rFont val="Calibri"/>
      </rPr>
      <t>Actions</t>
    </r>
    <r>
      <rPr>
        <sz val="11"/>
        <color rgb="FF000000"/>
        <rFont val="Calibri"/>
      </rPr>
      <t xml:space="preserve"> &gt;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 For </t>
    </r>
    <r>
      <rPr>
        <b/>
        <sz val="11"/>
        <color rgb="FF000000"/>
        <rFont val="Calibri"/>
      </rPr>
      <t>Third-party apps</t>
    </r>
    <r>
      <rPr>
        <sz val="11"/>
        <color rgb="FF000000"/>
        <rFont val="Calibri"/>
      </rPr>
      <t xml:space="preserve"> set </t>
    </r>
    <r>
      <rPr>
        <b/>
        <sz val="11"/>
        <color rgb="FF000000"/>
        <rFont val="Calibri"/>
      </rPr>
      <t>Let users install and use available apps by default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set </t>
    </r>
    <r>
      <rPr>
        <b/>
        <sz val="11"/>
        <color rgb="FF000000"/>
        <rFont val="Calibri"/>
      </rPr>
      <t>Let users install and use available apps by default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set </t>
    </r>
    <r>
      <rPr>
        <b/>
        <sz val="11"/>
        <color rgb="FF000000"/>
        <rFont val="Calibri"/>
      </rPr>
      <t>Let users interact with custom apps in preview</t>
    </r>
    <r>
      <rPr>
        <sz val="11"/>
        <color rgb="FF000000"/>
        <rFont val="Calibri"/>
      </rPr>
      <t xml:space="preserve"> to </t>
    </r>
    <r>
      <rPr>
        <b/>
        <sz val="11"/>
        <color rgb="FF000000"/>
        <rFont val="Calibri"/>
      </rPr>
      <t>Off</t>
    </r>
    <r>
      <rPr>
        <sz val="11"/>
        <color rgb="FF000000"/>
        <rFont val="Calibri"/>
      </rPr>
      <t>.</t>
    </r>
  </si>
  <si>
    <r>
      <rPr>
        <sz val="11"/>
        <color rgb="FF000000"/>
        <rFont val="Calibri"/>
      </rPr>
      <t>This policy setting controls which class of apps are available for users to install.</t>
    </r>
  </si>
  <si>
    <r>
      <rPr>
        <sz val="11"/>
        <color rgb="FF000000"/>
        <rFont val="Calibri"/>
      </rPr>
      <t>Users will only be able to install approved classes of apps.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</si>
  <si>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Teams apps</t>
    </r>
    <r>
      <rPr>
        <sz val="11"/>
        <color rgb="FF000000"/>
        <rFont val="Calibri"/>
      </rPr>
      <t xml:space="preserve"> and select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 In the upper right click </t>
    </r>
    <r>
      <rPr>
        <b/>
        <sz val="11"/>
        <color rgb="FF000000"/>
        <rFont val="Calibri"/>
      </rPr>
      <t>Actions</t>
    </r>
    <r>
      <rPr>
        <sz val="11"/>
        <color rgb="FF000000"/>
        <rFont val="Calibri"/>
      </rPr>
      <t xml:space="preserve"> &gt;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 For </t>
    </r>
    <r>
      <rPr>
        <b/>
        <sz val="11"/>
        <color rgb="FF000000"/>
        <rFont val="Calibri"/>
      </rPr>
      <t>Third-party apps</t>
    </r>
    <r>
      <rPr>
        <sz val="11"/>
        <color rgb="FF000000"/>
        <rFont val="Calibri"/>
      </rPr>
      <t xml:space="preserve"> verify </t>
    </r>
    <r>
      <rPr>
        <b/>
        <sz val="11"/>
        <color rgb="FF000000"/>
        <rFont val="Calibri"/>
      </rPr>
      <t>Let users install and use available apps by default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verify </t>
    </r>
    <r>
      <rPr>
        <b/>
        <sz val="11"/>
        <color rgb="FF000000"/>
        <rFont val="Calibri"/>
      </rPr>
      <t>Let users install and use available apps by default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verify </t>
    </r>
    <r>
      <rPr>
        <b/>
        <sz val="11"/>
        <color rgb="FF000000"/>
        <rFont val="Calibri"/>
      </rPr>
      <t>Let users interact with custom apps in preview</t>
    </r>
    <r>
      <rPr>
        <sz val="11"/>
        <color rgb="FF000000"/>
        <rFont val="Calibri"/>
      </rPr>
      <t xml:space="preserve"> is </t>
    </r>
    <r>
      <rPr>
        <b/>
        <sz val="11"/>
        <color rgb="FF000000"/>
        <rFont val="Calibri"/>
      </rPr>
      <t>Off</t>
    </r>
    <r>
      <rPr>
        <sz val="11"/>
        <color rgb="FF000000"/>
        <rFont val="Calibri"/>
      </rPr>
      <t>.</t>
    </r>
  </si>
  <si>
    <r>
      <rPr>
        <sz val="11"/>
        <color rgb="FF000000"/>
        <rFont val="Calibri"/>
      </rPr>
      <t xml:space="preserve">- Third-party apps: </t>
    </r>
    <r>
      <rPr>
        <b/>
        <sz val="11"/>
        <color rgb="FF000000"/>
        <rFont val="Calibri"/>
      </rPr>
      <t>On</t>
    </r>
    <r>
      <rPr>
        <sz val="11"/>
        <color rgb="FF000000"/>
        <rFont val="Calibri"/>
      </rPr>
      <t xml:space="preserve">
</t>
    </r>
    <r>
      <rPr>
        <sz val="11"/>
        <color rgb="FF000000"/>
        <rFont val="Calibri"/>
      </rPr>
      <t xml:space="preserve">- Custom apps: </t>
    </r>
    <r>
      <rPr>
        <b/>
        <sz val="11"/>
        <color rgb="FF000000"/>
        <rFont val="Calibri"/>
      </rPr>
      <t>On</t>
    </r>
  </si>
  <si>
    <t>Meetings</t>
  </si>
  <si>
    <t>8.5.1</t>
  </si>
  <si>
    <r>
      <rPr>
        <sz val="11"/>
        <rFont val="Calibri"/>
      </rPr>
      <t>Ensure anonymous users can</t>
    </r>
    <r>
      <rPr>
        <sz val="11"/>
        <color rgb="FF000000"/>
        <rFont val="Calibri"/>
      </rPr>
      <t>'</t>
    </r>
    <r>
      <rPr>
        <sz val="11"/>
        <color rgb="FF000000"/>
        <rFont val="Calibri"/>
      </rPr>
      <t>t join a meeting</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</si>
  <si>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Anonymous users can join a meeting unverified</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-AllowAnonymousUsersToJoinMeeting $false</t>
    </r>
    <r>
      <rPr>
        <sz val="11"/>
        <color rgb="FF006096"/>
        <rFont val="Roboto Condensed"/>
      </rPr>
      <t xml:space="preserve">
</t>
    </r>
  </si>
  <si>
    <r>
      <rPr>
        <sz val="11"/>
        <color rgb="FF000000"/>
        <rFont val="Calibri"/>
      </rPr>
      <t>Anonymous users are users whose identity can't be verified. They may be logged in to an organization without a mutual trust relationship or they may not have an account (guest or user). Anonymous participants appear with "(Unverified)" appended to their name in meetings.</t>
    </r>
    <r>
      <rPr>
        <sz val="11"/>
        <color rgb="FF000000"/>
        <rFont val="Calibri"/>
      </rPr>
      <t xml:space="preserve">
</t>
    </r>
    <r>
      <rPr>
        <sz val="11"/>
        <color rgb="FF000000"/>
        <rFont val="Calibri"/>
      </rPr>
      <t>These users could include:</t>
    </r>
    <r>
      <rPr>
        <sz val="11"/>
        <color rgb="FF000000"/>
        <rFont val="Calibri"/>
      </rPr>
      <t xml:space="preserve">
</t>
    </r>
    <r>
      <rPr>
        <sz val="11"/>
        <color rgb="FF000000"/>
        <rFont val="Calibri"/>
      </rPr>
      <t>- Users who aren't logged in to Teams with a work or school account.</t>
    </r>
    <r>
      <rPr>
        <sz val="11"/>
        <color rgb="FF000000"/>
        <rFont val="Calibri"/>
      </rPr>
      <t xml:space="preserve">
</t>
    </r>
    <r>
      <rPr>
        <sz val="11"/>
        <color rgb="FF000000"/>
        <rFont val="Calibri"/>
      </rPr>
      <t>- Users from non-trusted organizations (as configured in external access) and from organizations that you trust but which don't trust your organization. When defining trusted organizations for external meetings and chat, ensure both organizations allow each other's domains. Meeting organizers and participants should have user policies that allow external access. These settings prevent attendees from being considered anonymous due to external access settings. For details, see IT Admins - Manage external meetings and chat with people and organizations using Microsoft identities</t>
    </r>
    <r>
      <rPr>
        <sz val="11"/>
        <color rgb="FF000000"/>
        <rFont val="Calibri"/>
      </rPr>
      <t xml:space="preserve">
</t>
    </r>
    <r>
      <rPr>
        <sz val="11"/>
        <color rgb="FF000000"/>
        <rFont val="Calibri"/>
      </rPr>
      <t xml:space="preserve">The recommended state is </t>
    </r>
    <r>
      <rPr>
        <b/>
        <sz val="11"/>
        <color rgb="FF000000"/>
        <rFont val="Calibri"/>
      </rPr>
      <t>Anonymous users can join a meeting unverified</t>
    </r>
    <r>
      <rPr>
        <sz val="11"/>
        <color rgb="FF000000"/>
        <rFont val="Calibri"/>
      </rPr>
      <t xml:space="preserve"> set to </t>
    </r>
    <r>
      <rPr>
        <b/>
        <sz val="11"/>
        <color rgb="FF000000"/>
        <rFont val="Calibri"/>
      </rPr>
      <t>Off</t>
    </r>
    <r>
      <rPr>
        <sz val="11"/>
        <color rgb="FF000000"/>
        <rFont val="Calibri"/>
      </rPr>
      <t>.</t>
    </r>
  </si>
  <si>
    <r>
      <rPr>
        <sz val="11"/>
        <color rgb="FF000000"/>
        <rFont val="Calibri"/>
      </rPr>
      <t>Individuals who were not sent or forwarded a meeting invite will not be able to join the meeting automatically.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</si>
  <si>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Anonymous users can join a meeting unverified</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AllowAnonymousUsersToJoinMeeting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</si>
  <si>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8.5.2</t>
  </si>
  <si>
    <r>
      <rPr>
        <sz val="11"/>
        <rFont val="Calibri"/>
      </rPr>
      <t>Ensure anonymous users and dial-in callers can</t>
    </r>
    <r>
      <rPr>
        <sz val="11"/>
        <color rgb="FF000000"/>
        <rFont val="Calibri"/>
      </rPr>
      <t>'</t>
    </r>
    <r>
      <rPr>
        <sz val="11"/>
        <color rgb="FF000000"/>
        <rFont val="Calibri"/>
      </rPr>
      <t>t start a meeting</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</si>
  <si>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Anonymous users and dial-in callers can start a meeting</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-AllowAnonymousUsersToStartMeeting $false</t>
    </r>
    <r>
      <rPr>
        <sz val="11"/>
        <color rgb="FF006096"/>
        <rFont val="Roboto Condensed"/>
      </rPr>
      <t xml:space="preserve">
</t>
    </r>
  </si>
  <si>
    <r>
      <rPr>
        <sz val="11"/>
        <color rgb="FF000000"/>
        <rFont val="Calibri"/>
      </rPr>
      <t>This policy setting controls if an anonymous participant can start a Microsoft Teams meeting without someone in attendance. Anonymous users and dial-in callers must wait in the lobby until the meeting is started by someone in the organization or an external user from a trusted organization.</t>
    </r>
    <r>
      <rPr>
        <sz val="11"/>
        <color rgb="FF000000"/>
        <rFont val="Calibri"/>
      </rPr>
      <t xml:space="preserve">
</t>
    </r>
    <r>
      <rPr>
        <sz val="11"/>
        <color rgb="FF000000"/>
        <rFont val="Calibri"/>
      </rPr>
      <t>Anonymous participants are classified as:</t>
    </r>
    <r>
      <rPr>
        <sz val="11"/>
        <color rgb="FF000000"/>
        <rFont val="Calibri"/>
      </rPr>
      <t xml:space="preserve">
</t>
    </r>
    <r>
      <rPr>
        <sz val="11"/>
        <color rgb="FF000000"/>
        <rFont val="Calibri"/>
      </rPr>
      <t>- Participants who are not logged in to Teams with a work or school account.</t>
    </r>
    <r>
      <rPr>
        <sz val="11"/>
        <color rgb="FF000000"/>
        <rFont val="Calibri"/>
      </rPr>
      <t xml:space="preserve">
</t>
    </r>
    <r>
      <rPr>
        <sz val="11"/>
        <color rgb="FF000000"/>
        <rFont val="Calibri"/>
      </rPr>
      <t>- Participants from non-trusted organizations (as configured in external access).</t>
    </r>
    <r>
      <rPr>
        <sz val="11"/>
        <color rgb="FF000000"/>
        <rFont val="Calibri"/>
      </rPr>
      <t xml:space="preserve">
</t>
    </r>
    <r>
      <rPr>
        <sz val="11"/>
        <color rgb="FF000000"/>
        <rFont val="Calibri"/>
      </rPr>
      <t>- Participants from organizations where there is not mutual trust.</t>
    </r>
    <r>
      <rPr>
        <sz val="11"/>
        <color rgb="FF000000"/>
        <rFont val="Calibri"/>
      </rPr>
      <t xml:space="preserve">
</t>
    </r>
    <r>
      <rPr>
        <b/>
        <sz val="11"/>
        <color rgb="FF000000"/>
        <rFont val="Calibri"/>
      </rPr>
      <t>Note:</t>
    </r>
    <r>
      <rPr>
        <sz val="11"/>
        <color rgb="FF000000"/>
        <rFont val="Calibri"/>
      </rPr>
      <t xml:space="preserve"> This setting only applies when </t>
    </r>
    <r>
      <rPr>
        <b/>
        <sz val="11"/>
        <color rgb="FF000000"/>
        <rFont val="Calibri"/>
      </rPr>
      <t>Who can bypass the lobby</t>
    </r>
    <r>
      <rPr>
        <sz val="11"/>
        <color rgb="FF000000"/>
        <rFont val="Calibri"/>
      </rPr>
      <t xml:space="preserve"> is set to </t>
    </r>
    <r>
      <rPr>
        <b/>
        <sz val="11"/>
        <color rgb="FF000000"/>
        <rFont val="Calibri"/>
      </rPr>
      <t>Everyone</t>
    </r>
    <r>
      <rPr>
        <sz val="11"/>
        <color rgb="FF000000"/>
        <rFont val="Calibri"/>
      </rPr>
      <t xml:space="preserve">. If the </t>
    </r>
    <r>
      <rPr>
        <b/>
        <sz val="11"/>
        <color rgb="FF000000"/>
        <rFont val="Calibri"/>
      </rPr>
      <t>anonymous users can join a meeting</t>
    </r>
    <r>
      <rPr>
        <sz val="11"/>
        <color rgb="FF000000"/>
        <rFont val="Calibri"/>
      </rPr>
      <t xml:space="preserve"> organization-level setting or meeting policy is </t>
    </r>
    <r>
      <rPr>
        <b/>
        <sz val="11"/>
        <color rgb="FF000000"/>
        <rFont val="Calibri"/>
      </rPr>
      <t>Off</t>
    </r>
    <r>
      <rPr>
        <sz val="11"/>
        <color rgb="FF000000"/>
        <rFont val="Calibri"/>
      </rPr>
      <t>, this setting only applies to dial-in callers.</t>
    </r>
  </si>
  <si>
    <r>
      <rPr>
        <sz val="11"/>
        <color rgb="FF000000"/>
        <rFont val="Calibri"/>
      </rPr>
      <t>Anonymous participants will not be able to start a Microsoft Teams meeting.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</si>
  <si>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Anonymous users and dial-in callers can start a meeting</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AllowAnonymousUsersToStartMeeting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</si>
  <si>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Off (False)</t>
    </r>
  </si>
  <si>
    <t>8.5.3</t>
  </si>
  <si>
    <r>
      <rPr>
        <sz val="11"/>
        <rFont val="Calibri"/>
      </rPr>
      <t>Ensure only people in my org can bypass the lobby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</si>
  <si>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meeting join &amp; lobby set </t>
    </r>
    <r>
      <rPr>
        <b/>
        <sz val="11"/>
        <color rgb="FF000000"/>
        <rFont val="Calibri"/>
      </rPr>
      <t>Who can bypass the lobby</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People who were invited</t>
    </r>
    <r>
      <rPr>
        <sz val="11"/>
        <color rgb="FF000000"/>
        <rFont val="Calibri"/>
      </rPr>
      <t xml:space="preserve">
</t>
    </r>
    <r>
      <rPr>
        <sz val="11"/>
        <color rgb="FF000000"/>
        <rFont val="Calibri"/>
      </rPr>
      <t xml:space="preserve">- </t>
    </r>
    <r>
      <rPr>
        <b/>
        <sz val="11"/>
        <color rgb="FF000000"/>
        <rFont val="Calibri"/>
      </rPr>
      <t>People in my org</t>
    </r>
    <r>
      <rPr>
        <sz val="11"/>
        <color rgb="FF000000"/>
        <rFont val="Calibri"/>
      </rPr>
      <t xml:space="preserve">
</t>
    </r>
    <r>
      <rPr>
        <sz val="11"/>
        <color rgb="FF000000"/>
        <rFont val="Calibri"/>
      </rPr>
      <t xml:space="preserve">- </t>
    </r>
    <r>
      <rPr>
        <b/>
        <sz val="11"/>
        <color rgb="FF000000"/>
        <rFont val="Calibri"/>
      </rPr>
      <t>Only organizers and co-organizers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 xml:space="preserve">To set to </t>
    </r>
    <r>
      <rPr>
        <b/>
        <sz val="11"/>
        <color rgb="FF000000"/>
        <rFont val="Calibri"/>
      </rPr>
      <t>People who were invited</t>
    </r>
    <r>
      <rPr>
        <sz val="11"/>
        <color rgb="FF000000"/>
        <rFont val="Calibri"/>
      </rPr>
      <t>:</t>
    </r>
    <r>
      <rPr>
        <sz val="11"/>
        <color rgb="FF000000"/>
        <rFont val="Calibri"/>
      </rPr>
      <t xml:space="preserve">
</t>
    </r>
    <r>
      <rPr>
        <sz val="11"/>
        <color rgb="FF006096"/>
        <rFont val="Roboto Condensed"/>
      </rPr>
      <t>Set-CsTeamsMeetingPolicy -Identity Global -AutoAdmittedUsers "InvitedUsers"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People in my org</t>
    </r>
    <r>
      <rPr>
        <sz val="11"/>
        <color rgb="FF000000"/>
        <rFont val="Calibri"/>
      </rPr>
      <t>:</t>
    </r>
    <r>
      <rPr>
        <sz val="11"/>
        <color rgb="FF000000"/>
        <rFont val="Calibri"/>
      </rPr>
      <t xml:space="preserve">
</t>
    </r>
    <r>
      <rPr>
        <sz val="11"/>
        <color rgb="FF006096"/>
        <rFont val="Roboto Condensed"/>
      </rPr>
      <t>Set-CsTeamsMeetingPolicy -Identity Global -AutoAdmittedUsers "EveryoneInCompanyExcludingGuests"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Only organizers and co-organizers</t>
    </r>
    <r>
      <rPr>
        <sz val="11"/>
        <color rgb="FF000000"/>
        <rFont val="Calibri"/>
      </rPr>
      <t>:</t>
    </r>
    <r>
      <rPr>
        <sz val="11"/>
        <color rgb="FF000000"/>
        <rFont val="Calibri"/>
      </rPr>
      <t xml:space="preserve">
</t>
    </r>
    <r>
      <rPr>
        <sz val="11"/>
        <color rgb="FF006096"/>
        <rFont val="Roboto Condensed"/>
      </rPr>
      <t>Set-CsTeamsMeetingPolicy -Identity Global -AutoAdmittedUsers "OrganizerOnly"</t>
    </r>
    <r>
      <rPr>
        <sz val="11"/>
        <color rgb="FF006096"/>
        <rFont val="Roboto Condensed"/>
      </rPr>
      <t xml:space="preserve">
</t>
    </r>
  </si>
  <si>
    <r>
      <rPr>
        <sz val="11"/>
        <color rgb="FF000000"/>
        <rFont val="Calibri"/>
      </rPr>
      <t>This policy setting controls who can join a meeting directly and who must wait in the lobby until they're admitted by an organizer, co-organizer, or presenter of the meeting.</t>
    </r>
    <r>
      <rPr>
        <sz val="11"/>
        <color rgb="FF000000"/>
        <rFont val="Calibri"/>
      </rPr>
      <t xml:space="preserve">
</t>
    </r>
    <r>
      <rPr>
        <sz val="11"/>
        <color rgb="FF000000"/>
        <rFont val="Calibri"/>
      </rPr>
      <t xml:space="preserve">The recommended state is </t>
    </r>
    <r>
      <rPr>
        <b/>
        <sz val="11"/>
        <color rgb="FF000000"/>
        <rFont val="Calibri"/>
      </rPr>
      <t>People who were invited</t>
    </r>
    <r>
      <rPr>
        <sz val="11"/>
        <color rgb="FF000000"/>
        <rFont val="Calibri"/>
      </rPr>
      <t xml:space="preserve">, </t>
    </r>
    <r>
      <rPr>
        <b/>
        <sz val="11"/>
        <color rgb="FF000000"/>
        <rFont val="Calibri"/>
      </rPr>
      <t>People in my org</t>
    </r>
    <r>
      <rPr>
        <sz val="11"/>
        <color rgb="FF000000"/>
        <rFont val="Calibri"/>
      </rPr>
      <t xml:space="preserve"> or </t>
    </r>
    <r>
      <rPr>
        <b/>
        <sz val="11"/>
        <color rgb="FF000000"/>
        <rFont val="Calibri"/>
      </rPr>
      <t>Only organizers and co-organizers</t>
    </r>
    <r>
      <rPr>
        <sz val="11"/>
        <color rgb="FF000000"/>
        <rFont val="Calibri"/>
      </rPr>
      <t>.</t>
    </r>
  </si>
  <si>
    <r>
      <rPr>
        <sz val="11"/>
        <color rgb="FF000000"/>
        <rFont val="Calibri"/>
      </rPr>
      <t>Individuals who are not part of the organization will have to wait in the lobby until they're admitted by an organizer, co-organizer, or presenter of the meeting.</t>
    </r>
    <r>
      <rPr>
        <sz val="11"/>
        <color rgb="FF000000"/>
        <rFont val="Calibri"/>
      </rPr>
      <t xml:space="preserve">
</t>
    </r>
    <r>
      <rPr>
        <sz val="11"/>
        <color rgb="FF000000"/>
        <rFont val="Calibri"/>
      </rPr>
      <t>Any individual who dials into the meeting regardless of status will also have to wait in the lobby. This includes internal users who are considered unauthenticated when dialing in.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</si>
  <si>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
    </r>
    <r>
      <rPr>
        <b/>
        <sz val="11"/>
        <color rgb="FF000000"/>
        <rFont val="Calibri"/>
      </rPr>
      <t>Who can bypass the lobby</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People who were invited</t>
    </r>
    <r>
      <rPr>
        <sz val="11"/>
        <color rgb="FF000000"/>
        <rFont val="Calibri"/>
      </rPr>
      <t xml:space="preserve">
</t>
    </r>
    <r>
      <rPr>
        <sz val="11"/>
        <color rgb="FF000000"/>
        <rFont val="Calibri"/>
      </rPr>
      <t xml:space="preserve">- </t>
    </r>
    <r>
      <rPr>
        <b/>
        <sz val="11"/>
        <color rgb="FF000000"/>
        <rFont val="Calibri"/>
      </rPr>
      <t>People in my org</t>
    </r>
    <r>
      <rPr>
        <sz val="11"/>
        <color rgb="FF000000"/>
        <rFont val="Calibri"/>
      </rPr>
      <t xml:space="preserve">
</t>
    </r>
    <r>
      <rPr>
        <sz val="11"/>
        <color rgb="FF000000"/>
        <rFont val="Calibri"/>
      </rPr>
      <t xml:space="preserve">- </t>
    </r>
    <r>
      <rPr>
        <b/>
        <sz val="11"/>
        <color rgb="FF000000"/>
        <rFont val="Calibri"/>
      </rPr>
      <t>Only organizers and co-organizers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AutoAdmittedUsers</t>
    </r>
    <r>
      <rPr>
        <sz val="11"/>
        <color rgb="FF006096"/>
        <rFont val="Roboto Condensed"/>
      </rPr>
      <t xml:space="preserve">
</t>
    </r>
    <r>
      <rPr>
        <sz val="11"/>
        <color rgb="FF000000"/>
        <rFont val="Calibri"/>
      </rPr>
      <t xml:space="preserve">
</t>
    </r>
    <r>
      <rPr>
        <sz val="11"/>
        <color rgb="FF000000"/>
        <rFont val="Calibri"/>
      </rPr>
      <t>- Verify that the returned value is one of the following strings:</t>
    </r>
    <r>
      <rPr>
        <sz val="11"/>
        <color rgb="FF000000"/>
        <rFont val="Calibri"/>
      </rPr>
      <t xml:space="preserve">
</t>
    </r>
    <r>
      <rPr>
        <sz val="11"/>
        <color rgb="FF000000"/>
        <rFont val="Calibri"/>
      </rPr>
      <t xml:space="preserve">- </t>
    </r>
    <r>
      <rPr>
        <b/>
        <sz val="11"/>
        <color rgb="FF000000"/>
        <rFont val="Calibri"/>
      </rPr>
      <t>InvitedUsers</t>
    </r>
    <r>
      <rPr>
        <sz val="11"/>
        <color rgb="FF000000"/>
        <rFont val="Calibri"/>
      </rPr>
      <t xml:space="preserve">
</t>
    </r>
    <r>
      <rPr>
        <sz val="11"/>
        <color rgb="FF000000"/>
        <rFont val="Calibri"/>
      </rPr>
      <t xml:space="preserve">- </t>
    </r>
    <r>
      <rPr>
        <b/>
        <sz val="11"/>
        <color rgb="FF000000"/>
        <rFont val="Calibri"/>
      </rPr>
      <t>EveryoneInCompanyExcludingGuests</t>
    </r>
    <r>
      <rPr>
        <sz val="11"/>
        <color rgb="FF000000"/>
        <rFont val="Calibri"/>
      </rPr>
      <t xml:space="preserve">
</t>
    </r>
    <r>
      <rPr>
        <sz val="11"/>
        <color rgb="FF000000"/>
        <rFont val="Calibri"/>
      </rPr>
      <t xml:space="preserve">- </t>
    </r>
    <r>
      <rPr>
        <b/>
        <sz val="11"/>
        <color rgb="FF000000"/>
        <rFont val="Calibri"/>
      </rPr>
      <t>OrganizerOnly</t>
    </r>
  </si>
  <si>
    <r>
      <rPr>
        <sz val="11"/>
        <color rgb="FF000000"/>
        <rFont val="Calibri"/>
      </rPr>
      <t>People in my org and guests (EveryoneInCompany)</t>
    </r>
  </si>
  <si>
    <t>8.5.4</t>
  </si>
  <si>
    <r>
      <rPr>
        <sz val="11"/>
        <rFont val="Calibri"/>
      </rPr>
      <t>Ensure users dialing in can</t>
    </r>
    <r>
      <rPr>
        <sz val="11"/>
        <color rgb="FF000000"/>
        <rFont val="Calibri"/>
      </rPr>
      <t>'</t>
    </r>
    <r>
      <rPr>
        <sz val="11"/>
        <color rgb="FF000000"/>
        <rFont val="Calibri"/>
      </rPr>
      <t>t bypass the lobby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</si>
  <si>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People dialing in can bypass the lobby</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-AllowPSTNUsersToBypassLobby $false</t>
    </r>
    <r>
      <rPr>
        <sz val="11"/>
        <color rgb="FF006096"/>
        <rFont val="Roboto Condensed"/>
      </rPr>
      <t xml:space="preserve">
</t>
    </r>
  </si>
  <si>
    <r>
      <rPr>
        <sz val="11"/>
        <color rgb="FF000000"/>
        <rFont val="Calibri"/>
      </rPr>
      <t>This policy setting controls if users who dial in by phone can join the meeting directly or must wait in the lobby. Admittance to the meeting from the lobby is authorized by the meeting organizer, co-organizer, or presenter of the meeting.</t>
    </r>
  </si>
  <si>
    <r>
      <rPr>
        <sz val="11"/>
        <color rgb="FF000000"/>
        <rFont val="Calibri"/>
      </rPr>
      <t>Individuals who are dialing in to the meeting must wait in the lobby until a meeting organizer, co-organizer, or presenter admits them.</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</si>
  <si>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People dialing in can bypass the lobby</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AllowPSTNUsersToBypassLobby</t>
    </r>
    <r>
      <rPr>
        <sz val="11"/>
        <color rgb="FF006096"/>
        <rFont val="Roboto Condensed"/>
      </rPr>
      <t xml:space="preserve">
</t>
    </r>
    <r>
      <rPr>
        <sz val="11"/>
        <color rgb="FF000000"/>
        <rFont val="Calibri"/>
      </rPr>
      <t xml:space="preserve">
</t>
    </r>
    <r>
      <rPr>
        <sz val="11"/>
        <color rgb="FF000000"/>
        <rFont val="Calibri"/>
      </rPr>
      <t xml:space="preserve">- Verify that the value is </t>
    </r>
    <r>
      <rPr>
        <b/>
        <sz val="11"/>
        <color rgb="FF000000"/>
        <rFont val="Calibri"/>
      </rPr>
      <t>False</t>
    </r>
    <r>
      <rPr>
        <sz val="11"/>
        <color rgb="FF000000"/>
        <rFont val="Calibri"/>
      </rPr>
      <t>.</t>
    </r>
  </si>
  <si>
    <t>8.5.5</t>
  </si>
  <si>
    <r>
      <rPr>
        <sz val="11"/>
        <rFont val="Calibri"/>
      </rPr>
      <t>Ensure meeting chat does not allow anonymous users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</si>
  <si>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set </t>
    </r>
    <r>
      <rPr>
        <b/>
        <sz val="11"/>
        <color rgb="FF000000"/>
        <rFont val="Calibri"/>
      </rPr>
      <t>Meeting chat</t>
    </r>
    <r>
      <rPr>
        <sz val="11"/>
        <color rgb="FF000000"/>
        <rFont val="Calibri"/>
      </rPr>
      <t xml:space="preserve"> to </t>
    </r>
    <r>
      <rPr>
        <b/>
        <sz val="11"/>
        <color rgb="FF000000"/>
        <rFont val="Calibri"/>
      </rPr>
      <t>On for everyone but anonymous users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minimum recommended state:</t>
    </r>
    <r>
      <rPr>
        <sz val="11"/>
        <color rgb="FF000000"/>
        <rFont val="Calibri"/>
      </rPr>
      <t xml:space="preserve">
</t>
    </r>
    <r>
      <rPr>
        <sz val="11"/>
        <color rgb="FF006096"/>
        <rFont val="Roboto Condensed"/>
      </rPr>
      <t>Set-CsTeamsMeetingPolicy -Identity Global -MeetingChatEnabledType "EnabledExceptAnonymous"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audit section outlines additional compliant states which are more restrictive than the recommended state.</t>
    </r>
  </si>
  <si>
    <r>
      <rPr>
        <sz val="11"/>
        <color rgb="FF000000"/>
        <rFont val="Calibri"/>
      </rPr>
      <t>This policy setting controls who has access to read and write chat messages during a meeting.</t>
    </r>
  </si>
  <si>
    <r>
      <rPr>
        <sz val="11"/>
        <color rgb="FF000000"/>
        <rFont val="Calibri"/>
      </rPr>
      <t>Only authorized individuals will be able to read and write chat messages during a meeting.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</si>
  <si>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verify that </t>
    </r>
    <r>
      <rPr>
        <b/>
        <sz val="11"/>
        <color rgb="FF000000"/>
        <rFont val="Calibri"/>
      </rPr>
      <t>Meeting chat</t>
    </r>
    <r>
      <rPr>
        <sz val="11"/>
        <color rgb="FF000000"/>
        <rFont val="Calibri"/>
      </rPr>
      <t xml:space="preserve"> is set to </t>
    </r>
    <r>
      <rPr>
        <b/>
        <sz val="11"/>
        <color rgb="FF000000"/>
        <rFont val="Calibri"/>
      </rPr>
      <t>On for everyone but anonymous users</t>
    </r>
    <r>
      <rPr>
        <sz val="11"/>
        <color rgb="FF000000"/>
        <rFont val="Calibri"/>
      </rPr>
      <t xml:space="preserve"> or a more restrictive value: </t>
    </r>
    <r>
      <rPr>
        <b/>
        <sz val="11"/>
        <color rgb="FF000000"/>
        <rFont val="Calibri"/>
      </rPr>
      <t>In-meeting only except anonymous</t>
    </r>
    <r>
      <rPr>
        <sz val="11"/>
        <color rgb="FF000000"/>
        <rFont val="Calibri"/>
      </rPr>
      <t xml:space="preserve"> or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MeetingChatEnabledType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EnabledExceptAnonymous</t>
    </r>
    <r>
      <rPr>
        <sz val="11"/>
        <color rgb="FF000000"/>
        <rFont val="Calibri"/>
      </rPr>
      <t xml:space="preserve"> or a more restrictive value </t>
    </r>
    <r>
      <rPr>
        <b/>
        <sz val="11"/>
        <color rgb="FF000000"/>
        <rFont val="Calibri"/>
      </rPr>
      <t>EnabledInMeetingOnlyForAllExceptAnonymous</t>
    </r>
    <r>
      <rPr>
        <sz val="11"/>
        <color rgb="FF000000"/>
        <rFont val="Calibri"/>
      </rPr>
      <t xml:space="preserve"> or </t>
    </r>
    <r>
      <rPr>
        <b/>
        <sz val="11"/>
        <color rgb="FF000000"/>
        <rFont val="Calibri"/>
      </rPr>
      <t>Disabled</t>
    </r>
    <r>
      <rPr>
        <sz val="11"/>
        <color rgb="FF000000"/>
        <rFont val="Calibri"/>
      </rPr>
      <t>.</t>
    </r>
  </si>
  <si>
    <r>
      <rPr>
        <sz val="11"/>
        <color rgb="FF000000"/>
        <rFont val="Calibri"/>
      </rPr>
      <t>On for everyone (Enabled)</t>
    </r>
  </si>
  <si>
    <t>8.5.6</t>
  </si>
  <si>
    <r>
      <rPr>
        <sz val="11"/>
        <rFont val="Calibri"/>
      </rPr>
      <t>Ensure only organizers and co-organizers can present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</si>
  <si>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set </t>
    </r>
    <r>
      <rPr>
        <b/>
        <sz val="11"/>
        <color rgb="FF000000"/>
        <rFont val="Calibri"/>
      </rPr>
      <t>Who can present</t>
    </r>
    <r>
      <rPr>
        <sz val="11"/>
        <color rgb="FF000000"/>
        <rFont val="Calibri"/>
      </rPr>
      <t xml:space="preserve"> to </t>
    </r>
    <r>
      <rPr>
        <b/>
        <sz val="11"/>
        <color rgb="FF000000"/>
        <rFont val="Calibri"/>
      </rPr>
      <t>Only organizers and co-organizers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-DesignatedPresenterRoleMode "OrganizerOnlyUserOverride"</t>
    </r>
    <r>
      <rPr>
        <sz val="11"/>
        <color rgb="FF006096"/>
        <rFont val="Roboto Condensed"/>
      </rPr>
      <t xml:space="preserve">
</t>
    </r>
  </si>
  <si>
    <r>
      <rPr>
        <sz val="11"/>
        <color rgb="FF000000"/>
        <rFont val="Calibri"/>
      </rPr>
      <t>This policy setting controls who can present in a Teams meeting.</t>
    </r>
    <r>
      <rPr>
        <sz val="11"/>
        <color rgb="FF000000"/>
        <rFont val="Calibri"/>
      </rPr>
      <t xml:space="preserve">
</t>
    </r>
    <r>
      <rPr>
        <b/>
        <sz val="11"/>
        <color rgb="FF000000"/>
        <rFont val="Calibri"/>
      </rPr>
      <t>Note:</t>
    </r>
    <r>
      <rPr>
        <sz val="11"/>
        <color rgb="FF000000"/>
        <rFont val="Calibri"/>
      </rPr>
      <t xml:space="preserve"> Organizers and co-organizers can change this setting when the meeting is set up.</t>
    </r>
  </si>
  <si>
    <r>
      <rPr>
        <sz val="11"/>
        <color rgb="FF000000"/>
        <rFont val="Calibri"/>
      </rPr>
      <t>Only organizers and co-organizers will be able to present without being granted permission.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</si>
  <si>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verify </t>
    </r>
    <r>
      <rPr>
        <b/>
        <sz val="11"/>
        <color rgb="FF000000"/>
        <rFont val="Calibri"/>
      </rPr>
      <t>Who can present</t>
    </r>
    <r>
      <rPr>
        <sz val="11"/>
        <color rgb="FF000000"/>
        <rFont val="Calibri"/>
      </rPr>
      <t xml:space="preserve"> is set to </t>
    </r>
    <r>
      <rPr>
        <b/>
        <sz val="11"/>
        <color rgb="FF000000"/>
        <rFont val="Calibri"/>
      </rPr>
      <t>Only organizers and co-organizers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DesignatedPresenterRoleMode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OrganizerOnlyUserOverride</t>
    </r>
    <r>
      <rPr>
        <sz val="11"/>
        <color rgb="FF000000"/>
        <rFont val="Calibri"/>
      </rPr>
      <t>.</t>
    </r>
  </si>
  <si>
    <r>
      <rPr>
        <sz val="11"/>
        <color rgb="FF000000"/>
        <rFont val="Calibri"/>
      </rPr>
      <t>Everyone (EveryoneUserOverride)</t>
    </r>
  </si>
  <si>
    <t>8.5.7</t>
  </si>
  <si>
    <r>
      <rPr>
        <sz val="11"/>
        <rFont val="Calibri"/>
      </rPr>
      <t>Ensure external participants can</t>
    </r>
    <r>
      <rPr>
        <sz val="11"/>
        <color rgb="FF000000"/>
        <rFont val="Calibri"/>
      </rPr>
      <t>'</t>
    </r>
    <r>
      <rPr>
        <sz val="11"/>
        <color rgb="FF000000"/>
        <rFont val="Calibri"/>
      </rPr>
      <t>t give or request control</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</si>
  <si>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set </t>
    </r>
    <r>
      <rPr>
        <b/>
        <sz val="11"/>
        <color rgb="FF000000"/>
        <rFont val="Calibri"/>
      </rPr>
      <t>External participants can give or request control</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-AllowExternalParticipantGiveRequestControl $false</t>
    </r>
    <r>
      <rPr>
        <sz val="11"/>
        <color rgb="FF006096"/>
        <rFont val="Roboto Condensed"/>
      </rPr>
      <t xml:space="preserve">
</t>
    </r>
  </si>
  <si>
    <r>
      <rPr>
        <sz val="11"/>
        <color rgb="FF000000"/>
        <rFont val="Calibri"/>
      </rPr>
      <t>This policy setting allows control of who can present in meetings and who can request control of the presentation while a meeting is underway.</t>
    </r>
  </si>
  <si>
    <r>
      <rPr>
        <sz val="11"/>
        <color rgb="FF000000"/>
        <rFont val="Calibri"/>
      </rPr>
      <t>External participants will not be able to present or request control during the meeting.</t>
    </r>
    <r>
      <rPr>
        <sz val="11"/>
        <color rgb="FF000000"/>
        <rFont val="Calibri"/>
      </rPr>
      <t xml:space="preserve">
</t>
    </r>
    <r>
      <rPr>
        <b/>
        <sz val="11"/>
        <color rgb="FF000000"/>
        <rFont val="Calibri"/>
      </rPr>
      <t>Warning:</t>
    </r>
    <r>
      <rPr>
        <sz val="11"/>
        <color rgb="FF000000"/>
        <rFont val="Calibri"/>
      </rPr>
      <t xml:space="preserve"> This setting also affects webinars.</t>
    </r>
    <r>
      <rPr>
        <sz val="11"/>
        <color rgb="FF000000"/>
        <rFont val="Calibri"/>
      </rPr>
      <t xml:space="preserve">
</t>
    </r>
    <r>
      <rPr>
        <b/>
        <sz val="11"/>
        <color rgb="FF000000"/>
        <rFont val="Calibri"/>
      </rPr>
      <t>Note:</t>
    </r>
    <r>
      <rPr>
        <sz val="11"/>
        <color rgb="FF000000"/>
        <rFont val="Calibri"/>
      </rPr>
      <t xml:space="preserve"> At this time, to give and take control of shared content during a meeting, both parties must be using the Teams desktop client. Control isn't supported when either party is running Teams in a browser.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</si>
  <si>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verify that </t>
    </r>
    <r>
      <rPr>
        <b/>
        <sz val="11"/>
        <color rgb="FF000000"/>
        <rFont val="Calibri"/>
      </rPr>
      <t>External participants can give or request control</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AllowExternalParticipantGiveRequestControl</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</si>
  <si>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8.5.8</t>
  </si>
  <si>
    <r>
      <rPr>
        <sz val="11"/>
        <rFont val="Calibri"/>
      </rPr>
      <t>Ensure external meeting chat is off</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</si>
  <si>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set </t>
    </r>
    <r>
      <rPr>
        <b/>
        <sz val="11"/>
        <color rgb="FF000000"/>
        <rFont val="Calibri"/>
      </rPr>
      <t>External meeting chat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-AllowExternalNonTrustedMeetingChat $false</t>
    </r>
    <r>
      <rPr>
        <sz val="11"/>
        <color rgb="FF006096"/>
        <rFont val="Roboto Condensed"/>
      </rPr>
      <t xml:space="preserve">
</t>
    </r>
  </si>
  <si>
    <r>
      <rPr>
        <sz val="11"/>
        <color rgb="FF000000"/>
        <rFont val="Calibri"/>
      </rPr>
      <t>This meeting policy setting controls whether users can read or write messages in external meeting chats with untrusted organizations. If an external organization is on the list of trusted organizations this setting will be ignored.</t>
    </r>
  </si>
  <si>
    <r>
      <rPr>
        <sz val="11"/>
        <color rgb="FF000000"/>
        <rFont val="Calibri"/>
      </rPr>
      <t>When joining external meetings users will be unable to read or write chat messages in Teams meetings with organizations that they don't have a trust relationship with. This will completely remove the chat functionality in meetings. From an I.T. perspective both the upkeep of adding new organizations to the trusted list and the decision-making process behind whether to trust or not trust an external partner will increase time expenditure.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</si>
  <si>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verify that </t>
    </r>
    <r>
      <rPr>
        <b/>
        <sz val="11"/>
        <color rgb="FF000000"/>
        <rFont val="Calibri"/>
      </rPr>
      <t>External meeting chat</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AllowExternalNonTrustedMeetingChat</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</si>
  <si>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On(True)</t>
    </r>
  </si>
  <si>
    <t>8.5.9</t>
  </si>
  <si>
    <r>
      <rPr>
        <sz val="11"/>
        <rFont val="Calibri"/>
      </rPr>
      <t>Ensure meeting recording is off by default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</si>
  <si>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Recording &amp; transcription</t>
    </r>
    <r>
      <rPr>
        <sz val="11"/>
        <color rgb="FF000000"/>
        <rFont val="Calibri"/>
      </rPr>
      <t xml:space="preserve"> set </t>
    </r>
    <r>
      <rPr>
        <b/>
        <sz val="11"/>
        <color rgb="FF000000"/>
        <rFont val="Calibri"/>
      </rPr>
      <t>Meeting recording</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-AllowCloudRecording $false</t>
    </r>
    <r>
      <rPr>
        <sz val="11"/>
        <color rgb="FF006096"/>
        <rFont val="Roboto Condensed"/>
      </rPr>
      <t xml:space="preserve">
</t>
    </r>
  </si>
  <si>
    <r>
      <rPr>
        <sz val="11"/>
        <color rgb="FF000000"/>
        <rFont val="Calibri"/>
      </rPr>
      <t>This setting controls the ability for a user to initiate a recording of a meeting in progress.</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 xml:space="preserve"> for the </t>
    </r>
    <r>
      <rPr>
        <b/>
        <sz val="11"/>
        <color rgb="FF000000"/>
        <rFont val="Calibri"/>
      </rPr>
      <t>Global (Org-wide default)</t>
    </r>
    <r>
      <rPr>
        <sz val="11"/>
        <color rgb="FF000000"/>
        <rFont val="Calibri"/>
      </rPr>
      <t xml:space="preserve"> meeting policy.</t>
    </r>
  </si>
  <si>
    <r>
      <rPr>
        <sz val="11"/>
        <color rgb="FF000000"/>
        <rFont val="Calibri"/>
      </rPr>
      <t>If there are no additional policies allowing anyone to record, then recording will effectively be disabled.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</si>
  <si>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Recording &amp; transcription</t>
    </r>
    <r>
      <rPr>
        <sz val="11"/>
        <color rgb="FF000000"/>
        <rFont val="Calibri"/>
      </rPr>
      <t xml:space="preserve"> verify that </t>
    </r>
    <r>
      <rPr>
        <b/>
        <sz val="11"/>
        <color rgb="FF000000"/>
        <rFont val="Calibri"/>
      </rPr>
      <t>Meeting recording</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AllowCloudRecording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</si>
  <si>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Messaging</t>
  </si>
  <si>
    <t>8.6.1</t>
  </si>
  <si>
    <r>
      <rPr>
        <sz val="11"/>
        <rFont val="Calibri"/>
      </rPr>
      <t>Ensure users can report security concerns in Teams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</si>
  <si>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Messaging</t>
    </r>
    <r>
      <rPr>
        <sz val="11"/>
        <color rgb="FF000000"/>
        <rFont val="Calibri"/>
      </rPr>
      <t xml:space="preserve"> to open the </t>
    </r>
    <r>
      <rPr>
        <b/>
        <sz val="11"/>
        <color rgb="FF000000"/>
        <rFont val="Calibri"/>
      </rPr>
      <t>messaging settings</t>
    </r>
    <r>
      <rPr>
        <sz val="11"/>
        <color rgb="FF000000"/>
        <rFont val="Calibri"/>
      </rPr>
      <t xml:space="preserve"> section.</t>
    </r>
    <r>
      <rPr>
        <sz val="11"/>
        <color rgb="FF000000"/>
        <rFont val="Calibri"/>
      </rPr>
      <t xml:space="preserve">
</t>
    </r>
    <r>
      <rPr>
        <sz val="11"/>
        <color rgb="FF000000"/>
        <rFont val="Calibri"/>
      </rPr>
      <t xml:space="preserve">- Set </t>
    </r>
    <r>
      <rPr>
        <b/>
        <sz val="11"/>
        <color rgb="FF000000"/>
        <rFont val="Calibri"/>
      </rPr>
      <t>Report a security concern</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Next,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and select </t>
    </r>
    <r>
      <rPr>
        <b/>
        <sz val="11"/>
        <color rgb="FF000000"/>
        <rFont val="Calibri"/>
      </rPr>
      <t>Email &amp; collaboration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User reported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Teams</t>
    </r>
    <r>
      <rPr>
        <sz val="11"/>
        <color rgb="FF000000"/>
        <rFont val="Calibri"/>
      </rPr>
      <t xml:space="preserve"> check the box for </t>
    </r>
    <r>
      <rPr>
        <b/>
        <sz val="11"/>
        <color rgb="FF000000"/>
        <rFont val="Calibri"/>
      </rPr>
      <t>Monitor reported items in Microsoft Teams</t>
    </r>
    <r>
      <rPr>
        <sz val="11"/>
        <color rgb="FF000000"/>
        <rFont val="Calibri"/>
      </rPr>
      <t xml:space="preserve">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Send reported messages to:</t>
    </r>
    <r>
      <rPr>
        <sz val="11"/>
        <color rgb="FF000000"/>
        <rFont val="Calibri"/>
      </rPr>
      <t xml:space="preserve"> to </t>
    </r>
    <r>
      <rPr>
        <b/>
        <sz val="11"/>
        <color rgb="FF000000"/>
        <rFont val="Calibri"/>
      </rPr>
      <t>My reporting mailbox only</t>
    </r>
    <r>
      <rPr>
        <sz val="11"/>
        <color rgb="FF000000"/>
        <rFont val="Calibri"/>
      </rPr>
      <t xml:space="preserve"> with reports configured to be sent to authorized staff.</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xml:space="preserve">- Connect to Exchange Online PowerShell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Set-CsTeamsMessagingPolicy -Identity Global -AllowSecurityEndUserReporting $true</t>
    </r>
    <r>
      <rPr>
        <sz val="11"/>
        <color rgb="FF006096"/>
        <rFont val="Roboto Condensed"/>
      </rPr>
      <t xml:space="preserve">
</t>
    </r>
    <r>
      <rPr>
        <sz val="11"/>
        <color rgb="FF000000"/>
        <rFont val="Calibri"/>
      </rPr>
      <t xml:space="preserve">
</t>
    </r>
    <r>
      <rPr>
        <sz val="11"/>
        <color rgb="FF000000"/>
        <rFont val="Calibri"/>
      </rPr>
      <t>- To configure the Defender reporting policies, edit and run this script:</t>
    </r>
    <r>
      <rPr>
        <sz val="11"/>
        <color rgb="FF000000"/>
        <rFont val="Calibri"/>
      </rPr>
      <t xml:space="preserve">
</t>
    </r>
    <r>
      <rPr>
        <sz val="11"/>
        <color rgb="FF006096"/>
        <rFont val="Roboto Condensed"/>
      </rPr>
      <t>$usersub = "userreportedmessages@fabrikam.com" # Change this.</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                         = "DefaultReportSubmissionPolicy"</t>
    </r>
    <r>
      <rPr>
        <sz val="11"/>
        <color rgb="FF006096"/>
        <rFont val="Roboto Condensed"/>
      </rPr>
      <t xml:space="preserve">
</t>
    </r>
    <r>
      <rPr>
        <sz val="11"/>
        <color rgb="FF006096"/>
        <rFont val="Roboto Condensed"/>
      </rPr>
      <t xml:space="preserve">    EnableReportToMicrosoft          = $false</t>
    </r>
    <r>
      <rPr>
        <sz val="11"/>
        <color rgb="FF006096"/>
        <rFont val="Roboto Condensed"/>
      </rPr>
      <t xml:space="preserve">
</t>
    </r>
    <r>
      <rPr>
        <sz val="11"/>
        <color rgb="FF006096"/>
        <rFont val="Roboto Condensed"/>
      </rPr>
      <t xml:space="preserve">    ReportChatMessageEnabled         = $false</t>
    </r>
    <r>
      <rPr>
        <sz val="11"/>
        <color rgb="FF006096"/>
        <rFont val="Roboto Condensed"/>
      </rPr>
      <t xml:space="preserve">
</t>
    </r>
    <r>
      <rPr>
        <sz val="11"/>
        <color rgb="FF006096"/>
        <rFont val="Roboto Condensed"/>
      </rPr>
      <t xml:space="preserve">    ReportChatMessageToCustomizedAddressEnabled = $true</t>
    </r>
    <r>
      <rPr>
        <sz val="11"/>
        <color rgb="FF006096"/>
        <rFont val="Roboto Condensed"/>
      </rPr>
      <t xml:space="preserve">
</t>
    </r>
    <r>
      <rPr>
        <sz val="11"/>
        <color rgb="FF006096"/>
        <rFont val="Roboto Condensed"/>
      </rPr>
      <t xml:space="preserve">    ReportJunkToCustomizedAddress    = $true</t>
    </r>
    <r>
      <rPr>
        <sz val="11"/>
        <color rgb="FF006096"/>
        <rFont val="Roboto Condensed"/>
      </rPr>
      <t xml:space="preserve">
</t>
    </r>
    <r>
      <rPr>
        <sz val="11"/>
        <color rgb="FF006096"/>
        <rFont val="Roboto Condensed"/>
      </rPr>
      <t xml:space="preserve">    ReportNotJunkToCustomizedAddress = $true</t>
    </r>
    <r>
      <rPr>
        <sz val="11"/>
        <color rgb="FF006096"/>
        <rFont val="Roboto Condensed"/>
      </rPr>
      <t xml:space="preserve">
</t>
    </r>
    <r>
      <rPr>
        <sz val="11"/>
        <color rgb="FF006096"/>
        <rFont val="Roboto Condensed"/>
      </rPr>
      <t xml:space="preserve">    ReportPhishToCustomizedAddress   = $true</t>
    </r>
    <r>
      <rPr>
        <sz val="11"/>
        <color rgb="FF006096"/>
        <rFont val="Roboto Condensed"/>
      </rPr>
      <t xml:space="preserve">
</t>
    </r>
    <r>
      <rPr>
        <sz val="11"/>
        <color rgb="FF006096"/>
        <rFont val="Roboto Condensed"/>
      </rPr>
      <t xml:space="preserve">    ReportJunkAddresses              = $usersub</t>
    </r>
    <r>
      <rPr>
        <sz val="11"/>
        <color rgb="FF006096"/>
        <rFont val="Roboto Condensed"/>
      </rPr>
      <t xml:space="preserve">
</t>
    </r>
    <r>
      <rPr>
        <sz val="11"/>
        <color rgb="FF006096"/>
        <rFont val="Roboto Condensed"/>
      </rPr>
      <t xml:space="preserve">    ReportNotJunkAddresses           = $usersub</t>
    </r>
    <r>
      <rPr>
        <sz val="11"/>
        <color rgb="FF006096"/>
        <rFont val="Roboto Condensed"/>
      </rPr>
      <t xml:space="preserve">
</t>
    </r>
    <r>
      <rPr>
        <sz val="11"/>
        <color rgb="FF006096"/>
        <rFont val="Roboto Condensed"/>
      </rPr>
      <t xml:space="preserve">    ReportPhishAddresses             = $usersub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Set-ReportSubmissionPolicy @params</t>
    </r>
    <r>
      <rPr>
        <sz val="11"/>
        <color rgb="FF006096"/>
        <rFont val="Roboto Condensed"/>
      </rPr>
      <t xml:space="preserve">
</t>
    </r>
    <r>
      <rPr>
        <sz val="11"/>
        <color rgb="FF006096"/>
        <rFont val="Roboto Condensed"/>
      </rPr>
      <t>New-ReportSubmissionRule -Name DefaultReportSubmissionRule -ReportSubmissionPolicy DefaultReportSubmissionPolicy -SentTo $usersub</t>
    </r>
    <r>
      <rPr>
        <sz val="11"/>
        <color rgb="FF006096"/>
        <rFont val="Roboto Condensed"/>
      </rPr>
      <t xml:space="preserve">
</t>
    </r>
  </si>
  <si>
    <r>
      <rPr>
        <sz val="11"/>
        <color rgb="FF000000"/>
        <rFont val="Calibri"/>
      </rPr>
      <t>User reporting settings allow a user to report a message as malicious for further analysis. This recommendation is composed of 3 different settings and all must be configured for compliance:</t>
    </r>
    <r>
      <rPr>
        <sz val="11"/>
        <color rgb="FF000000"/>
        <rFont val="Calibri"/>
      </rPr>
      <t xml:space="preserve">
</t>
    </r>
    <r>
      <rPr>
        <sz val="11"/>
        <color rgb="FF000000"/>
        <rFont val="Calibri"/>
      </rPr>
      <t xml:space="preserve">-  </t>
    </r>
    <r>
      <rPr>
        <b/>
        <sz val="11"/>
        <color rgb="FF000000"/>
        <rFont val="Calibri"/>
      </rPr>
      <t>In the Teams admin center:</t>
    </r>
    <r>
      <rPr>
        <sz val="11"/>
        <color rgb="FF000000"/>
        <rFont val="Calibri"/>
      </rPr>
      <t xml:space="preserve"> On by default and controls whether users are able to report messages from Teams. When this setting is turned off, users can't report messages within Teams, so the corresponding setting in the Microsoft 365 Defender portal is irrelevant.</t>
    </r>
    <r>
      <rPr>
        <sz val="11"/>
        <color rgb="FF000000"/>
        <rFont val="Calibri"/>
      </rPr>
      <t xml:space="preserve">
</t>
    </r>
    <r>
      <rPr>
        <sz val="11"/>
        <color rgb="FF000000"/>
        <rFont val="Calibri"/>
      </rPr>
      <t xml:space="preserve">-  </t>
    </r>
    <r>
      <rPr>
        <b/>
        <sz val="11"/>
        <color rgb="FF000000"/>
        <rFont val="Calibri"/>
      </rPr>
      <t>In the Microsoft 365 Defender portal:</t>
    </r>
    <r>
      <rPr>
        <sz val="11"/>
        <color rgb="FF000000"/>
        <rFont val="Calibri"/>
      </rPr>
      <t xml:space="preserve"> On by default for new tenants. Existing tenants need to enable it. If user reporting of messages is turned on in the Teams admin center, it also needs to be turned on the Defender portal for user reported messages to show up correctly on the User reported tab on the Submissions page.</t>
    </r>
    <r>
      <rPr>
        <sz val="11"/>
        <color rgb="FF000000"/>
        <rFont val="Calibri"/>
      </rPr>
      <t xml:space="preserve">
</t>
    </r>
    <r>
      <rPr>
        <sz val="11"/>
        <color rgb="FF000000"/>
        <rFont val="Calibri"/>
      </rPr>
      <t xml:space="preserve">-  </t>
    </r>
    <r>
      <rPr>
        <b/>
        <sz val="11"/>
        <color rgb="FF000000"/>
        <rFont val="Calibri"/>
      </rPr>
      <t>Defender - Report message destinations:</t>
    </r>
    <r>
      <rPr>
        <sz val="11"/>
        <color rgb="FF000000"/>
        <rFont val="Calibri"/>
      </rPr>
      <t xml:space="preserve"> This applies to more than just Microsoft Teams and allows for an organization to keep their reports contained. Due to how the parameters are configured on the backend it is included in this assessment as a requirement.</t>
    </r>
  </si>
  <si>
    <r>
      <rPr>
        <sz val="11"/>
        <color rgb="FF000000"/>
        <rFont val="Calibri"/>
      </rPr>
      <t>Enabling message reporting has an impact beyond just addressing security concerns. When users of the platform report a message, the content could include messages that are threatening or harassing in nature, possibly stemming from colleagues.</t>
    </r>
    <r>
      <rPr>
        <sz val="11"/>
        <color rgb="FF000000"/>
        <rFont val="Calibri"/>
      </rPr>
      <t xml:space="preserve">
</t>
    </r>
    <r>
      <rPr>
        <sz val="11"/>
        <color rgb="FF000000"/>
        <rFont val="Calibri"/>
      </rPr>
      <t>Due to this the security staff responsible for reviewing and acting on these reports should be equipped with the skills to discern and appropriately direct such messages to the relevant departments, such as Human Resources (HR).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</si>
  <si>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Messaging</t>
    </r>
    <r>
      <rPr>
        <sz val="11"/>
        <color rgb="FF000000"/>
        <rFont val="Calibri"/>
      </rPr>
      <t xml:space="preserve"> to open the </t>
    </r>
    <r>
      <rPr>
        <b/>
        <sz val="11"/>
        <color rgb="FF000000"/>
        <rFont val="Calibri"/>
      </rPr>
      <t>messaging settings</t>
    </r>
    <r>
      <rPr>
        <sz val="11"/>
        <color rgb="FF000000"/>
        <rFont val="Calibri"/>
      </rPr>
      <t xml:space="preserve"> section.</t>
    </r>
    <r>
      <rPr>
        <sz val="11"/>
        <color rgb="FF000000"/>
        <rFont val="Calibri"/>
      </rPr>
      <t xml:space="preserve">
</t>
    </r>
    <r>
      <rPr>
        <sz val="11"/>
        <color rgb="FF000000"/>
        <rFont val="Calibri"/>
      </rPr>
      <t xml:space="preserve">- Verify that </t>
    </r>
    <r>
      <rPr>
        <b/>
        <sz val="11"/>
        <color rgb="FF000000"/>
        <rFont val="Calibri"/>
      </rPr>
      <t>Report a security concern</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Next,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and select </t>
    </r>
    <r>
      <rPr>
        <b/>
        <sz val="11"/>
        <color rgb="FF000000"/>
        <rFont val="Calibri"/>
      </rPr>
      <t>Email &amp; collaboration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User reported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Teams</t>
    </r>
    <r>
      <rPr>
        <sz val="11"/>
        <color rgb="FF000000"/>
        <rFont val="Calibri"/>
      </rPr>
      <t xml:space="preserve"> verify that </t>
    </r>
    <r>
      <rPr>
        <b/>
        <sz val="11"/>
        <color rgb="FF000000"/>
        <rFont val="Calibri"/>
      </rPr>
      <t>Monitor reported items in Microsoft Teams</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Send reported messages to:</t>
    </r>
    <r>
      <rPr>
        <sz val="11"/>
        <color rgb="FF000000"/>
        <rFont val="Calibri"/>
      </rPr>
      <t xml:space="preserve"> is set to </t>
    </r>
    <r>
      <rPr>
        <b/>
        <sz val="11"/>
        <color rgb="FF000000"/>
        <rFont val="Calibri"/>
      </rPr>
      <t>My reporting mailbox only</t>
    </r>
    <r>
      <rPr>
        <sz val="11"/>
        <color rgb="FF000000"/>
        <rFont val="Calibri"/>
      </rPr>
      <t xml:space="preserve"> with report email addresses defined for authorized staff.</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cmdlet for to assess Teams:</t>
    </r>
    <r>
      <rPr>
        <sz val="11"/>
        <color rgb="FF000000"/>
        <rFont val="Calibri"/>
      </rPr>
      <t xml:space="preserve">
</t>
    </r>
    <r>
      <rPr>
        <sz val="11"/>
        <color rgb="FF006096"/>
        <rFont val="Roboto Condensed"/>
      </rPr>
      <t>Get-CsTeamsMessagingPolicy -Identity Global | fl AllowSecurityEndUserReporting</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Connect to Exchange Online PowerShell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this cmdlet to assess Defender:</t>
    </r>
    <r>
      <rPr>
        <sz val="11"/>
        <color rgb="FF000000"/>
        <rFont val="Calibri"/>
      </rPr>
      <t xml:space="preserve">
</t>
    </r>
    <r>
      <rPr>
        <sz val="11"/>
        <color rgb="FF006096"/>
        <rFont val="Roboto Condensed"/>
      </rPr>
      <t>Get-ReportSubmissionPolicy | fl Report*</t>
    </r>
    <r>
      <rPr>
        <sz val="11"/>
        <color rgb="FF006096"/>
        <rFont val="Roboto Condensed"/>
      </rPr>
      <t xml:space="preserve">
</t>
    </r>
    <r>
      <rPr>
        <sz val="11"/>
        <color rgb="FF000000"/>
        <rFont val="Calibri"/>
      </rPr>
      <t xml:space="preserve">
</t>
    </r>
    <r>
      <rPr>
        <sz val="11"/>
        <color rgb="FF000000"/>
        <rFont val="Calibri"/>
      </rPr>
      <t>- Verify that the output matches the following values with organization specific email addresses:</t>
    </r>
    <r>
      <rPr>
        <sz val="11"/>
        <color rgb="FF000000"/>
        <rFont val="Calibri"/>
      </rPr>
      <t xml:space="preserve">
</t>
    </r>
    <r>
      <rPr>
        <sz val="11"/>
        <color rgb="FF006096"/>
        <rFont val="Roboto Condensed"/>
      </rPr>
      <t>ReportJunkToCustomizedAddress               : True</t>
    </r>
    <r>
      <rPr>
        <sz val="11"/>
        <color rgb="FF006096"/>
        <rFont val="Roboto Condensed"/>
      </rPr>
      <t xml:space="preserve">
</t>
    </r>
    <r>
      <rPr>
        <sz val="11"/>
        <color rgb="FF006096"/>
        <rFont val="Roboto Condensed"/>
      </rPr>
      <t>ReportNotJunkToCustomizedAddress            : True</t>
    </r>
    <r>
      <rPr>
        <sz val="11"/>
        <color rgb="FF006096"/>
        <rFont val="Roboto Condensed"/>
      </rPr>
      <t xml:space="preserve">
</t>
    </r>
    <r>
      <rPr>
        <sz val="11"/>
        <color rgb="FF006096"/>
        <rFont val="Roboto Condensed"/>
      </rPr>
      <t>ReportPhishToCustomizedAddress              : True</t>
    </r>
    <r>
      <rPr>
        <sz val="11"/>
        <color rgb="FF006096"/>
        <rFont val="Roboto Condensed"/>
      </rPr>
      <t xml:space="preserve">
</t>
    </r>
    <r>
      <rPr>
        <sz val="11"/>
        <color rgb="FF006096"/>
        <rFont val="Roboto Condensed"/>
      </rPr>
      <t>ReportJunkAddresses                         : {SOC@contoso.com}</t>
    </r>
    <r>
      <rPr>
        <sz val="11"/>
        <color rgb="FF006096"/>
        <rFont val="Roboto Condensed"/>
      </rPr>
      <t xml:space="preserve">
</t>
    </r>
    <r>
      <rPr>
        <sz val="11"/>
        <color rgb="FF006096"/>
        <rFont val="Roboto Condensed"/>
      </rPr>
      <t>ReportNotJunkAddresses                      : {SOC@contoso.com}</t>
    </r>
    <r>
      <rPr>
        <sz val="11"/>
        <color rgb="FF006096"/>
        <rFont val="Roboto Condensed"/>
      </rPr>
      <t xml:space="preserve">
</t>
    </r>
    <r>
      <rPr>
        <sz val="11"/>
        <color rgb="FF006096"/>
        <rFont val="Roboto Condensed"/>
      </rPr>
      <t>ReportPhishAddresses                        : {SOC@contoso.com}</t>
    </r>
    <r>
      <rPr>
        <sz val="11"/>
        <color rgb="FF006096"/>
        <rFont val="Roboto Condensed"/>
      </rPr>
      <t xml:space="preserve">
</t>
    </r>
    <r>
      <rPr>
        <sz val="11"/>
        <color rgb="FF006096"/>
        <rFont val="Roboto Condensed"/>
      </rPr>
      <t>ReportChatMessageEnabled                    : False</t>
    </r>
    <r>
      <rPr>
        <sz val="11"/>
        <color rgb="FF006096"/>
        <rFont val="Roboto Condensed"/>
      </rPr>
      <t xml:space="preserve">
</t>
    </r>
    <r>
      <rPr>
        <sz val="11"/>
        <color rgb="FF006096"/>
        <rFont val="Roboto Condensed"/>
      </rPr>
      <t>ReportChatMessageToCustomizedAddressEnabled : True</t>
    </r>
    <r>
      <rPr>
        <sz val="11"/>
        <color rgb="FF006096"/>
        <rFont val="Roboto Condensed"/>
      </rPr>
      <t xml:space="preserve">
</t>
    </r>
  </si>
  <si>
    <r>
      <rPr>
        <sz val="11"/>
        <color rgb="FF000000"/>
        <rFont val="Calibri"/>
      </rPr>
      <t>On (</t>
    </r>
    <r>
      <rPr>
        <b/>
        <sz val="11"/>
        <color rgb="FF000000"/>
        <rFont val="Calibri"/>
      </rPr>
      <t>True</t>
    </r>
    <r>
      <rPr>
        <sz val="11"/>
        <color rgb="FF000000"/>
        <rFont val="Calibri"/>
      </rPr>
      <t>)</t>
    </r>
    <r>
      <rPr>
        <sz val="11"/>
        <color rgb="FF000000"/>
        <rFont val="Calibri"/>
      </rPr>
      <t xml:space="preserve">
</t>
    </r>
    <r>
      <rPr>
        <sz val="11"/>
        <color rgb="FF000000"/>
        <rFont val="Calibri"/>
      </rPr>
      <t xml:space="preserve">Report message destination: </t>
    </r>
    <r>
      <rPr>
        <b/>
        <sz val="11"/>
        <color rgb="FF000000"/>
        <rFont val="Calibri"/>
      </rPr>
      <t>Microsoft Only</t>
    </r>
  </si>
  <si>
    <t>Tenant settings</t>
  </si>
  <si>
    <t>9.1.1</t>
  </si>
  <si>
    <r>
      <rPr>
        <sz val="11"/>
        <rFont val="Calibri"/>
      </rPr>
      <t>Ensure guest user access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</si>
  <si>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users can access Microsoft Fabric</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</si>
  <si>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allows business-to-business (B2B) guests access to Microsoft Fabric, and contents that they have permissions to. With the setting turned off, B2B guest users receive an error when trying to access Power BI.</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</si>
  <si>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Security groups will need to be more closely tended to and monitored.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</si>
  <si>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users can access Microsoft Fabric</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AllowGuestUserToAccessSharedContent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</si>
  <si>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sz val="11"/>
        <color rgb="FF000000"/>
        <rFont val="Calibri"/>
      </rPr>
      <t>Enabled for the entire organization</t>
    </r>
  </si>
  <si>
    <t>9.1.2</t>
  </si>
  <si>
    <r>
      <rPr>
        <sz val="11"/>
        <rFont val="Calibri"/>
      </rPr>
      <t>Ensure external user invitations are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</si>
  <si>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invite guest users to collaborate through item sharing and permissions</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</si>
  <si>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helps organizations choose whether new external users can be invited to the organization through Power BI sharing, permissions, and subscription experiences. This setting only controls the ability to invite through Power BI.</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invite external users to the organization, the user must also have the Microsoft Entra Guest Inviter role.</t>
    </r>
  </si>
  <si>
    <r>
      <rPr>
        <sz val="11"/>
        <color rgb="FF000000"/>
        <rFont val="Calibri"/>
      </rPr>
      <t>Guest user invitations will be limited to only specific employees.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</si>
  <si>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invite guest users to collaborate through item sharing and permissions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ExternalSharingV2</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</si>
  <si>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9.1.3</t>
  </si>
  <si>
    <r>
      <rPr>
        <sz val="11"/>
        <rFont val="Calibri"/>
      </rPr>
      <t>Ensure guest access to content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</si>
  <si>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users can browse and access Fabric content</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</si>
  <si>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allows Microsoft Entra B2B guest users to have full access to the browsing experience using the left-hand navigation pane in the organization. Guest users who have been assigned workspace roles or specific item permissions will continue to have those roles and/or permissions, even if this setting is disabled.</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</si>
  <si>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users can browse and access Fabric content</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ElevatedGuestsTenant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</si>
  <si>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9.1.4</t>
  </si>
  <si>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</si>
  <si>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Publish to web</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Choose how embed codes work</t>
    </r>
    <r>
      <rPr>
        <sz val="11"/>
        <color rgb="FF000000"/>
        <rFont val="Calibri"/>
      </rPr>
      <t xml:space="preserve"> set to </t>
    </r>
    <r>
      <rPr>
        <b/>
        <sz val="11"/>
        <color rgb="FF000000"/>
        <rFont val="Calibri"/>
      </rPr>
      <t>Only allow existing codes</t>
    </r>
    <r>
      <rPr>
        <sz val="11"/>
        <color rgb="FF000000"/>
        <rFont val="Calibri"/>
      </rPr>
      <t xml:space="preserve"> </t>
    </r>
    <r>
      <rPr>
        <b/>
        <sz val="11"/>
        <color rgb="FF000000"/>
        <rFont val="Calibri"/>
      </rPr>
      <t>AND</t>
    </r>
    <r>
      <rPr>
        <sz val="11"/>
        <color rgb="FF000000"/>
        <rFont val="Calibri"/>
      </rPr>
      <t xml:space="preserve">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</si>
  <si>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Power BI enables users to share reports and materials directly on the internet from both the application's desktop version and its web user interface. This functionality generates a publicly reachable web link that doesn't necessitate authentication or the need to be an Entra ID user in order to access and view it.</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</si>
  <si>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Depending on the organization's utilization administrators may experience more overhead managing embed codes, and requests.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</si>
  <si>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Publish to web</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Choose how embed codes work</t>
    </r>
    <r>
      <rPr>
        <sz val="11"/>
        <color rgb="FF000000"/>
        <rFont val="Calibri"/>
      </rPr>
      <t xml:space="preserve"> set to </t>
    </r>
    <r>
      <rPr>
        <b/>
        <sz val="11"/>
        <color rgb="FF000000"/>
        <rFont val="Calibri"/>
      </rPr>
      <t>Only allow existing codes</t>
    </r>
    <r>
      <rPr>
        <sz val="11"/>
        <color rgb="FF000000"/>
        <rFont val="Calibri"/>
      </rPr>
      <t xml:space="preserve"> </t>
    </r>
    <r>
      <rPr>
        <b/>
        <sz val="11"/>
        <color rgb="FF000000"/>
        <rFont val="Calibri"/>
      </rPr>
      <t>AND</t>
    </r>
    <r>
      <rPr>
        <sz val="11"/>
        <color rgb="FF000000"/>
        <rFont val="Calibri"/>
      </rPr>
      <t xml:space="preserve">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PublishToWeb</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createP2w</t>
    </r>
    <r>
      <rPr>
        <sz val="11"/>
        <color rgb="FF000000"/>
        <rFont val="Calibri"/>
      </rPr>
      <t xml:space="preserve"> is </t>
    </r>
    <r>
      <rPr>
        <b/>
        <sz val="11"/>
        <color rgb="FF000000"/>
        <rFont val="Calibri"/>
      </rPr>
      <t>false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createP2w</t>
    </r>
    <r>
      <rPr>
        <sz val="11"/>
        <color rgb="FF000000"/>
        <rFont val="Calibri"/>
      </rPr>
      <t xml:space="preserve"> property can be found nested under </t>
    </r>
    <r>
      <rPr>
        <b/>
        <sz val="11"/>
        <color rgb="FF000000"/>
        <rFont val="Calibri"/>
      </rPr>
      <t>properties</t>
    </r>
    <r>
      <rPr>
        <sz val="11"/>
        <color rgb="FF000000"/>
        <rFont val="Calibri"/>
      </rPr>
      <t>.</t>
    </r>
  </si>
  <si>
    <r>
      <rPr>
        <sz val="11"/>
        <color rgb="FF000000"/>
        <rFont val="Calibri"/>
      </rPr>
      <t>Enabled for the entire organization</t>
    </r>
    <r>
      <rPr>
        <sz val="11"/>
        <color rgb="FF000000"/>
        <rFont val="Calibri"/>
      </rPr>
      <t xml:space="preserve">
</t>
    </r>
    <r>
      <rPr>
        <sz val="11"/>
        <color rgb="FF000000"/>
        <rFont val="Calibri"/>
      </rPr>
      <t>Only allow existing codes</t>
    </r>
  </si>
  <si>
    <t>9.1.5</t>
  </si>
  <si>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</si>
  <si>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R and Python visuals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Interact with and share R and Python visuals</t>
    </r>
    <r>
      <rPr>
        <sz val="11"/>
        <color rgb="FF000000"/>
        <rFont val="Calibri"/>
      </rPr>
      <t xml:space="preserve"> to </t>
    </r>
    <r>
      <rPr>
        <b/>
        <sz val="11"/>
        <color rgb="FF000000"/>
        <rFont val="Calibri"/>
      </rPr>
      <t>Disabled</t>
    </r>
  </si>
  <si>
    <r>
      <rPr>
        <sz val="11"/>
        <color rgb="FF000000"/>
        <rFont val="Calibri"/>
      </rPr>
      <t>Power BI allows the integration of R and Python scripts directly into visuals. This feature allows data visualizations by incorporating custom calculations, statistical analyses, machine learning models, and more using R or Python scripts.  Custom visuals can be created by embedding them directly into Power BI reports. Users can then interact with these visuals and see the results of the custom code within the Power BI interface.</t>
    </r>
  </si>
  <si>
    <r>
      <rPr>
        <sz val="11"/>
        <color rgb="FF000000"/>
        <rFont val="Calibri"/>
      </rPr>
      <t>Use of R and Python scripting will require exceptions for developers, along with more stringent code review.</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</si>
  <si>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R and Python visuals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Interact with and share R and Python visuals</t>
    </r>
    <r>
      <rPr>
        <sz val="11"/>
        <color rgb="FF000000"/>
        <rFont val="Calibri"/>
      </rPr>
      <t xml:space="preserve"> is set to </t>
    </r>
    <r>
      <rPr>
        <b/>
        <sz val="11"/>
        <color rgb="FF000000"/>
        <rFont val="Calibri"/>
      </rPr>
      <t>Disabled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RScriptVisual</t>
    </r>
    <r>
      <rPr>
        <sz val="11"/>
        <color rgb="FF000000"/>
        <rFont val="Calibri"/>
      </rPr>
      <t xml:space="preserve"> in the output.</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t>
    </r>
    <r>
      <rPr>
        <b/>
        <sz val="11"/>
        <color rgb="FF000000"/>
        <rFont val="Calibri"/>
      </rPr>
      <t>false</t>
    </r>
    <r>
      <rPr>
        <sz val="11"/>
        <color rgb="FF000000"/>
        <rFont val="Calibri"/>
      </rPr>
      <t>.</t>
    </r>
  </si>
  <si>
    <r>
      <rPr>
        <sz val="11"/>
        <color rgb="FF000000"/>
        <rFont val="Calibri"/>
      </rPr>
      <t>Enabled</t>
    </r>
  </si>
  <si>
    <t>9.1.6</t>
  </si>
  <si>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</si>
  <si>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users to apply sensitivity labels for content</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</si>
  <si>
    <r>
      <rPr>
        <sz val="11"/>
        <color rgb="FF000000"/>
        <rFont val="Calibri"/>
      </rPr>
      <t>Information protection tenant settings help to protect sensitive information in the Power BI tenant. Allowing and applying sensitivity labels to content ensures that information is only seen and accessed by the appropriate users.</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 xml:space="preserve"> or </t>
    </r>
    <r>
      <rPr>
        <b/>
        <sz val="11"/>
        <color rgb="FF000000"/>
        <rFont val="Calibri"/>
      </rPr>
      <t>Enabled for a subset of the organization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Sensitivity labels and protection are only applied to files exported to Excel, PowerPoint, or PDF files, that are controlled by "Export to Excel" and "Export reports as PowerPoint presentation or PDF documents" settings. All other export and sharing options do not support the application of sensitivity labels and protection.</t>
    </r>
    <r>
      <rPr>
        <sz val="11"/>
        <color rgb="FF000000"/>
        <rFont val="Calibri"/>
      </rPr>
      <t xml:space="preserve">
</t>
    </r>
    <r>
      <rPr>
        <b/>
        <sz val="11"/>
        <color rgb="FF000000"/>
        <rFont val="Calibri"/>
      </rPr>
      <t>Note 2:</t>
    </r>
    <r>
      <rPr>
        <sz val="11"/>
        <color rgb="FF000000"/>
        <rFont val="Calibri"/>
      </rPr>
      <t xml:space="preserve"> There are some prerequisite steps that need to be completed in order to fully utilize labeling. See here </t>
    </r>
    <r>
      <rPr>
        <sz val="11"/>
        <color rgb="FF0000FF"/>
        <rFont val="Calibri"/>
      </rPr>
      <t>(https://learn.microsoft.com/en-us/power-bi/enterprise/service-security-enable-data-sensitivity-labels#licensing-and-requirements)</t>
    </r>
    <r>
      <rPr>
        <sz val="11"/>
        <color rgb="FF000000"/>
        <rFont val="Calibri"/>
      </rPr>
      <t>.</t>
    </r>
  </si>
  <si>
    <r>
      <rPr>
        <sz val="11"/>
        <color rgb="FF000000"/>
        <rFont val="Calibri"/>
      </rPr>
      <t>Additional license requirements like Power BI Pro are required, as outlined in the Licensed and requirements page linked in the description and references sections.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</si>
  <si>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users to apply sensitivity labels for content</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EimInformationProtectionEdit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</si>
  <si>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9.1.7</t>
  </si>
  <si>
    <r>
      <rPr>
        <sz val="11"/>
        <rFont val="Calibri"/>
      </rPr>
      <t>Ensure shareable links are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</si>
  <si>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shareable links to grant access to everyone in your organization</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</si>
  <si>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Creating a shareable link allows a user to create a link to a report or dashboard, then add that link to an email or another messaging application.</t>
    </r>
    <r>
      <rPr>
        <sz val="11"/>
        <color rgb="FF000000"/>
        <rFont val="Calibri"/>
      </rPr>
      <t xml:space="preserve">
</t>
    </r>
    <r>
      <rPr>
        <sz val="11"/>
        <color rgb="FF000000"/>
        <rFont val="Calibri"/>
      </rPr>
      <t>There are 3 options that can be selected when creating a shareable link:</t>
    </r>
    <r>
      <rPr>
        <sz val="11"/>
        <color rgb="FF000000"/>
        <rFont val="Calibri"/>
      </rPr>
      <t xml:space="preserve">
</t>
    </r>
    <r>
      <rPr>
        <sz val="11"/>
        <color rgb="FF000000"/>
        <rFont val="Calibri"/>
      </rPr>
      <t>- People in your organization</t>
    </r>
    <r>
      <rPr>
        <sz val="11"/>
        <color rgb="FF000000"/>
        <rFont val="Calibri"/>
      </rPr>
      <t xml:space="preserve">
</t>
    </r>
    <r>
      <rPr>
        <sz val="11"/>
        <color rgb="FF000000"/>
        <rFont val="Calibri"/>
      </rPr>
      <t>- People with existing access</t>
    </r>
    <r>
      <rPr>
        <sz val="11"/>
        <color rgb="FF000000"/>
        <rFont val="Calibri"/>
      </rPr>
      <t xml:space="preserve">
</t>
    </r>
    <r>
      <rPr>
        <sz val="11"/>
        <color rgb="FF000000"/>
        <rFont val="Calibri"/>
      </rPr>
      <t>- Specific people</t>
    </r>
    <r>
      <rPr>
        <sz val="11"/>
        <color rgb="FF000000"/>
        <rFont val="Calibri"/>
      </rPr>
      <t xml:space="preserve">
</t>
    </r>
    <r>
      <rPr>
        <sz val="11"/>
        <color rgb="FF000000"/>
        <rFont val="Calibri"/>
      </rPr>
      <t xml:space="preserve">This setting solely deals with restrictions to </t>
    </r>
    <r>
      <rPr>
        <b/>
        <sz val="11"/>
        <color rgb="FF000000"/>
        <rFont val="Calibri"/>
      </rPr>
      <t>People in the organization</t>
    </r>
    <r>
      <rPr>
        <sz val="11"/>
        <color rgb="FF000000"/>
        <rFont val="Calibri"/>
      </rPr>
      <t>. External users by default are not included in any of these categories, and therefore cannot use any of these links regardless of the state of this setting.</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</si>
  <si>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 xml:space="preserve">If the setting is </t>
    </r>
    <r>
      <rPr>
        <b/>
        <sz val="11"/>
        <color rgb="FF000000"/>
        <rFont val="Calibri"/>
      </rPr>
      <t>Enabled</t>
    </r>
    <r>
      <rPr>
        <sz val="11"/>
        <color rgb="FF000000"/>
        <rFont val="Calibri"/>
      </rPr>
      <t xml:space="preserve"> then only specific people in the organization would be allowed to create general links viewable by the entire organization.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</si>
  <si>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shareable links to grant access to everyone in your organization</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ShareLinkToEntireOrg</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</si>
  <si>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9.1.8</t>
  </si>
  <si>
    <r>
      <rPr>
        <sz val="11"/>
        <rFont val="Calibri"/>
      </rPr>
      <t>Ensure enabling of external data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</si>
  <si>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specific users to turn on external data sharing</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</si>
  <si>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Power BI admins can specify which users or user groups can share datasets externally with guests from a different tenant through the in-place mechanism. Disabling this setting prevents any user from sharing datasets externally by restricting the ability of users to turn on external sharing for datasets they own or manage.</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</si>
  <si>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specific users to turn on external data sharing</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EnableDatasetInPlaceSharing</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</si>
  <si>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9.1.9</t>
  </si>
  <si>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</si>
  <si>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Block ResourceKey Authentication</t>
    </r>
    <r>
      <rPr>
        <sz val="11"/>
        <color rgb="FF000000"/>
        <rFont val="Calibri"/>
      </rPr>
      <t xml:space="preserve"> to </t>
    </r>
    <r>
      <rPr>
        <b/>
        <sz val="11"/>
        <color rgb="FF000000"/>
        <rFont val="Calibri"/>
      </rPr>
      <t>Enabled</t>
    </r>
  </si>
  <si>
    <r>
      <rPr>
        <sz val="11"/>
        <color rgb="FF000000"/>
        <rFont val="Calibri"/>
      </rPr>
      <t>This setting blocks the use of resource key based authentication. The Block ResourceKey Authentication setting applies to streaming and PUSH datasets. If blocked users will not be allowed to send data to streaming and PUSH datasets using the API with a resource key.</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t>
    </r>
  </si>
  <si>
    <r>
      <rPr>
        <sz val="11"/>
        <color rgb="FF000000"/>
        <rFont val="Calibri"/>
      </rPr>
      <t>Developers will need to request a special exception in order to use this feature.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</si>
  <si>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Block ResourceKey Authentication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BlockResourceKeyAuthentication</t>
    </r>
    <r>
      <rPr>
        <sz val="11"/>
        <color rgb="FF000000"/>
        <rFont val="Calibri"/>
      </rPr>
      <t xml:space="preserve"> in the output.</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</si>
  <si>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sz val="11"/>
        <color rgb="FF000000"/>
        <rFont val="Calibri"/>
      </rPr>
      <t>Disabled for the entire organization</t>
    </r>
  </si>
  <si>
    <t>9.1.10</t>
  </si>
  <si>
    <r>
      <rPr>
        <sz val="11"/>
        <rFont val="Calibri"/>
      </rPr>
      <t>Ensure access to APIs by service principals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</si>
  <si>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Service principals can call Fabric public APIs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</si>
  <si>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Use a service principal to access Fabric public APIs that include create, read, update, and delete (CRUD) operations, and are protected by a Fabric permission model.</t>
    </r>
    <r>
      <rPr>
        <sz val="11"/>
        <color rgb="FF000000"/>
        <rFont val="Calibri"/>
      </rPr>
      <t xml:space="preserve">
</t>
    </r>
    <r>
      <rPr>
        <sz val="11"/>
        <color rgb="FF000000"/>
        <rFont val="Calibri"/>
      </rPr>
      <t>To allow an app to use service principal authentication, its service principal must be included in an allowed security group. You can control who can access service principals by creating dedicated security groups and using these groups in other tenant settings.</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</si>
  <si>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Service principals will need to be members of specific security groups in order to perform public API calls.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</si>
  <si>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Service principals can call Fabric public APIs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ServicePrincipalAccessPermissionAPIs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</si>
  <si>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9.1.11</t>
  </si>
  <si>
    <r>
      <rPr>
        <sz val="11"/>
        <rFont val="Calibri"/>
      </rPr>
      <t>Ensure service principals cannot create and use profiles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</si>
  <si>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service principals to create and use profiles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</si>
  <si>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Service principal profiles provide a flexible solution for apps used in a multitenancy deployment. The profiles enable customer data isolation and tighter security boundaries between customers that are utilizing the app.</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</si>
  <si>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Disabled is the default behavior.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</si>
  <si>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service principals to create and use profiles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AllowServicePrincipalsCreateAndUseProfiles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</si>
  <si>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9.1.12</t>
  </si>
  <si>
    <r>
      <rPr>
        <sz val="11"/>
        <rFont val="Calibri"/>
      </rPr>
      <t>Ensure service principals ability to create workspaces, connections and deployment pipelines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</si>
  <si>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Service principals can create workspaces, connections, and deployment pipelines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</si>
  <si>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Use a service principal to access these Fabric APIs that aren't protected by a Fabric permission model.</t>
    </r>
    <r>
      <rPr>
        <sz val="11"/>
        <color rgb="FF000000"/>
        <rFont val="Calibri"/>
      </rPr>
      <t xml:space="preserve">
</t>
    </r>
    <r>
      <rPr>
        <sz val="11"/>
        <color rgb="FF000000"/>
        <rFont val="Calibri"/>
      </rPr>
      <t>- Create Workspace</t>
    </r>
    <r>
      <rPr>
        <sz val="11"/>
        <color rgb="FF000000"/>
        <rFont val="Calibri"/>
      </rPr>
      <t xml:space="preserve">
</t>
    </r>
    <r>
      <rPr>
        <sz val="11"/>
        <color rgb="FF000000"/>
        <rFont val="Calibri"/>
      </rPr>
      <t>- Create Connection</t>
    </r>
    <r>
      <rPr>
        <sz val="11"/>
        <color rgb="FF000000"/>
        <rFont val="Calibri"/>
      </rPr>
      <t xml:space="preserve">
</t>
    </r>
    <r>
      <rPr>
        <sz val="11"/>
        <color rgb="FF000000"/>
        <rFont val="Calibri"/>
      </rPr>
      <t>- Create Deployment Pipeline</t>
    </r>
    <r>
      <rPr>
        <sz val="11"/>
        <color rgb="FF000000"/>
        <rFont val="Calibri"/>
      </rPr>
      <t xml:space="preserve">
</t>
    </r>
    <r>
      <rPr>
        <sz val="11"/>
        <color rgb="FF000000"/>
        <rFont val="Calibri"/>
      </rPr>
      <t>To allow an app to use service principal authentication, its service principal must be included in an allowed security group. You can control who can access service principals by creating dedicated security groups and using these groups in other tenant settings.</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</si>
  <si>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Service principals can create workspaces, connections, and deployment pipelines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ServicePrincipalAccessGlobalAPIs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</si>
  <si>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</si>
  <si>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</si>
  <si>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</si>
  <si>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</si>
  <si>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</si>
  <si>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</si>
  <si>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</si>
  <si>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</si>
  <si>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</si>
  <si>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</si>
  <si>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</si>
  <si>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</si>
  <si>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</si>
  <si>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</si>
  <si>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</si>
  <si>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</si>
  <si>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</si>
  <si>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</si>
  <si>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</si>
  <si>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</si>
  <si>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</si>
  <si>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</si>
  <si>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</si>
  <si>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</si>
  <si>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</si>
  <si>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</si>
  <si>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</si>
  <si>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</si>
  <si>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</si>
  <si>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365 Foundations Benchmark (E5)</t>
  </si>
  <si>
    <t>Developed By:</t>
  </si>
  <si>
    <t>Center for Internet Security (CIS)</t>
  </si>
  <si>
    <t>Release Information:</t>
  </si>
  <si>
    <r>
      <rPr>
        <b/>
        <sz val="11"/>
        <color rgb="FF000000"/>
        <rFont val="Calibri"/>
      </rPr>
      <t>Version:</t>
    </r>
    <r>
      <rPr>
        <sz val="11"/>
        <color rgb="FF000000"/>
        <rFont val="Calibri"/>
      </rPr>
      <t xml:space="preserve"> v7.0.0     </t>
    </r>
    <r>
      <rPr>
        <b/>
        <sz val="11"/>
        <color rgb="FF000000"/>
        <rFont val="Calibri"/>
      </rPr>
      <t>Date:</t>
    </r>
    <r>
      <rPr>
        <sz val="11"/>
        <color rgb="FF000000"/>
        <rFont val="Calibri"/>
      </rPr>
      <t xml:space="preserve"> 20 May 2026     </t>
    </r>
    <r>
      <rPr>
        <b/>
        <sz val="11"/>
        <color rgb="FF000000"/>
        <rFont val="Calibri"/>
      </rPr>
      <t>Recommendation Count:</t>
    </r>
    <r>
      <rPr>
        <sz val="11"/>
        <color rgb="FF000000"/>
        <rFont val="Calibri"/>
      </rPr>
      <t xml:space="preserve"> 160</t>
    </r>
  </si>
  <si>
    <t>Development Url:</t>
  </si>
  <si>
    <t>https://workbench.cisecurity.org/benchmarks/24620</t>
  </si>
  <si>
    <t>Download Url:</t>
  </si>
  <si>
    <t>https://downloads.cisecurity.org/#/</t>
  </si>
  <si>
    <t>Guide Overview:</t>
  </si>
  <si>
    <r>
      <rPr>
        <sz val="11"/>
        <color rgb="FF000000"/>
        <rFont val="Calibri"/>
      </rPr>
      <t>This benchmark, Security Configuration Benchmark for Microsoft 365, provides prescriptive guidance for establishing a secure configuration posture for Microsoft 365 services hosted in the Commercial Cloud. The recommendations in this guide were validated against Microsoft 365 Commercial and cover key services, including Exchange Online, SharePoint Online, OneDrive for Business, Microsoft Teams, Power BI (Fabric), and Microsoft Entra ID.</t>
    </r>
    <r>
      <rPr>
        <sz val="11"/>
        <color rgb="FF000000"/>
        <rFont val="Calibri"/>
      </rPr>
      <t xml:space="preserve">
</t>
    </r>
    <r>
      <rPr>
        <sz val="11"/>
        <color rgb="FF000000"/>
        <rFont val="Calibri"/>
      </rPr>
      <t>To ensure all PowerShell cmdlets work in your tenant please download the latest versions of the PowerShell modules. Scripts and cmdlets referenced in this benchmark were tested using the following module versions.</t>
    </r>
    <r>
      <rPr>
        <sz val="11"/>
        <color rgb="FF000000"/>
        <rFont val="Calibri"/>
      </rPr>
      <t xml:space="preserve">
</t>
    </r>
    <r>
      <rPr>
        <sz val="11"/>
        <color rgb="FF000000"/>
        <rFont val="Calibri"/>
      </rPr>
      <t xml:space="preserve">- Az.Accounts </t>
    </r>
    <r>
      <rPr>
        <sz val="11"/>
        <color rgb="FFFF0000"/>
        <rFont val="Calibri"/>
      </rPr>
      <t>5.3.4</t>
    </r>
    <r>
      <rPr>
        <sz val="11"/>
        <color rgb="FF000000"/>
        <rFont val="Calibri"/>
      </rPr>
      <t xml:space="preserve">
</t>
    </r>
    <r>
      <rPr>
        <sz val="11"/>
        <color rgb="FF000000"/>
        <rFont val="Calibri"/>
      </rPr>
      <t xml:space="preserve">- ExchangeOnlineManagement </t>
    </r>
    <r>
      <rPr>
        <sz val="11"/>
        <color rgb="FFFF0000"/>
        <rFont val="Calibri"/>
      </rPr>
      <t>3.9.2</t>
    </r>
    <r>
      <rPr>
        <sz val="11"/>
        <color rgb="FF000000"/>
        <rFont val="Calibri"/>
      </rPr>
      <t xml:space="preserve">
</t>
    </r>
    <r>
      <rPr>
        <sz val="11"/>
        <color rgb="FF000000"/>
        <rFont val="Calibri"/>
      </rPr>
      <t xml:space="preserve">- Microsoft.Graph.Applications </t>
    </r>
    <r>
      <rPr>
        <sz val="11"/>
        <color rgb="FFFF0000"/>
        <rFont val="Calibri"/>
      </rPr>
      <t>2.36.1</t>
    </r>
    <r>
      <rPr>
        <sz val="11"/>
        <color rgb="FF000000"/>
        <rFont val="Calibri"/>
      </rPr>
      <t xml:space="preserve">
</t>
    </r>
    <r>
      <rPr>
        <sz val="11"/>
        <color rgb="FF000000"/>
        <rFont val="Calibri"/>
      </rPr>
      <t xml:space="preserve">- Microsoft.Graph.Authentication </t>
    </r>
    <r>
      <rPr>
        <sz val="11"/>
        <color rgb="FFFF0000"/>
        <rFont val="Calibri"/>
      </rPr>
      <t>2.36.1</t>
    </r>
    <r>
      <rPr>
        <sz val="11"/>
        <color rgb="FF000000"/>
        <rFont val="Calibri"/>
      </rPr>
      <t xml:space="preserve">
</t>
    </r>
    <r>
      <rPr>
        <sz val="11"/>
        <color rgb="FF000000"/>
        <rFont val="Calibri"/>
      </rPr>
      <t xml:space="preserve">- Microsoft.Graph.DeviceManagement </t>
    </r>
    <r>
      <rPr>
        <sz val="11"/>
        <color rgb="FFFF0000"/>
        <rFont val="Calibri"/>
      </rPr>
      <t>2.36.1</t>
    </r>
    <r>
      <rPr>
        <sz val="11"/>
        <color rgb="FF000000"/>
        <rFont val="Calibri"/>
      </rPr>
      <t xml:space="preserve">
</t>
    </r>
    <r>
      <rPr>
        <sz val="11"/>
        <color rgb="FF000000"/>
        <rFont val="Calibri"/>
      </rPr>
      <t xml:space="preserve">- Microsoft.Graph.Groups </t>
    </r>
    <r>
      <rPr>
        <sz val="11"/>
        <color rgb="FFFF0000"/>
        <rFont val="Calibri"/>
      </rPr>
      <t>2.36.1</t>
    </r>
    <r>
      <rPr>
        <sz val="11"/>
        <color rgb="FF000000"/>
        <rFont val="Calibri"/>
      </rPr>
      <t xml:space="preserve">
</t>
    </r>
    <r>
      <rPr>
        <sz val="11"/>
        <color rgb="FF000000"/>
        <rFont val="Calibri"/>
      </rPr>
      <t xml:space="preserve">- Microsoft.Graph.Identity.DirectoryManagement </t>
    </r>
    <r>
      <rPr>
        <sz val="11"/>
        <color rgb="FFFF0000"/>
        <rFont val="Calibri"/>
      </rPr>
      <t>2.36.1</t>
    </r>
    <r>
      <rPr>
        <sz val="11"/>
        <color rgb="FF000000"/>
        <rFont val="Calibri"/>
      </rPr>
      <t xml:space="preserve">
</t>
    </r>
    <r>
      <rPr>
        <sz val="11"/>
        <color rgb="FF000000"/>
        <rFont val="Calibri"/>
      </rPr>
      <t xml:space="preserve">- Microsoft.Graph.Identity.Governance </t>
    </r>
    <r>
      <rPr>
        <sz val="11"/>
        <color rgb="FFFF0000"/>
        <rFont val="Calibri"/>
      </rPr>
      <t>2.36.1</t>
    </r>
    <r>
      <rPr>
        <sz val="11"/>
        <color rgb="FF000000"/>
        <rFont val="Calibri"/>
      </rPr>
      <t xml:space="preserve">
</t>
    </r>
    <r>
      <rPr>
        <sz val="11"/>
        <color rgb="FF000000"/>
        <rFont val="Calibri"/>
      </rPr>
      <t xml:space="preserve">- Microsoft.Graph.Identity.SignIns </t>
    </r>
    <r>
      <rPr>
        <sz val="11"/>
        <color rgb="FFFF0000"/>
        <rFont val="Calibri"/>
      </rPr>
      <t>2.36.1</t>
    </r>
    <r>
      <rPr>
        <sz val="11"/>
        <color rgb="FF000000"/>
        <rFont val="Calibri"/>
      </rPr>
      <t xml:space="preserve">
</t>
    </r>
    <r>
      <rPr>
        <sz val="11"/>
        <color rgb="FF000000"/>
        <rFont val="Calibri"/>
      </rPr>
      <t xml:space="preserve">- Microsoft.Graph.Reports </t>
    </r>
    <r>
      <rPr>
        <sz val="11"/>
        <color rgb="FFFF0000"/>
        <rFont val="Calibri"/>
      </rPr>
      <t>2.36.1</t>
    </r>
    <r>
      <rPr>
        <sz val="11"/>
        <color rgb="FF000000"/>
        <rFont val="Calibri"/>
      </rPr>
      <t xml:space="preserve">
</t>
    </r>
    <r>
      <rPr>
        <sz val="11"/>
        <color rgb="FF000000"/>
        <rFont val="Calibri"/>
      </rPr>
      <t xml:space="preserve">- Microsoft.Graph.Users </t>
    </r>
    <r>
      <rPr>
        <sz val="11"/>
        <color rgb="FFFF0000"/>
        <rFont val="Calibri"/>
      </rPr>
      <t>2.36.1</t>
    </r>
    <r>
      <rPr>
        <sz val="11"/>
        <color rgb="FF000000"/>
        <rFont val="Calibri"/>
      </rPr>
      <t xml:space="preserve">
</t>
    </r>
    <r>
      <rPr>
        <sz val="11"/>
        <color rgb="FF000000"/>
        <rFont val="Calibri"/>
      </rPr>
      <t xml:space="preserve">- Microsoft.Online.SharePoint.PowerShell </t>
    </r>
    <r>
      <rPr>
        <sz val="11"/>
        <color rgb="FFFF0000"/>
        <rFont val="Calibri"/>
      </rPr>
      <t>16.0.27111.12000</t>
    </r>
    <r>
      <rPr>
        <sz val="11"/>
        <color rgb="FF000000"/>
        <rFont val="Calibri"/>
      </rPr>
      <t xml:space="preserve">
</t>
    </r>
    <r>
      <rPr>
        <sz val="11"/>
        <color rgb="FF000000"/>
        <rFont val="Calibri"/>
      </rPr>
      <t xml:space="preserve">- MicrosoftTeams </t>
    </r>
    <r>
      <rPr>
        <sz val="11"/>
        <color rgb="FFFF0000"/>
        <rFont val="Calibri"/>
      </rPr>
      <t>7.7.0</t>
    </r>
    <r>
      <rPr>
        <sz val="11"/>
        <color rgb="FF000000"/>
        <rFont val="Calibri"/>
      </rPr>
      <t xml:space="preserve">
</t>
    </r>
    <r>
      <rPr>
        <sz val="11"/>
        <color rgb="FF000000"/>
        <rFont val="Calibri"/>
      </rPr>
      <t xml:space="preserve">- PnP.PowerShell </t>
    </r>
    <r>
      <rPr>
        <sz val="11"/>
        <color rgb="FFFF0000"/>
        <rFont val="Calibri"/>
      </rPr>
      <t>3.1.0</t>
    </r>
    <r>
      <rPr>
        <sz val="11"/>
        <color rgb="FF000000"/>
        <rFont val="Calibri"/>
      </rPr>
      <t xml:space="preserve">
</t>
    </r>
    <r>
      <rPr>
        <b/>
        <sz val="11"/>
        <color rgb="FF000000"/>
        <rFont val="Calibri"/>
      </rPr>
      <t>Note:</t>
    </r>
    <r>
      <rPr>
        <sz val="11"/>
        <color rgb="FF000000"/>
        <rFont val="Calibri"/>
      </rPr>
      <t xml:space="preserve"> The individual software applications installed on the end user device: Word, Excel, etc. are covered in separate benchmarks that compliment this guide. See the CIS Microsoft Office Enterprise Benchmark for details, available at https://workbench.cisecurity.org/communities/39</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</si>
  <si>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</si>
  <si>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365. Where possible audit and remediation guidance is provided using both PowerShell and relevant Admin Centers, using either method is acceptable when attempting to determine a Pass or Fail for a particular recommendation.</t>
    </r>
  </si>
  <si>
    <t>Profiles:</t>
  </si>
  <si>
    <r>
      <rPr>
        <b/>
        <sz val="11"/>
        <color rgb="FF240458"/>
        <rFont val="Calibri"/>
      </rPr>
      <t>E5 Level 1</t>
    </r>
  </si>
  <si>
    <r>
      <rPr>
        <sz val="11"/>
        <color rgb="FF000000"/>
        <rFont val="Calibri"/>
      </rPr>
      <t>Items in this profile extend what is provided by the "E3 Level 1" profile for customer deployments of Microsoft M365 with an E5 license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</si>
  <si>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E5 Level 2</t>
    </r>
  </si>
  <si>
    <r>
      <rPr>
        <sz val="11"/>
        <color rgb="FF000000"/>
        <rFont val="Calibri"/>
      </rPr>
      <t>This profile extends the "E3 Level 1" and "E5 Level 1" profiles and will effectively include all E3 and E5 recommendations at both levels. Items in this profile exhibit one or more of the following characteristics and is focused on customer deployments of Microsoft M365 E5:</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</si>
  <si>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</si>
  <si>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</si>
  <si>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</si>
  <si>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</si>
  <si>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</si>
  <si>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</si>
  <si>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</si>
  <si>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</si>
  <si>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</si>
  <si>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</si>
  <si>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</si>
  <si>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</si>
  <si>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</si>
  <si>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</si>
  <si>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</si>
  <si>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</si>
  <si>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</si>
  <si>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</si>
  <si>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</si>
  <si>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</si>
  <si>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</si>
  <si>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</si>
  <si>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</si>
  <si>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</si>
  <si>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</si>
  <si>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</si>
  <si>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</si>
  <si>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</si>
  <si>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</si>
  <si>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</si>
  <si>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</si>
  <si>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</si>
  <si>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</si>
  <si>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</si>
  <si>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</si>
  <si>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</si>
  <si>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</si>
  <si>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</si>
  <si>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</si>
  <si>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</si>
  <si>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</si>
  <si>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</si>
  <si>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365 Foundations Benchmark (E5) v7.0.0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</si>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</sst>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9A3-43CC-9BA7-8E2189DA8F7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9A3-43CC-9BA7-8E2189DA8F7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160</c:v>
                </c:pt>
              </c:numCache>
            </c:numRef>
          </c:val>
          <c:extLst>
            <c:ext xmlns:c16="http://schemas.microsoft.com/office/drawing/2014/chart" uri="{C3380CC4-5D6E-409C-BE32-E72D297353CC}">
              <c16:uniqueId val="{00000002-F9A3-43CC-9BA7-8E2189DA8F7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395-4125-B662-EAECD0443B0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395-4125-B662-EAECD0443B0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Dashboard!$E$29:$E$32</c:f>
              <c:numCache>
                <c:formatCode>General</c:formatCode>
                <c:ptCount val="4"/>
                <c:pt idx="0">
                  <c:v>100</c:v>
                </c:pt>
                <c:pt idx="1">
                  <c:v>37</c:v>
                </c:pt>
                <c:pt idx="2">
                  <c:v>14</c:v>
                </c:pt>
                <c:pt idx="3">
                  <c:v>9</c:v>
                </c:pt>
              </c:numCache>
            </c:numRef>
          </c:val>
          <c:extLst>
            <c:ext xmlns:c16="http://schemas.microsoft.com/office/drawing/2014/chart" uri="{C3380CC4-5D6E-409C-BE32-E72D297353CC}">
              <c16:uniqueId val="{00000002-C395-4125-B662-EAECD0443B0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01-473F-B6F5-ED495A9757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01-473F-B6F5-ED495A9757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160</c:v>
                </c:pt>
              </c:numCache>
            </c:numRef>
          </c:val>
          <c:extLst>
            <c:ext xmlns:c16="http://schemas.microsoft.com/office/drawing/2014/chart" uri="{C3380CC4-5D6E-409C-BE32-E72D297353CC}">
              <c16:uniqueId val="{00000002-4201-473F-B6F5-ED495A9757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Dashboard!$C$71:$C$72</c:f>
              <c:numCache>
                <c:formatCode>General</c:formatCode>
                <c:ptCount val="2"/>
                <c:pt idx="0">
                  <c:v>0</c:v>
                </c:pt>
                <c:pt idx="1">
                  <c:v>0</c:v>
                </c:pt>
              </c:numCache>
            </c:numRef>
          </c:val>
          <c:extLst>
            <c:ext xmlns:c16="http://schemas.microsoft.com/office/drawing/2014/chart" uri="{C3380CC4-5D6E-409C-BE32-E72D297353CC}">
              <c16:uniqueId val="{00000000-1CEB-459C-B104-52D45648D1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Dashboard!$D$71:$D$72</c:f>
              <c:numCache>
                <c:formatCode>General</c:formatCode>
                <c:ptCount val="2"/>
                <c:pt idx="0">
                  <c:v>0</c:v>
                </c:pt>
                <c:pt idx="1">
                  <c:v>0</c:v>
                </c:pt>
              </c:numCache>
            </c:numRef>
          </c:val>
          <c:extLst>
            <c:ext xmlns:c16="http://schemas.microsoft.com/office/drawing/2014/chart" uri="{C3380CC4-5D6E-409C-BE32-E72D297353CC}">
              <c16:uniqueId val="{00000001-1CEB-459C-B104-52D45648D1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Dashboard!$E$71:$E$72</c:f>
              <c:numCache>
                <c:formatCode>General</c:formatCode>
                <c:ptCount val="2"/>
                <c:pt idx="0">
                  <c:v>143</c:v>
                </c:pt>
                <c:pt idx="1">
                  <c:v>17</c:v>
                </c:pt>
              </c:numCache>
            </c:numRef>
          </c:val>
          <c:extLst>
            <c:ext xmlns:c16="http://schemas.microsoft.com/office/drawing/2014/chart" uri="{C3380CC4-5D6E-409C-BE32-E72D297353CC}">
              <c16:uniqueId val="{00000002-1CEB-459C-B104-52D45648D1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E7-43A0-8D4D-57DA47AD475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E7-43A0-8D4D-57DA47AD475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160</c:v>
                </c:pt>
              </c:numCache>
            </c:numRef>
          </c:val>
          <c:extLst>
            <c:ext xmlns:c16="http://schemas.microsoft.com/office/drawing/2014/chart" uri="{C3380CC4-5D6E-409C-BE32-E72D297353CC}">
              <c16:uniqueId val="{00000002-3AE7-43A0-8D4D-57DA47AD475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89-4068-B5D4-6D5F8F6DE32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89-4068-B5D4-6D5F8F6DE32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160</c:v>
                </c:pt>
              </c:numCache>
            </c:numRef>
          </c:val>
          <c:extLst>
            <c:ext xmlns:c16="http://schemas.microsoft.com/office/drawing/2014/chart" uri="{C3380CC4-5D6E-409C-BE32-E72D297353CC}">
              <c16:uniqueId val="{00000002-BA89-4068-B5D4-6D5F8F6DE32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EEA-411F-9602-750940369C16}"/>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EEA-411F-9602-750940369C16}"/>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EEA-411F-9602-750940369C16}"/>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EEA-411F-9602-750940369C1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DD3-4991-8A6E-043874AF907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povo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fksy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ynsrs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80</xdr:row>
      <xdr:rowOff>47625</xdr:rowOff>
    </xdr:to>
    <xdr:graphicFrame macro="">
      <xdr:nvGraphicFramePr>
        <xdr:cNvPr id="5" name="Chartmunv4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hdbag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2n0tx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bbn0q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b32sg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61">
  <autoFilter ref="A1:Q16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2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1119</v>
      </c>
    </row>
    <row r="3" spans="2:3" ht="15" customHeight="1" x14ac:dyDescent="0.35"/>
    <row r="4" spans="2:3" ht="58" x14ac:dyDescent="0.35">
      <c r="B4" s="20" t="s">
        <v>1120</v>
      </c>
      <c r="C4" s="21" t="s">
        <v>1121</v>
      </c>
    </row>
    <row r="5" spans="2:3" x14ac:dyDescent="0.35">
      <c r="C5" s="21" t="s">
        <v>1122</v>
      </c>
    </row>
    <row r="6" spans="2:3" x14ac:dyDescent="0.35">
      <c r="C6" s="18" t="s">
        <v>1123</v>
      </c>
    </row>
    <row r="7" spans="2:3" ht="10" customHeight="1" x14ac:dyDescent="0.35"/>
    <row r="8" spans="2:3" ht="232" x14ac:dyDescent="0.35">
      <c r="B8" s="22" t="s">
        <v>1124</v>
      </c>
      <c r="C8" s="21" t="s">
        <v>1125</v>
      </c>
    </row>
    <row r="9" spans="2:3" ht="10" customHeight="1" x14ac:dyDescent="0.35"/>
    <row r="10" spans="2:3" ht="35" customHeight="1" x14ac:dyDescent="0.35">
      <c r="B10" s="22" t="s">
        <v>1126</v>
      </c>
      <c r="C10" s="21" t="s">
        <v>1127</v>
      </c>
    </row>
    <row r="11" spans="2:3" ht="75" customHeight="1" x14ac:dyDescent="0.35">
      <c r="B11" s="18" t="s">
        <v>25</v>
      </c>
      <c r="C11" s="21" t="s">
        <v>1128</v>
      </c>
    </row>
    <row r="12" spans="2:3" ht="47" customHeight="1" x14ac:dyDescent="0.35">
      <c r="B12" s="18" t="s">
        <v>25</v>
      </c>
      <c r="C12" s="21" t="s">
        <v>1129</v>
      </c>
    </row>
    <row r="13" spans="2:3" ht="35" customHeight="1" x14ac:dyDescent="0.35">
      <c r="B13" s="18" t="s">
        <v>25</v>
      </c>
      <c r="C13" s="21" t="s">
        <v>1130</v>
      </c>
    </row>
    <row r="14" spans="2:3" ht="32" customHeight="1" x14ac:dyDescent="0.35">
      <c r="B14" s="18" t="s">
        <v>25</v>
      </c>
      <c r="C14" s="21" t="s">
        <v>1131</v>
      </c>
    </row>
    <row r="15" spans="2:3" ht="30" customHeight="1" x14ac:dyDescent="0.35">
      <c r="B15" s="18" t="s">
        <v>25</v>
      </c>
      <c r="C15" s="21" t="s">
        <v>1132</v>
      </c>
    </row>
    <row r="16" spans="2:3" ht="10" customHeight="1" x14ac:dyDescent="0.35"/>
    <row r="17" spans="1:3" ht="145" customHeight="1" x14ac:dyDescent="0.35">
      <c r="B17" s="22" t="s">
        <v>1133</v>
      </c>
      <c r="C17" s="21" t="s">
        <v>1134</v>
      </c>
    </row>
    <row r="18" spans="1:3" ht="10" customHeight="1" x14ac:dyDescent="0.35"/>
    <row r="19" spans="1:3" ht="3" customHeight="1" x14ac:dyDescent="0.35">
      <c r="B19" s="23"/>
      <c r="C19" s="23"/>
    </row>
    <row r="20" spans="1:3" ht="12" customHeight="1" x14ac:dyDescent="0.35"/>
    <row r="21" spans="1:3" ht="35" customHeight="1" x14ac:dyDescent="0.35">
      <c r="A21" s="25"/>
      <c r="B21" s="26" t="s">
        <v>1135</v>
      </c>
      <c r="C21" s="27" t="s">
        <v>1136</v>
      </c>
    </row>
    <row r="22" spans="1:3" ht="18" customHeight="1" x14ac:dyDescent="0.35">
      <c r="A22" s="25"/>
      <c r="B22" s="25" t="s">
        <v>25</v>
      </c>
      <c r="C22" s="27" t="s">
        <v>1137</v>
      </c>
    </row>
    <row r="23" spans="1:3" ht="18" customHeight="1" x14ac:dyDescent="0.35">
      <c r="A23" s="25"/>
      <c r="B23" s="25" t="s">
        <v>25</v>
      </c>
      <c r="C23" s="27" t="s">
        <v>1138</v>
      </c>
    </row>
    <row r="24" spans="1:3" ht="18" customHeight="1" x14ac:dyDescent="0.35">
      <c r="A24" s="25"/>
      <c r="B24" s="25" t="s">
        <v>25</v>
      </c>
      <c r="C24" s="27" t="s">
        <v>1139</v>
      </c>
    </row>
    <row r="25" spans="1:3" ht="18" customHeight="1" x14ac:dyDescent="0.35">
      <c r="A25" s="25"/>
      <c r="B25" s="25" t="s">
        <v>25</v>
      </c>
      <c r="C25" s="27" t="s">
        <v>1140</v>
      </c>
    </row>
    <row r="26" spans="1:3" ht="18" customHeight="1" x14ac:dyDescent="0.35">
      <c r="A26" s="25"/>
      <c r="B26" s="25" t="s">
        <v>25</v>
      </c>
      <c r="C26" s="27" t="s">
        <v>1141</v>
      </c>
    </row>
    <row r="27" spans="1:3" ht="18" customHeight="1" x14ac:dyDescent="0.35">
      <c r="A27" s="25"/>
      <c r="B27" s="25" t="s">
        <v>25</v>
      </c>
      <c r="C27" s="27" t="s">
        <v>1142</v>
      </c>
    </row>
    <row r="28" spans="1:3" ht="18" customHeight="1" x14ac:dyDescent="0.35">
      <c r="A28" s="25"/>
      <c r="B28" s="25" t="s">
        <v>25</v>
      </c>
      <c r="C28" s="27" t="s">
        <v>1143</v>
      </c>
    </row>
    <row r="29" spans="1:3" ht="18" customHeight="1" x14ac:dyDescent="0.35">
      <c r="A29" s="25"/>
      <c r="B29" s="25" t="s">
        <v>25</v>
      </c>
      <c r="C29" s="27" t="s">
        <v>1144</v>
      </c>
    </row>
    <row r="30" spans="1:3" ht="44" customHeight="1" x14ac:dyDescent="0.35">
      <c r="A30" s="25"/>
      <c r="B30" s="25" t="s">
        <v>25</v>
      </c>
      <c r="C30" s="28" t="s">
        <v>1145</v>
      </c>
    </row>
    <row r="31" spans="1:3" ht="10" customHeight="1" x14ac:dyDescent="0.35"/>
    <row r="32" spans="1:3" ht="3" customHeight="1" x14ac:dyDescent="0.35">
      <c r="B32" s="23"/>
      <c r="C32" s="23"/>
    </row>
    <row r="33" spans="2:3" ht="12" customHeight="1" x14ac:dyDescent="0.35"/>
    <row r="34" spans="2:3" ht="24" customHeight="1" x14ac:dyDescent="0.35">
      <c r="B34" s="29" t="s">
        <v>1146</v>
      </c>
      <c r="C34" s="30" t="s">
        <v>1147</v>
      </c>
    </row>
    <row r="35" spans="2:3" ht="18.5" x14ac:dyDescent="0.35">
      <c r="B35" s="29" t="s">
        <v>1148</v>
      </c>
      <c r="C35" s="31" t="s">
        <v>1149</v>
      </c>
    </row>
    <row r="36" spans="2:3" ht="27" customHeight="1" x14ac:dyDescent="0.35">
      <c r="B36" s="32" t="s">
        <v>1150</v>
      </c>
      <c r="C36" s="24" t="s">
        <v>1151</v>
      </c>
    </row>
    <row r="37" spans="2:3" x14ac:dyDescent="0.35">
      <c r="B37" s="29" t="s">
        <v>1152</v>
      </c>
      <c r="C37" s="33" t="s">
        <v>1153</v>
      </c>
    </row>
    <row r="38" spans="2:3" x14ac:dyDescent="0.35">
      <c r="B38" s="29" t="s">
        <v>1154</v>
      </c>
      <c r="C38" s="33" t="s">
        <v>1155</v>
      </c>
    </row>
    <row r="39" spans="2:3" ht="10" customHeight="1" x14ac:dyDescent="0.35"/>
    <row r="40" spans="2:3" ht="406" x14ac:dyDescent="0.35">
      <c r="B40" s="29" t="s">
        <v>1156</v>
      </c>
      <c r="C40" s="34" t="s">
        <v>1157</v>
      </c>
    </row>
    <row r="42" spans="2:3" ht="72.5" x14ac:dyDescent="0.35">
      <c r="B42" s="29" t="s">
        <v>1158</v>
      </c>
      <c r="C42" s="21" t="s">
        <v>1159</v>
      </c>
    </row>
    <row r="43" spans="2:3" ht="10" customHeight="1" x14ac:dyDescent="0.35"/>
    <row r="44" spans="2:3" x14ac:dyDescent="0.35">
      <c r="B44" s="29" t="s">
        <v>1160</v>
      </c>
      <c r="C44" s="35" t="s">
        <v>1161</v>
      </c>
    </row>
    <row r="45" spans="2:3" ht="87" x14ac:dyDescent="0.35">
      <c r="C45" s="21" t="s">
        <v>1162</v>
      </c>
    </row>
    <row r="47" spans="2:3" x14ac:dyDescent="0.35">
      <c r="C47" s="35" t="s">
        <v>1163</v>
      </c>
    </row>
    <row r="48" spans="2:3" ht="101.5" x14ac:dyDescent="0.35">
      <c r="C48" s="21" t="s">
        <v>1164</v>
      </c>
    </row>
    <row r="49" spans="2:3" ht="10" customHeight="1" x14ac:dyDescent="0.35"/>
    <row r="50" spans="2:3" ht="3" customHeight="1" x14ac:dyDescent="0.35">
      <c r="B50" s="23"/>
      <c r="C50" s="23"/>
    </row>
    <row r="51" spans="2:3" ht="12" customHeight="1" x14ac:dyDescent="0.35"/>
    <row r="52" spans="2:3" ht="130.5" x14ac:dyDescent="0.35">
      <c r="B52" s="20" t="s">
        <v>1165</v>
      </c>
      <c r="C52" s="21" t="s">
        <v>1166</v>
      </c>
    </row>
    <row r="53" spans="2:3" ht="6" customHeight="1" x14ac:dyDescent="0.35"/>
    <row r="54" spans="2:3" ht="217.5" x14ac:dyDescent="0.35">
      <c r="C54" s="21" t="s">
        <v>1167</v>
      </c>
    </row>
    <row r="55" spans="2:3" ht="6" customHeight="1" x14ac:dyDescent="0.35"/>
    <row r="56" spans="2:3" ht="43.5" x14ac:dyDescent="0.35">
      <c r="C56" s="21" t="s">
        <v>1168</v>
      </c>
    </row>
    <row r="57" spans="2:3" ht="10" customHeight="1" x14ac:dyDescent="0.35"/>
    <row r="58" spans="2:3" ht="3" customHeight="1" x14ac:dyDescent="0.35">
      <c r="B58" s="23"/>
      <c r="C58" s="23"/>
    </row>
    <row r="59" spans="2:3" ht="12" customHeight="1" x14ac:dyDescent="0.35"/>
    <row r="60" spans="2:3" ht="145" x14ac:dyDescent="0.35">
      <c r="B60" s="20" t="s">
        <v>1169</v>
      </c>
      <c r="C60" s="21" t="s">
        <v>1170</v>
      </c>
    </row>
    <row r="61" spans="2:3" ht="6" customHeight="1" x14ac:dyDescent="0.35"/>
    <row r="62" spans="2:3" ht="203" x14ac:dyDescent="0.35">
      <c r="C62" s="21" t="s">
        <v>1171</v>
      </c>
    </row>
    <row r="63" spans="2:3" ht="6" customHeight="1" x14ac:dyDescent="0.35"/>
    <row r="64" spans="2:3" ht="43.5" x14ac:dyDescent="0.35">
      <c r="C64" s="21" t="s">
        <v>1172</v>
      </c>
    </row>
    <row r="65" spans="2:3" ht="10" customHeight="1" x14ac:dyDescent="0.35"/>
    <row r="66" spans="2:3" ht="3" customHeight="1" x14ac:dyDescent="0.35">
      <c r="B66" s="23"/>
      <c r="C66" s="23"/>
    </row>
    <row r="67" spans="2:3" ht="12" customHeight="1" x14ac:dyDescent="0.35"/>
    <row r="68" spans="2:3" ht="101.5" x14ac:dyDescent="0.35">
      <c r="B68" s="20" t="s">
        <v>1173</v>
      </c>
      <c r="C68" s="21" t="s">
        <v>1174</v>
      </c>
    </row>
    <row r="69" spans="2:3" ht="6" customHeight="1" x14ac:dyDescent="0.35"/>
    <row r="70" spans="2:3" ht="145" x14ac:dyDescent="0.35">
      <c r="C70" s="21" t="s">
        <v>1175</v>
      </c>
    </row>
    <row r="71" spans="2:3" ht="6" customHeight="1" x14ac:dyDescent="0.35"/>
    <row r="72" spans="2:3" ht="43.5" x14ac:dyDescent="0.35">
      <c r="C72" s="21" t="s">
        <v>1176</v>
      </c>
    </row>
    <row r="73" spans="2:3" ht="10" customHeight="1" x14ac:dyDescent="0.35"/>
    <row r="74" spans="2:3" ht="3" customHeight="1" x14ac:dyDescent="0.35">
      <c r="B74" s="23"/>
      <c r="C74" s="23"/>
    </row>
    <row r="75" spans="2:3" ht="12" customHeight="1" x14ac:dyDescent="0.35"/>
    <row r="76" spans="2:3" ht="26" customHeight="1" x14ac:dyDescent="0.35">
      <c r="B76" s="36" t="s">
        <v>1177</v>
      </c>
    </row>
    <row r="77" spans="2:3" ht="8" customHeight="1" x14ac:dyDescent="0.35"/>
    <row r="78" spans="2:3" ht="20" customHeight="1" x14ac:dyDescent="0.35">
      <c r="B78" s="29" t="s">
        <v>1178</v>
      </c>
      <c r="C78" s="37" t="s">
        <v>1179</v>
      </c>
    </row>
    <row r="79" spans="2:3" ht="116" x14ac:dyDescent="0.35">
      <c r="C79" s="21" t="s">
        <v>1180</v>
      </c>
    </row>
    <row r="80" spans="2:3" ht="10" customHeight="1" x14ac:dyDescent="0.35"/>
    <row r="81" spans="2:3" ht="20" customHeight="1" x14ac:dyDescent="0.35">
      <c r="B81" s="29" t="s">
        <v>1181</v>
      </c>
      <c r="C81" s="37" t="s">
        <v>1182</v>
      </c>
    </row>
    <row r="82" spans="2:3" ht="116" x14ac:dyDescent="0.35">
      <c r="C82" s="21" t="s">
        <v>1183</v>
      </c>
    </row>
    <row r="83" spans="2:3" ht="10" customHeight="1" x14ac:dyDescent="0.35"/>
    <row r="84" spans="2:3" ht="20" customHeight="1" x14ac:dyDescent="0.35">
      <c r="B84" s="29" t="s">
        <v>1184</v>
      </c>
      <c r="C84" s="37" t="s">
        <v>1185</v>
      </c>
    </row>
    <row r="85" spans="2:3" ht="130.5" x14ac:dyDescent="0.35">
      <c r="C85" s="21" t="s">
        <v>1186</v>
      </c>
    </row>
    <row r="86" spans="2:3" ht="10" customHeight="1" x14ac:dyDescent="0.35"/>
    <row r="87" spans="2:3" ht="20" customHeight="1" x14ac:dyDescent="0.35">
      <c r="B87" s="29" t="s">
        <v>1187</v>
      </c>
      <c r="C87" s="37" t="s">
        <v>1188</v>
      </c>
    </row>
    <row r="88" spans="2:3" ht="130.5" x14ac:dyDescent="0.35">
      <c r="C88" s="21" t="s">
        <v>1189</v>
      </c>
    </row>
    <row r="89" spans="2:3" ht="10" customHeight="1" x14ac:dyDescent="0.35"/>
    <row r="90" spans="2:3" ht="20" customHeight="1" x14ac:dyDescent="0.35">
      <c r="B90" s="29" t="s">
        <v>1190</v>
      </c>
      <c r="C90" s="37" t="s">
        <v>1191</v>
      </c>
    </row>
    <row r="91" spans="2:3" ht="116" x14ac:dyDescent="0.35">
      <c r="C91" s="21" t="s">
        <v>1192</v>
      </c>
    </row>
    <row r="92" spans="2:3" ht="10" customHeight="1" x14ac:dyDescent="0.35"/>
    <row r="93" spans="2:3" ht="20" customHeight="1" x14ac:dyDescent="0.35">
      <c r="B93" s="29" t="s">
        <v>1193</v>
      </c>
      <c r="C93" s="37" t="s">
        <v>1194</v>
      </c>
    </row>
    <row r="94" spans="2:3" ht="116" x14ac:dyDescent="0.35">
      <c r="C94" s="21" t="s">
        <v>1195</v>
      </c>
    </row>
    <row r="95" spans="2:3" ht="10" customHeight="1" x14ac:dyDescent="0.35"/>
    <row r="96" spans="2:3" ht="20" customHeight="1" x14ac:dyDescent="0.35">
      <c r="B96" s="29" t="s">
        <v>1196</v>
      </c>
      <c r="C96" s="37" t="s">
        <v>1197</v>
      </c>
    </row>
    <row r="97" spans="2:3" ht="130.5" x14ac:dyDescent="0.35">
      <c r="C97" s="21" t="s">
        <v>1198</v>
      </c>
    </row>
    <row r="98" spans="2:3" ht="10" customHeight="1" x14ac:dyDescent="0.35"/>
    <row r="99" spans="2:3" ht="20" customHeight="1" x14ac:dyDescent="0.35">
      <c r="B99" s="29" t="s">
        <v>1199</v>
      </c>
      <c r="C99" s="37" t="s">
        <v>1200</v>
      </c>
    </row>
    <row r="100" spans="2:3" ht="203" x14ac:dyDescent="0.35">
      <c r="C100" s="21" t="s">
        <v>1201</v>
      </c>
    </row>
    <row r="101" spans="2:3" ht="10" customHeight="1" x14ac:dyDescent="0.35"/>
    <row r="104" spans="2:3" ht="32" customHeight="1" x14ac:dyDescent="0.35">
      <c r="B104" s="288" t="s">
        <v>1118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3881</v>
      </c>
      <c r="B1" s="230" t="s">
        <v>1</v>
      </c>
      <c r="C1" s="230" t="s">
        <v>1362</v>
      </c>
      <c r="D1" s="230" t="s">
        <v>1363</v>
      </c>
      <c r="E1" s="230" t="s">
        <v>1368</v>
      </c>
      <c r="F1" s="230" t="s">
        <v>1369</v>
      </c>
      <c r="G1" s="230" t="s">
        <v>1370</v>
      </c>
      <c r="H1" s="230" t="s">
        <v>1371</v>
      </c>
      <c r="I1" s="230" t="s">
        <v>1372</v>
      </c>
      <c r="J1" s="230" t="s">
        <v>1373</v>
      </c>
      <c r="K1" s="230" t="s">
        <v>1374</v>
      </c>
      <c r="L1" s="230" t="s">
        <v>1375</v>
      </c>
      <c r="M1" s="230" t="s">
        <v>1376</v>
      </c>
      <c r="N1" s="230" t="s">
        <v>1377</v>
      </c>
      <c r="O1" s="230" t="s">
        <v>1378</v>
      </c>
      <c r="P1" s="230" t="s">
        <v>1379</v>
      </c>
      <c r="Q1" s="230" t="s">
        <v>1380</v>
      </c>
      <c r="R1" s="230" t="s">
        <v>1381</v>
      </c>
      <c r="S1" s="230" t="s">
        <v>1382</v>
      </c>
      <c r="T1" s="230" t="s">
        <v>1383</v>
      </c>
      <c r="U1" s="230" t="s">
        <v>1384</v>
      </c>
      <c r="V1" s="230" t="s">
        <v>1385</v>
      </c>
      <c r="W1" s="230" t="s">
        <v>1386</v>
      </c>
      <c r="X1" s="230" t="s">
        <v>1387</v>
      </c>
      <c r="Y1" s="230" t="s">
        <v>1388</v>
      </c>
      <c r="Z1" s="230" t="s">
        <v>1389</v>
      </c>
      <c r="AA1" s="230" t="s">
        <v>1390</v>
      </c>
      <c r="AB1" s="230" t="s">
        <v>1391</v>
      </c>
      <c r="AC1" s="230" t="s">
        <v>1392</v>
      </c>
      <c r="AD1" s="230" t="s">
        <v>1393</v>
      </c>
      <c r="AE1" s="230" t="s">
        <v>1394</v>
      </c>
      <c r="AF1" s="230" t="s">
        <v>1395</v>
      </c>
      <c r="AG1" s="230" t="s">
        <v>1396</v>
      </c>
      <c r="AH1" s="230" t="s">
        <v>1397</v>
      </c>
      <c r="AI1" s="230" t="s">
        <v>1398</v>
      </c>
      <c r="AJ1" s="230" t="s">
        <v>1399</v>
      </c>
      <c r="AK1" s="230" t="s">
        <v>1400</v>
      </c>
      <c r="AL1" s="230" t="s">
        <v>1401</v>
      </c>
      <c r="AM1" s="230" t="s">
        <v>1402</v>
      </c>
      <c r="AN1" s="230" t="s">
        <v>1403</v>
      </c>
      <c r="AO1" s="230" t="s">
        <v>1404</v>
      </c>
      <c r="AP1" s="230" t="s">
        <v>1405</v>
      </c>
      <c r="AQ1" s="230" t="s">
        <v>1406</v>
      </c>
      <c r="AR1" s="230" t="s">
        <v>1407</v>
      </c>
      <c r="AS1" s="231" t="s">
        <v>1408</v>
      </c>
    </row>
    <row r="2" spans="1:45" ht="60" customHeight="1" outlineLevel="1" x14ac:dyDescent="0.35">
      <c r="A2" s="223" t="s">
        <v>3882</v>
      </c>
      <c r="B2" s="210" t="s">
        <v>3883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3882</v>
      </c>
      <c r="B3" s="211" t="s">
        <v>3884</v>
      </c>
      <c r="C3" s="212" t="s">
        <v>3885</v>
      </c>
      <c r="D3" s="214" t="s">
        <v>3886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3882</v>
      </c>
      <c r="B4" s="211" t="s">
        <v>3887</v>
      </c>
      <c r="C4" s="212" t="s">
        <v>3888</v>
      </c>
      <c r="D4" s="214" t="s">
        <v>3889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3882</v>
      </c>
      <c r="B5" s="211" t="s">
        <v>3890</v>
      </c>
      <c r="C5" s="212" t="s">
        <v>3891</v>
      </c>
      <c r="D5" s="214" t="s">
        <v>3892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3882</v>
      </c>
      <c r="B6" s="211" t="s">
        <v>3893</v>
      </c>
      <c r="C6" s="212" t="s">
        <v>3894</v>
      </c>
      <c r="D6" s="214" t="s">
        <v>3895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3882</v>
      </c>
      <c r="B7" s="211" t="s">
        <v>3896</v>
      </c>
      <c r="C7" s="212" t="s">
        <v>3897</v>
      </c>
      <c r="D7" s="214" t="s">
        <v>3898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3882</v>
      </c>
      <c r="B8" s="211" t="s">
        <v>3899</v>
      </c>
      <c r="C8" s="212" t="s">
        <v>3900</v>
      </c>
      <c r="D8" s="214" t="s">
        <v>3901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3882</v>
      </c>
      <c r="B9" s="211" t="s">
        <v>3902</v>
      </c>
      <c r="C9" s="212" t="s">
        <v>3903</v>
      </c>
      <c r="D9" s="214" t="s">
        <v>3904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3882</v>
      </c>
      <c r="B10" s="211" t="s">
        <v>3905</v>
      </c>
      <c r="C10" s="212" t="s">
        <v>3906</v>
      </c>
      <c r="D10" s="214" t="s">
        <v>3907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3882</v>
      </c>
      <c r="B11" s="211" t="s">
        <v>3908</v>
      </c>
      <c r="C11" s="212" t="s">
        <v>3909</v>
      </c>
      <c r="D11" s="214" t="s">
        <v>3910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3882</v>
      </c>
      <c r="B12" s="211" t="s">
        <v>3911</v>
      </c>
      <c r="C12" s="212" t="s">
        <v>3912</v>
      </c>
      <c r="D12" s="214" t="s">
        <v>3913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3882</v>
      </c>
      <c r="B13" s="211" t="s">
        <v>3914</v>
      </c>
      <c r="C13" s="212" t="s">
        <v>3915</v>
      </c>
      <c r="D13" s="214" t="s">
        <v>3916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3882</v>
      </c>
      <c r="B14" s="211" t="s">
        <v>3917</v>
      </c>
      <c r="C14" s="212" t="s">
        <v>3918</v>
      </c>
      <c r="D14" s="214" t="s">
        <v>3919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3882</v>
      </c>
      <c r="B15" s="211" t="s">
        <v>3920</v>
      </c>
      <c r="C15" s="212" t="s">
        <v>3921</v>
      </c>
      <c r="D15" s="214" t="s">
        <v>3922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3882</v>
      </c>
      <c r="B16" s="211" t="s">
        <v>3923</v>
      </c>
      <c r="C16" s="212" t="s">
        <v>3924</v>
      </c>
      <c r="D16" s="214" t="s">
        <v>3925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3882</v>
      </c>
      <c r="B17" s="211" t="s">
        <v>3926</v>
      </c>
      <c r="C17" s="212" t="s">
        <v>3927</v>
      </c>
      <c r="D17" s="214" t="s">
        <v>3928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3882</v>
      </c>
      <c r="B18" s="211" t="s">
        <v>3929</v>
      </c>
      <c r="C18" s="212" t="s">
        <v>3930</v>
      </c>
      <c r="D18" s="214" t="s">
        <v>3931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3882</v>
      </c>
      <c r="B19" s="211" t="s">
        <v>3932</v>
      </c>
      <c r="C19" s="212" t="s">
        <v>3933</v>
      </c>
      <c r="D19" s="214" t="s">
        <v>3934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3882</v>
      </c>
      <c r="B20" s="211" t="s">
        <v>3935</v>
      </c>
      <c r="C20" s="212" t="s">
        <v>3936</v>
      </c>
      <c r="D20" s="214" t="s">
        <v>3937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3882</v>
      </c>
      <c r="B21" s="211" t="s">
        <v>3938</v>
      </c>
      <c r="C21" s="212" t="s">
        <v>3939</v>
      </c>
      <c r="D21" s="214" t="s">
        <v>3940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3882</v>
      </c>
      <c r="B22" s="211" t="s">
        <v>3941</v>
      </c>
      <c r="C22" s="212" t="s">
        <v>3942</v>
      </c>
      <c r="D22" s="214" t="s">
        <v>3943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3882</v>
      </c>
      <c r="B23" s="211" t="s">
        <v>3944</v>
      </c>
      <c r="C23" s="212" t="s">
        <v>3945</v>
      </c>
      <c r="D23" s="214" t="s">
        <v>3946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3882</v>
      </c>
      <c r="B24" s="211" t="s">
        <v>3947</v>
      </c>
      <c r="C24" s="212" t="s">
        <v>3948</v>
      </c>
      <c r="D24" s="214" t="s">
        <v>3949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3882</v>
      </c>
      <c r="B25" s="211" t="s">
        <v>3950</v>
      </c>
      <c r="C25" s="212" t="s">
        <v>3951</v>
      </c>
      <c r="D25" s="214" t="s">
        <v>3952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3882</v>
      </c>
      <c r="B26" s="211" t="s">
        <v>3953</v>
      </c>
      <c r="C26" s="212" t="s">
        <v>3954</v>
      </c>
      <c r="D26" s="214" t="s">
        <v>3955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3882</v>
      </c>
      <c r="B27" s="211" t="s">
        <v>3956</v>
      </c>
      <c r="C27" s="212" t="s">
        <v>3957</v>
      </c>
      <c r="D27" s="214" t="s">
        <v>3958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3882</v>
      </c>
      <c r="B28" s="211" t="s">
        <v>3959</v>
      </c>
      <c r="C28" s="212" t="s">
        <v>3960</v>
      </c>
      <c r="D28" s="214" t="s">
        <v>3961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3882</v>
      </c>
      <c r="B29" s="211" t="s">
        <v>3962</v>
      </c>
      <c r="C29" s="212" t="s">
        <v>3963</v>
      </c>
      <c r="D29" s="214" t="s">
        <v>3964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3882</v>
      </c>
      <c r="B30" s="211" t="s">
        <v>3965</v>
      </c>
      <c r="C30" s="212" t="s">
        <v>3966</v>
      </c>
      <c r="D30" s="214" t="s">
        <v>3967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3882</v>
      </c>
      <c r="B31" s="211" t="s">
        <v>3968</v>
      </c>
      <c r="C31" s="212" t="s">
        <v>3969</v>
      </c>
      <c r="D31" s="214" t="s">
        <v>3970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3882</v>
      </c>
      <c r="B32" s="211" t="s">
        <v>3971</v>
      </c>
      <c r="C32" s="212" t="s">
        <v>3972</v>
      </c>
      <c r="D32" s="214" t="s">
        <v>3973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3882</v>
      </c>
      <c r="B33" s="211" t="s">
        <v>3974</v>
      </c>
      <c r="C33" s="212" t="s">
        <v>3975</v>
      </c>
      <c r="D33" s="214" t="s">
        <v>3976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3882</v>
      </c>
      <c r="B34" s="211" t="s">
        <v>3977</v>
      </c>
      <c r="C34" s="212" t="s">
        <v>3978</v>
      </c>
      <c r="D34" s="214" t="s">
        <v>3979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3882</v>
      </c>
      <c r="B35" s="211" t="s">
        <v>3980</v>
      </c>
      <c r="C35" s="212" t="s">
        <v>3981</v>
      </c>
      <c r="D35" s="214" t="s">
        <v>3982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3882</v>
      </c>
      <c r="B36" s="211" t="s">
        <v>3983</v>
      </c>
      <c r="C36" s="212" t="s">
        <v>3984</v>
      </c>
      <c r="D36" s="214" t="s">
        <v>3985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3882</v>
      </c>
      <c r="B37" s="211" t="s">
        <v>3986</v>
      </c>
      <c r="C37" s="212" t="s">
        <v>3987</v>
      </c>
      <c r="D37" s="214" t="s">
        <v>3988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3882</v>
      </c>
      <c r="B38" s="211" t="s">
        <v>3989</v>
      </c>
      <c r="C38" s="212" t="s">
        <v>3990</v>
      </c>
      <c r="D38" s="214" t="s">
        <v>3991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3882</v>
      </c>
      <c r="B39" s="211" t="s">
        <v>3992</v>
      </c>
      <c r="C39" s="212" t="s">
        <v>3993</v>
      </c>
      <c r="D39" s="214" t="s">
        <v>3994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3995</v>
      </c>
      <c r="B40" s="210" t="s">
        <v>3996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3995</v>
      </c>
      <c r="B41" s="211" t="s">
        <v>3997</v>
      </c>
      <c r="C41" s="212" t="s">
        <v>3998</v>
      </c>
      <c r="D41" s="214" t="s">
        <v>3999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3995</v>
      </c>
      <c r="B42" s="211" t="s">
        <v>4000</v>
      </c>
      <c r="C42" s="212" t="s">
        <v>4001</v>
      </c>
      <c r="D42" s="214" t="s">
        <v>4002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3995</v>
      </c>
      <c r="B43" s="211" t="s">
        <v>4003</v>
      </c>
      <c r="C43" s="212" t="s">
        <v>4004</v>
      </c>
      <c r="D43" s="214" t="s">
        <v>4005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3995</v>
      </c>
      <c r="B44" s="211" t="s">
        <v>4006</v>
      </c>
      <c r="C44" s="212" t="s">
        <v>4007</v>
      </c>
      <c r="D44" s="214" t="s">
        <v>4008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3995</v>
      </c>
      <c r="B45" s="211" t="s">
        <v>4009</v>
      </c>
      <c r="C45" s="212" t="s">
        <v>4010</v>
      </c>
      <c r="D45" s="214" t="s">
        <v>4011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3995</v>
      </c>
      <c r="B46" s="211" t="s">
        <v>4012</v>
      </c>
      <c r="C46" s="212" t="s">
        <v>4013</v>
      </c>
      <c r="D46" s="214" t="s">
        <v>4014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3995</v>
      </c>
      <c r="B47" s="211" t="s">
        <v>4015</v>
      </c>
      <c r="C47" s="212" t="s">
        <v>4016</v>
      </c>
      <c r="D47" s="214" t="s">
        <v>4017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3995</v>
      </c>
      <c r="B48" s="211" t="s">
        <v>4018</v>
      </c>
      <c r="C48" s="212" t="s">
        <v>4019</v>
      </c>
      <c r="D48" s="214" t="s">
        <v>4020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4021</v>
      </c>
      <c r="B49" s="210" t="s">
        <v>4022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4021</v>
      </c>
      <c r="B50" s="211" t="s">
        <v>4023</v>
      </c>
      <c r="C50" s="212" t="s">
        <v>4024</v>
      </c>
      <c r="D50" s="214" t="s">
        <v>4025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4021</v>
      </c>
      <c r="B51" s="211" t="s">
        <v>4026</v>
      </c>
      <c r="C51" s="212" t="s">
        <v>4027</v>
      </c>
      <c r="D51" s="214" t="s">
        <v>4028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4021</v>
      </c>
      <c r="B52" s="211" t="s">
        <v>4029</v>
      </c>
      <c r="C52" s="212" t="s">
        <v>4030</v>
      </c>
      <c r="D52" s="214" t="s">
        <v>4031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4021</v>
      </c>
      <c r="B53" s="211" t="s">
        <v>4032</v>
      </c>
      <c r="C53" s="212" t="s">
        <v>4033</v>
      </c>
      <c r="D53" s="214" t="s">
        <v>4034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4021</v>
      </c>
      <c r="B54" s="211" t="s">
        <v>4035</v>
      </c>
      <c r="C54" s="212" t="s">
        <v>4036</v>
      </c>
      <c r="D54" s="214" t="s">
        <v>4037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4021</v>
      </c>
      <c r="B55" s="211" t="s">
        <v>4038</v>
      </c>
      <c r="C55" s="212" t="s">
        <v>4039</v>
      </c>
      <c r="D55" s="214" t="s">
        <v>4040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4021</v>
      </c>
      <c r="B56" s="211" t="s">
        <v>4041</v>
      </c>
      <c r="C56" s="212" t="s">
        <v>4042</v>
      </c>
      <c r="D56" s="214" t="s">
        <v>4043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4021</v>
      </c>
      <c r="B57" s="211" t="s">
        <v>4044</v>
      </c>
      <c r="C57" s="212" t="s">
        <v>4045</v>
      </c>
      <c r="D57" s="214" t="s">
        <v>4046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4021</v>
      </c>
      <c r="B58" s="211" t="s">
        <v>4047</v>
      </c>
      <c r="C58" s="212" t="s">
        <v>4048</v>
      </c>
      <c r="D58" s="214" t="s">
        <v>4049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4021</v>
      </c>
      <c r="B59" s="211" t="s">
        <v>4050</v>
      </c>
      <c r="C59" s="212" t="s">
        <v>4051</v>
      </c>
      <c r="D59" s="214" t="s">
        <v>4052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4021</v>
      </c>
      <c r="B60" s="211" t="s">
        <v>4053</v>
      </c>
      <c r="C60" s="212" t="s">
        <v>4054</v>
      </c>
      <c r="D60" s="214" t="s">
        <v>4055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4021</v>
      </c>
      <c r="B61" s="211" t="s">
        <v>4056</v>
      </c>
      <c r="C61" s="212" t="s">
        <v>4057</v>
      </c>
      <c r="D61" s="214" t="s">
        <v>4058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4021</v>
      </c>
      <c r="B62" s="211" t="s">
        <v>4059</v>
      </c>
      <c r="C62" s="212" t="s">
        <v>4060</v>
      </c>
      <c r="D62" s="214" t="s">
        <v>4061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4021</v>
      </c>
      <c r="B63" s="211" t="s">
        <v>4062</v>
      </c>
      <c r="C63" s="212" t="s">
        <v>4063</v>
      </c>
      <c r="D63" s="214" t="s">
        <v>4064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4065</v>
      </c>
      <c r="B64" s="210" t="s">
        <v>4066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4065</v>
      </c>
      <c r="B65" s="211" t="s">
        <v>4067</v>
      </c>
      <c r="C65" s="212" t="s">
        <v>4068</v>
      </c>
      <c r="D65" s="214" t="s">
        <v>4069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4065</v>
      </c>
      <c r="B66" s="211" t="s">
        <v>4070</v>
      </c>
      <c r="C66" s="212" t="s">
        <v>4071</v>
      </c>
      <c r="D66" s="214" t="s">
        <v>4072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4065</v>
      </c>
      <c r="B67" s="211" t="s">
        <v>4073</v>
      </c>
      <c r="C67" s="212" t="s">
        <v>4074</v>
      </c>
      <c r="D67" s="214" t="s">
        <v>4075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4065</v>
      </c>
      <c r="B68" s="211" t="s">
        <v>4076</v>
      </c>
      <c r="C68" s="212" t="s">
        <v>4077</v>
      </c>
      <c r="D68" s="214" t="s">
        <v>4078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4065</v>
      </c>
      <c r="B69" s="211" t="s">
        <v>4079</v>
      </c>
      <c r="C69" s="212" t="s">
        <v>4080</v>
      </c>
      <c r="D69" s="214" t="s">
        <v>4081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4065</v>
      </c>
      <c r="B70" s="211" t="s">
        <v>4082</v>
      </c>
      <c r="C70" s="212" t="s">
        <v>4083</v>
      </c>
      <c r="D70" s="214" t="s">
        <v>4084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4065</v>
      </c>
      <c r="B71" s="211" t="s">
        <v>4085</v>
      </c>
      <c r="C71" s="212" t="s">
        <v>4086</v>
      </c>
      <c r="D71" s="214" t="s">
        <v>4087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4065</v>
      </c>
      <c r="B72" s="211" t="s">
        <v>4088</v>
      </c>
      <c r="C72" s="212" t="s">
        <v>4089</v>
      </c>
      <c r="D72" s="214" t="s">
        <v>4090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4065</v>
      </c>
      <c r="B73" s="211" t="s">
        <v>4091</v>
      </c>
      <c r="C73" s="212" t="s">
        <v>4092</v>
      </c>
      <c r="D73" s="214" t="s">
        <v>4093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4065</v>
      </c>
      <c r="B74" s="211" t="s">
        <v>4094</v>
      </c>
      <c r="C74" s="212" t="s">
        <v>4095</v>
      </c>
      <c r="D74" s="214" t="s">
        <v>4096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4065</v>
      </c>
      <c r="B75" s="211" t="s">
        <v>4097</v>
      </c>
      <c r="C75" s="212" t="s">
        <v>4098</v>
      </c>
      <c r="D75" s="214" t="s">
        <v>4099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4065</v>
      </c>
      <c r="B76" s="211" t="s">
        <v>4100</v>
      </c>
      <c r="C76" s="212" t="s">
        <v>4101</v>
      </c>
      <c r="D76" s="214" t="s">
        <v>4102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4065</v>
      </c>
      <c r="B77" s="211" t="s">
        <v>4103</v>
      </c>
      <c r="C77" s="212" t="s">
        <v>4104</v>
      </c>
      <c r="D77" s="214" t="s">
        <v>4105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4065</v>
      </c>
      <c r="B78" s="211" t="s">
        <v>4106</v>
      </c>
      <c r="C78" s="212" t="s">
        <v>4107</v>
      </c>
      <c r="D78" s="214" t="s">
        <v>4108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4065</v>
      </c>
      <c r="B79" s="211" t="s">
        <v>4109</v>
      </c>
      <c r="C79" s="212" t="s">
        <v>4110</v>
      </c>
      <c r="D79" s="214" t="s">
        <v>4111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4065</v>
      </c>
      <c r="B80" s="211" t="s">
        <v>4112</v>
      </c>
      <c r="C80" s="212" t="s">
        <v>4113</v>
      </c>
      <c r="D80" s="214" t="s">
        <v>4114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4065</v>
      </c>
      <c r="B81" s="211" t="s">
        <v>4115</v>
      </c>
      <c r="C81" s="212" t="s">
        <v>4116</v>
      </c>
      <c r="D81" s="214" t="s">
        <v>4117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4065</v>
      </c>
      <c r="B82" s="211" t="s">
        <v>4118</v>
      </c>
      <c r="C82" s="212" t="s">
        <v>4119</v>
      </c>
      <c r="D82" s="214" t="s">
        <v>4120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4065</v>
      </c>
      <c r="B83" s="211" t="s">
        <v>4121</v>
      </c>
      <c r="C83" s="212" t="s">
        <v>4122</v>
      </c>
      <c r="D83" s="214" t="s">
        <v>4123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4065</v>
      </c>
      <c r="B84" s="211" t="s">
        <v>4124</v>
      </c>
      <c r="C84" s="212" t="s">
        <v>4125</v>
      </c>
      <c r="D84" s="214" t="s">
        <v>4126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4065</v>
      </c>
      <c r="B85" s="211" t="s">
        <v>4127</v>
      </c>
      <c r="C85" s="212" t="s">
        <v>4128</v>
      </c>
      <c r="D85" s="214" t="s">
        <v>4129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4065</v>
      </c>
      <c r="B86" s="211" t="s">
        <v>4130</v>
      </c>
      <c r="C86" s="212" t="s">
        <v>4131</v>
      </c>
      <c r="D86" s="214" t="s">
        <v>4132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4065</v>
      </c>
      <c r="B87" s="211" t="s">
        <v>4133</v>
      </c>
      <c r="C87" s="212" t="s">
        <v>4134</v>
      </c>
      <c r="D87" s="214" t="s">
        <v>4135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4065</v>
      </c>
      <c r="B88" s="211" t="s">
        <v>4136</v>
      </c>
      <c r="C88" s="212" t="s">
        <v>4137</v>
      </c>
      <c r="D88" s="214" t="s">
        <v>4138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4065</v>
      </c>
      <c r="B89" s="211" t="s">
        <v>4139</v>
      </c>
      <c r="C89" s="212" t="s">
        <v>4140</v>
      </c>
      <c r="D89" s="214" t="s">
        <v>4141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4065</v>
      </c>
      <c r="B90" s="211" t="s">
        <v>4142</v>
      </c>
      <c r="C90" s="212" t="s">
        <v>4143</v>
      </c>
      <c r="D90" s="214" t="s">
        <v>4144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4065</v>
      </c>
      <c r="B91" s="211" t="s">
        <v>4145</v>
      </c>
      <c r="C91" s="212" t="s">
        <v>4146</v>
      </c>
      <c r="D91" s="214" t="s">
        <v>4147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4065</v>
      </c>
      <c r="B92" s="211" t="s">
        <v>4148</v>
      </c>
      <c r="C92" s="212" t="s">
        <v>4149</v>
      </c>
      <c r="D92" s="214" t="s">
        <v>4150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4065</v>
      </c>
      <c r="B93" s="211" t="s">
        <v>4151</v>
      </c>
      <c r="C93" s="212" t="s">
        <v>4152</v>
      </c>
      <c r="D93" s="214" t="s">
        <v>4153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4065</v>
      </c>
      <c r="B94" s="211" t="s">
        <v>4154</v>
      </c>
      <c r="C94" s="212" t="s">
        <v>4155</v>
      </c>
      <c r="D94" s="214" t="s">
        <v>4156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4065</v>
      </c>
      <c r="B95" s="211" t="s">
        <v>4157</v>
      </c>
      <c r="C95" s="212" t="s">
        <v>4158</v>
      </c>
      <c r="D95" s="214" t="s">
        <v>4159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4065</v>
      </c>
      <c r="B96" s="211" t="s">
        <v>4160</v>
      </c>
      <c r="C96" s="212" t="s">
        <v>4161</v>
      </c>
      <c r="D96" s="214" t="s">
        <v>4162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4065</v>
      </c>
      <c r="B97" s="211" t="s">
        <v>4163</v>
      </c>
      <c r="C97" s="212" t="s">
        <v>4164</v>
      </c>
      <c r="D97" s="214" t="s">
        <v>4165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4065</v>
      </c>
      <c r="B98" s="218" t="s">
        <v>4166</v>
      </c>
      <c r="C98" s="219" t="s">
        <v>4167</v>
      </c>
      <c r="D98" s="220" t="s">
        <v>4168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1118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IFERROR(INDEX('Recommendations'!$I$2:$I$161, MATCH(F2,'Recommendations'!$B$2:$B$161,0))="Implemented", FALSE))</xm:f>
            <x14:dxf>
              <font>
                <color rgb="FF000000"/>
              </font>
              <fill>
                <patternFill>
                  <bgColor rgb="FF3C7D22"/>
                </patternFill>
              </fill>
            </x14:dxf>
          </x14:cfRule>
          <x14:cfRule type="expression" priority="2" id="{00000000-000E-0000-0900-000002000000}">
            <xm:f>AND(F2&lt;&gt;"", IFERROR(INDEX('Recommendations'!$I$2:$I$161, MATCH(F2,'Recommendations'!$B$2:$B$161,0))="Compensated", FALSE))</xm:f>
            <x14:dxf>
              <font>
                <color rgb="FF000000"/>
              </font>
              <fill>
                <patternFill>
                  <bgColor rgb="FFC6E0B4"/>
                </patternFill>
              </fill>
            </x14:dxf>
          </x14:cfRule>
          <x14:cfRule type="expression" priority="3" id="{00000000-000E-0000-0900-000003000000}">
            <xm:f>AND(F2&lt;&gt;"", IFERROR(INDEX('Recommendations'!$I$2:$I$161, MATCH(F2,'Recommendations'!$B$2:$B$161,0))="Testing", FALSE))</xm:f>
            <x14:dxf>
              <font>
                <color rgb="FF000000"/>
              </font>
              <fill>
                <patternFill>
                  <bgColor rgb="FFFFC000"/>
                </patternFill>
              </fill>
            </x14:dxf>
          </x14:cfRule>
          <x14:cfRule type="expression" priority="4" id="{00000000-000E-0000-0900-000004000000}">
            <xm:f>AND(F2&lt;&gt;"", IFERROR(INDEX('Recommendations'!$I$2:$I$161, MATCH(F2,'Recommendations'!$B$2:$B$161,0))="Failed", FALSE))</xm:f>
            <x14:dxf>
              <font>
                <color rgb="FF000000"/>
              </font>
              <fill>
                <patternFill>
                  <bgColor rgb="FFD82891"/>
                </patternFill>
              </fill>
            </x14:dxf>
          </x14:cfRule>
          <x14:cfRule type="expression" priority="5" id="{00000000-000E-0000-0900-000005000000}">
            <xm:f>AND(F2&lt;&gt;"", IFERROR(INDEX('Recommendations'!$I$2:$I$161, MATCH(F2,'Recommendations'!$B$2:$B$161,0))="Risk Accepted", FALSE))</xm:f>
            <x14:dxf>
              <font>
                <color rgb="FF000000"/>
              </font>
              <fill>
                <patternFill>
                  <bgColor rgb="FFD9D9D9"/>
                </patternFill>
              </fill>
            </x14:dxf>
          </x14:cfRule>
          <x14:cfRule type="expression" priority="6" id="{00000000-000E-0000-0900-000006000000}">
            <xm:f>AND(F2&lt;&gt;"", IFERROR(INDEX('Recommendations'!$I$2:$I$161, MATCH(F2,'Recommendations'!$B$2:$B$161,0))="N/A",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4169</v>
      </c>
      <c r="C1" s="253" t="s">
        <v>4170</v>
      </c>
      <c r="D1" s="253" t="s">
        <v>4171</v>
      </c>
      <c r="E1" s="253" t="s">
        <v>4172</v>
      </c>
      <c r="F1" s="253" t="s">
        <v>2998</v>
      </c>
      <c r="G1" s="253" t="s">
        <v>4173</v>
      </c>
      <c r="H1" s="253" t="s">
        <v>4174</v>
      </c>
      <c r="I1" s="253" t="s">
        <v>4175</v>
      </c>
      <c r="J1" s="253" t="s">
        <v>13</v>
      </c>
      <c r="K1" s="253" t="s">
        <v>1368</v>
      </c>
      <c r="L1" s="253" t="s">
        <v>1369</v>
      </c>
      <c r="M1" s="253" t="s">
        <v>1370</v>
      </c>
      <c r="N1" s="253" t="s">
        <v>1371</v>
      </c>
      <c r="O1" s="253" t="s">
        <v>1372</v>
      </c>
      <c r="P1" s="253" t="s">
        <v>1373</v>
      </c>
      <c r="Q1" s="253" t="s">
        <v>1374</v>
      </c>
      <c r="R1" s="253" t="s">
        <v>1375</v>
      </c>
      <c r="S1" s="253" t="s">
        <v>1376</v>
      </c>
      <c r="T1" s="253" t="s">
        <v>1377</v>
      </c>
      <c r="U1" s="253" t="s">
        <v>1378</v>
      </c>
      <c r="V1" s="253" t="s">
        <v>1379</v>
      </c>
      <c r="W1" s="253" t="s">
        <v>1380</v>
      </c>
      <c r="X1" s="253" t="s">
        <v>1381</v>
      </c>
      <c r="Y1" s="253" t="s">
        <v>1382</v>
      </c>
      <c r="Z1" s="253" t="s">
        <v>1383</v>
      </c>
      <c r="AA1" s="253" t="s">
        <v>1384</v>
      </c>
      <c r="AB1" s="253" t="s">
        <v>1385</v>
      </c>
      <c r="AC1" s="253" t="s">
        <v>1386</v>
      </c>
      <c r="AD1" s="253" t="s">
        <v>1387</v>
      </c>
      <c r="AE1" s="253" t="s">
        <v>1388</v>
      </c>
      <c r="AF1" s="253" t="s">
        <v>1389</v>
      </c>
      <c r="AG1" s="253" t="s">
        <v>1390</v>
      </c>
      <c r="AH1" s="253" t="s">
        <v>1391</v>
      </c>
      <c r="AI1" s="253" t="s">
        <v>1392</v>
      </c>
      <c r="AJ1" s="253" t="s">
        <v>1393</v>
      </c>
      <c r="AK1" s="253" t="s">
        <v>1394</v>
      </c>
      <c r="AL1" s="253" t="s">
        <v>1395</v>
      </c>
      <c r="AM1" s="253" t="s">
        <v>1396</v>
      </c>
      <c r="AN1" s="253" t="s">
        <v>1397</v>
      </c>
      <c r="AO1" s="253" t="s">
        <v>1398</v>
      </c>
      <c r="AP1" s="253" t="s">
        <v>1399</v>
      </c>
      <c r="AQ1" s="253" t="s">
        <v>1400</v>
      </c>
      <c r="AR1" s="253" t="s">
        <v>1401</v>
      </c>
      <c r="AS1" s="253" t="s">
        <v>1402</v>
      </c>
      <c r="AT1" s="253" t="s">
        <v>1403</v>
      </c>
      <c r="AU1" s="253" t="s">
        <v>1404</v>
      </c>
      <c r="AV1" s="253" t="s">
        <v>1405</v>
      </c>
      <c r="AW1" s="253" t="s">
        <v>1406</v>
      </c>
      <c r="AX1" s="253" t="s">
        <v>1407</v>
      </c>
      <c r="AY1" s="254" t="s">
        <v>1408</v>
      </c>
    </row>
    <row r="2" spans="1:51" ht="60" customHeight="1" outlineLevel="1" x14ac:dyDescent="0.35">
      <c r="A2" s="244" t="s">
        <v>4176</v>
      </c>
      <c r="B2" s="232" t="s">
        <v>4177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1411</v>
      </c>
      <c r="B3" s="233" t="s">
        <v>4178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4179</v>
      </c>
      <c r="C4" s="234" t="s">
        <v>4180</v>
      </c>
      <c r="D4" s="234" t="s">
        <v>4181</v>
      </c>
      <c r="E4" s="234" t="s">
        <v>4182</v>
      </c>
      <c r="F4" s="234" t="s">
        <v>25</v>
      </c>
      <c r="G4" s="234" t="s">
        <v>25</v>
      </c>
      <c r="H4" s="234" t="s">
        <v>4183</v>
      </c>
      <c r="I4" s="234" t="s">
        <v>25</v>
      </c>
      <c r="J4" s="234" t="s">
        <v>4184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4185</v>
      </c>
      <c r="C5" s="234" t="s">
        <v>4186</v>
      </c>
      <c r="D5" s="234" t="s">
        <v>4187</v>
      </c>
      <c r="E5" s="234" t="s">
        <v>4188</v>
      </c>
      <c r="F5" s="234" t="s">
        <v>4189</v>
      </c>
      <c r="G5" s="234" t="s">
        <v>25</v>
      </c>
      <c r="H5" s="234" t="s">
        <v>4190</v>
      </c>
      <c r="I5" s="234" t="s">
        <v>25</v>
      </c>
      <c r="J5" s="234" t="s">
        <v>4191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1416</v>
      </c>
      <c r="B6" s="233" t="s">
        <v>4192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52</v>
      </c>
      <c r="B7" s="234" t="s">
        <v>4193</v>
      </c>
      <c r="C7" s="234" t="s">
        <v>4194</v>
      </c>
      <c r="D7" s="234" t="s">
        <v>4195</v>
      </c>
      <c r="E7" s="234" t="s">
        <v>4188</v>
      </c>
      <c r="F7" s="234" t="s">
        <v>4196</v>
      </c>
      <c r="G7" s="234" t="s">
        <v>25</v>
      </c>
      <c r="H7" s="234" t="s">
        <v>4197</v>
      </c>
      <c r="I7" s="234" t="s">
        <v>25</v>
      </c>
      <c r="J7" s="234" t="s">
        <v>4198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60</v>
      </c>
      <c r="B8" s="234" t="s">
        <v>4199</v>
      </c>
      <c r="C8" s="234" t="s">
        <v>4200</v>
      </c>
      <c r="D8" s="234" t="s">
        <v>4201</v>
      </c>
      <c r="E8" s="234" t="s">
        <v>25</v>
      </c>
      <c r="F8" s="234" t="s">
        <v>25</v>
      </c>
      <c r="G8" s="234" t="s">
        <v>25</v>
      </c>
      <c r="H8" s="234" t="s">
        <v>4202</v>
      </c>
      <c r="I8" s="234" t="s">
        <v>4203</v>
      </c>
      <c r="J8" s="234" t="s">
        <v>4204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4205</v>
      </c>
      <c r="B9" s="234" t="s">
        <v>4206</v>
      </c>
      <c r="C9" s="234" t="s">
        <v>4207</v>
      </c>
      <c r="D9" s="234" t="s">
        <v>4208</v>
      </c>
      <c r="E9" s="234" t="s">
        <v>25</v>
      </c>
      <c r="F9" s="234" t="s">
        <v>25</v>
      </c>
      <c r="G9" s="234" t="s">
        <v>25</v>
      </c>
      <c r="H9" s="234" t="s">
        <v>4209</v>
      </c>
      <c r="I9" s="234" t="s">
        <v>4210</v>
      </c>
      <c r="J9" s="234" t="s">
        <v>4211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4212</v>
      </c>
      <c r="B10" s="234" t="s">
        <v>4213</v>
      </c>
      <c r="C10" s="234" t="s">
        <v>4214</v>
      </c>
      <c r="D10" s="234" t="s">
        <v>4215</v>
      </c>
      <c r="E10" s="234" t="s">
        <v>25</v>
      </c>
      <c r="F10" s="234" t="s">
        <v>25</v>
      </c>
      <c r="G10" s="234" t="s">
        <v>25</v>
      </c>
      <c r="H10" s="234" t="s">
        <v>4216</v>
      </c>
      <c r="I10" s="234" t="s">
        <v>4217</v>
      </c>
      <c r="J10" s="234" t="s">
        <v>4218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4219</v>
      </c>
      <c r="B11" s="234" t="s">
        <v>4220</v>
      </c>
      <c r="C11" s="234" t="s">
        <v>4221</v>
      </c>
      <c r="D11" s="234" t="s">
        <v>4222</v>
      </c>
      <c r="E11" s="234" t="s">
        <v>25</v>
      </c>
      <c r="F11" s="234" t="s">
        <v>25</v>
      </c>
      <c r="G11" s="234" t="s">
        <v>25</v>
      </c>
      <c r="H11" s="234" t="s">
        <v>4223</v>
      </c>
      <c r="I11" s="234" t="s">
        <v>25</v>
      </c>
      <c r="J11" s="234" t="s">
        <v>4224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4225</v>
      </c>
      <c r="B12" s="234" t="s">
        <v>4226</v>
      </c>
      <c r="C12" s="234" t="s">
        <v>4227</v>
      </c>
      <c r="D12" s="234" t="s">
        <v>4228</v>
      </c>
      <c r="E12" s="234" t="s">
        <v>25</v>
      </c>
      <c r="F12" s="234" t="s">
        <v>25</v>
      </c>
      <c r="G12" s="234" t="s">
        <v>4229</v>
      </c>
      <c r="H12" s="234" t="s">
        <v>4230</v>
      </c>
      <c r="I12" s="234" t="s">
        <v>25</v>
      </c>
      <c r="J12" s="234" t="s">
        <v>4231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4232</v>
      </c>
      <c r="B13" s="234" t="s">
        <v>4233</v>
      </c>
      <c r="C13" s="234" t="s">
        <v>4234</v>
      </c>
      <c r="D13" s="234" t="s">
        <v>4235</v>
      </c>
      <c r="E13" s="234" t="s">
        <v>25</v>
      </c>
      <c r="F13" s="234" t="s">
        <v>25</v>
      </c>
      <c r="G13" s="234" t="s">
        <v>25</v>
      </c>
      <c r="H13" s="234" t="s">
        <v>4236</v>
      </c>
      <c r="I13" s="234" t="s">
        <v>25</v>
      </c>
      <c r="J13" s="234" t="s">
        <v>4237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4238</v>
      </c>
      <c r="B14" s="234" t="s">
        <v>4239</v>
      </c>
      <c r="C14" s="234" t="s">
        <v>4240</v>
      </c>
      <c r="D14" s="234" t="s">
        <v>4241</v>
      </c>
      <c r="E14" s="234" t="s">
        <v>25</v>
      </c>
      <c r="F14" s="234" t="s">
        <v>4242</v>
      </c>
      <c r="G14" s="234" t="s">
        <v>25</v>
      </c>
      <c r="H14" s="234" t="s">
        <v>4243</v>
      </c>
      <c r="I14" s="234" t="s">
        <v>4244</v>
      </c>
      <c r="J14" s="234" t="s">
        <v>4245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1421</v>
      </c>
      <c r="B15" s="233" t="s">
        <v>4246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68</v>
      </c>
      <c r="B16" s="234" t="s">
        <v>4247</v>
      </c>
      <c r="C16" s="234" t="s">
        <v>4248</v>
      </c>
      <c r="D16" s="234" t="s">
        <v>4241</v>
      </c>
      <c r="E16" s="234" t="s">
        <v>25</v>
      </c>
      <c r="F16" s="234" t="s">
        <v>4249</v>
      </c>
      <c r="G16" s="234" t="s">
        <v>25</v>
      </c>
      <c r="H16" s="234" t="s">
        <v>4250</v>
      </c>
      <c r="I16" s="234" t="s">
        <v>25</v>
      </c>
      <c r="J16" s="234" t="s">
        <v>4251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75</v>
      </c>
      <c r="B17" s="234" t="s">
        <v>4252</v>
      </c>
      <c r="C17" s="234" t="s">
        <v>4253</v>
      </c>
      <c r="D17" s="234" t="s">
        <v>4254</v>
      </c>
      <c r="E17" s="234" t="s">
        <v>25</v>
      </c>
      <c r="F17" s="234" t="s">
        <v>4249</v>
      </c>
      <c r="G17" s="234" t="s">
        <v>25</v>
      </c>
      <c r="H17" s="234" t="s">
        <v>4255</v>
      </c>
      <c r="I17" s="234" t="s">
        <v>25</v>
      </c>
      <c r="J17" s="234" t="s">
        <v>4256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82</v>
      </c>
      <c r="B18" s="234" t="s">
        <v>4257</v>
      </c>
      <c r="C18" s="234" t="s">
        <v>4258</v>
      </c>
      <c r="D18" s="234" t="s">
        <v>25</v>
      </c>
      <c r="E18" s="234" t="s">
        <v>25</v>
      </c>
      <c r="F18" s="234" t="s">
        <v>25</v>
      </c>
      <c r="G18" s="234" t="s">
        <v>25</v>
      </c>
      <c r="H18" s="234" t="s">
        <v>4259</v>
      </c>
      <c r="I18" s="234" t="s">
        <v>25</v>
      </c>
      <c r="J18" s="234" t="s">
        <v>4260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1426</v>
      </c>
      <c r="B19" s="233" t="s">
        <v>4261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4262</v>
      </c>
      <c r="B20" s="234" t="s">
        <v>4263</v>
      </c>
      <c r="C20" s="234" t="s">
        <v>4264</v>
      </c>
      <c r="D20" s="234" t="s">
        <v>4265</v>
      </c>
      <c r="E20" s="234" t="s">
        <v>25</v>
      </c>
      <c r="F20" s="234" t="s">
        <v>4266</v>
      </c>
      <c r="G20" s="234" t="s">
        <v>25</v>
      </c>
      <c r="H20" s="234" t="s">
        <v>4267</v>
      </c>
      <c r="I20" s="234" t="s">
        <v>25</v>
      </c>
      <c r="J20" s="234" t="s">
        <v>4268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4269</v>
      </c>
      <c r="B21" s="234" t="s">
        <v>4270</v>
      </c>
      <c r="C21" s="234" t="s">
        <v>4271</v>
      </c>
      <c r="D21" s="234" t="s">
        <v>4272</v>
      </c>
      <c r="E21" s="234" t="s">
        <v>4273</v>
      </c>
      <c r="F21" s="234" t="s">
        <v>25</v>
      </c>
      <c r="G21" s="234" t="s">
        <v>25</v>
      </c>
      <c r="H21" s="234" t="s">
        <v>4274</v>
      </c>
      <c r="I21" s="234" t="s">
        <v>4275</v>
      </c>
      <c r="J21" s="234" t="s">
        <v>4276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4277</v>
      </c>
      <c r="B22" s="234" t="s">
        <v>4278</v>
      </c>
      <c r="C22" s="234" t="s">
        <v>4279</v>
      </c>
      <c r="D22" s="234" t="s">
        <v>4280</v>
      </c>
      <c r="E22" s="234" t="s">
        <v>25</v>
      </c>
      <c r="F22" s="234" t="s">
        <v>4281</v>
      </c>
      <c r="G22" s="234" t="s">
        <v>25</v>
      </c>
      <c r="H22" s="234" t="s">
        <v>4282</v>
      </c>
      <c r="I22" s="234" t="s">
        <v>25</v>
      </c>
      <c r="J22" s="234" t="s">
        <v>4283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4284</v>
      </c>
      <c r="B23" s="234" t="s">
        <v>4285</v>
      </c>
      <c r="C23" s="234" t="s">
        <v>4286</v>
      </c>
      <c r="D23" s="234" t="s">
        <v>4287</v>
      </c>
      <c r="E23" s="234" t="s">
        <v>25</v>
      </c>
      <c r="F23" s="234" t="s">
        <v>25</v>
      </c>
      <c r="G23" s="234" t="s">
        <v>25</v>
      </c>
      <c r="H23" s="234" t="s">
        <v>4288</v>
      </c>
      <c r="I23" s="234" t="s">
        <v>4289</v>
      </c>
      <c r="J23" s="234" t="s">
        <v>4290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4291</v>
      </c>
      <c r="B24" s="234" t="s">
        <v>4292</v>
      </c>
      <c r="C24" s="234" t="s">
        <v>4293</v>
      </c>
      <c r="D24" s="234" t="s">
        <v>4287</v>
      </c>
      <c r="E24" s="234" t="s">
        <v>25</v>
      </c>
      <c r="F24" s="234" t="s">
        <v>4294</v>
      </c>
      <c r="G24" s="234" t="s">
        <v>25</v>
      </c>
      <c r="H24" s="234" t="s">
        <v>4295</v>
      </c>
      <c r="I24" s="234" t="s">
        <v>25</v>
      </c>
      <c r="J24" s="234" t="s">
        <v>4296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1430</v>
      </c>
      <c r="B25" s="233" t="s">
        <v>4297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4298</v>
      </c>
      <c r="B26" s="234" t="s">
        <v>4299</v>
      </c>
      <c r="C26" s="234" t="s">
        <v>4300</v>
      </c>
      <c r="D26" s="234" t="s">
        <v>4301</v>
      </c>
      <c r="E26" s="234" t="s">
        <v>25</v>
      </c>
      <c r="F26" s="234" t="s">
        <v>4302</v>
      </c>
      <c r="G26" s="234" t="s">
        <v>25</v>
      </c>
      <c r="H26" s="234" t="s">
        <v>4303</v>
      </c>
      <c r="I26" s="234" t="s">
        <v>25</v>
      </c>
      <c r="J26" s="234" t="s">
        <v>4304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4305</v>
      </c>
      <c r="B27" s="232" t="s">
        <v>4306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1436</v>
      </c>
      <c r="B28" s="233" t="s">
        <v>4307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133</v>
      </c>
      <c r="B29" s="234" t="s">
        <v>4308</v>
      </c>
      <c r="C29" s="234" t="s">
        <v>4309</v>
      </c>
      <c r="D29" s="234" t="s">
        <v>4310</v>
      </c>
      <c r="E29" s="234" t="s">
        <v>4311</v>
      </c>
      <c r="F29" s="234" t="s">
        <v>25</v>
      </c>
      <c r="G29" s="234" t="s">
        <v>25</v>
      </c>
      <c r="H29" s="234" t="s">
        <v>4312</v>
      </c>
      <c r="I29" s="234" t="s">
        <v>25</v>
      </c>
      <c r="J29" s="234" t="s">
        <v>4313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139</v>
      </c>
      <c r="B30" s="234" t="s">
        <v>4314</v>
      </c>
      <c r="C30" s="234" t="s">
        <v>4186</v>
      </c>
      <c r="D30" s="234" t="s">
        <v>4187</v>
      </c>
      <c r="E30" s="234" t="s">
        <v>25</v>
      </c>
      <c r="F30" s="234" t="s">
        <v>4189</v>
      </c>
      <c r="G30" s="234" t="s">
        <v>25</v>
      </c>
      <c r="H30" s="234" t="s">
        <v>4315</v>
      </c>
      <c r="I30" s="234" t="s">
        <v>25</v>
      </c>
      <c r="J30" s="234" t="s">
        <v>4316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1441</v>
      </c>
      <c r="B31" s="233" t="s">
        <v>4317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233</v>
      </c>
      <c r="B32" s="234" t="s">
        <v>4318</v>
      </c>
      <c r="C32" s="234" t="s">
        <v>4319</v>
      </c>
      <c r="D32" s="234" t="s">
        <v>4320</v>
      </c>
      <c r="E32" s="234" t="s">
        <v>25</v>
      </c>
      <c r="F32" s="234" t="s">
        <v>25</v>
      </c>
      <c r="G32" s="234" t="s">
        <v>4321</v>
      </c>
      <c r="H32" s="234" t="s">
        <v>4322</v>
      </c>
      <c r="I32" s="234" t="s">
        <v>25</v>
      </c>
      <c r="J32" s="234" t="s">
        <v>4323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4324</v>
      </c>
      <c r="B33" s="234" t="s">
        <v>4325</v>
      </c>
      <c r="C33" s="234" t="s">
        <v>4326</v>
      </c>
      <c r="D33" s="234" t="s">
        <v>4327</v>
      </c>
      <c r="E33" s="234" t="s">
        <v>25</v>
      </c>
      <c r="F33" s="234" t="s">
        <v>4328</v>
      </c>
      <c r="G33" s="234" t="s">
        <v>25</v>
      </c>
      <c r="H33" s="234" t="s">
        <v>4329</v>
      </c>
      <c r="I33" s="234" t="s">
        <v>4330</v>
      </c>
      <c r="J33" s="234" t="s">
        <v>4331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4332</v>
      </c>
      <c r="B34" s="234" t="s">
        <v>4333</v>
      </c>
      <c r="C34" s="234" t="s">
        <v>4334</v>
      </c>
      <c r="D34" s="234" t="s">
        <v>4335</v>
      </c>
      <c r="E34" s="234" t="s">
        <v>25</v>
      </c>
      <c r="F34" s="234" t="s">
        <v>25</v>
      </c>
      <c r="G34" s="234" t="s">
        <v>25</v>
      </c>
      <c r="H34" s="234" t="s">
        <v>4336</v>
      </c>
      <c r="I34" s="234" t="s">
        <v>25</v>
      </c>
      <c r="J34" s="234" t="s">
        <v>4337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4338</v>
      </c>
      <c r="B35" s="234" t="s">
        <v>4339</v>
      </c>
      <c r="C35" s="234" t="s">
        <v>4340</v>
      </c>
      <c r="D35" s="234" t="s">
        <v>4341</v>
      </c>
      <c r="E35" s="234" t="s">
        <v>25</v>
      </c>
      <c r="F35" s="234" t="s">
        <v>4342</v>
      </c>
      <c r="G35" s="234" t="s">
        <v>25</v>
      </c>
      <c r="H35" s="234" t="s">
        <v>4343</v>
      </c>
      <c r="I35" s="234" t="s">
        <v>25</v>
      </c>
      <c r="J35" s="234" t="s">
        <v>4344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4345</v>
      </c>
      <c r="B36" s="234" t="s">
        <v>4346</v>
      </c>
      <c r="C36" s="234" t="s">
        <v>4347</v>
      </c>
      <c r="D36" s="234" t="s">
        <v>4348</v>
      </c>
      <c r="E36" s="234" t="s">
        <v>25</v>
      </c>
      <c r="F36" s="234" t="s">
        <v>25</v>
      </c>
      <c r="G36" s="234" t="s">
        <v>4349</v>
      </c>
      <c r="H36" s="234" t="s">
        <v>4350</v>
      </c>
      <c r="I36" s="234" t="s">
        <v>25</v>
      </c>
      <c r="J36" s="234" t="s">
        <v>4351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4352</v>
      </c>
      <c r="B37" s="234" t="s">
        <v>4353</v>
      </c>
      <c r="C37" s="234" t="s">
        <v>4354</v>
      </c>
      <c r="D37" s="234" t="s">
        <v>4355</v>
      </c>
      <c r="E37" s="234" t="s">
        <v>25</v>
      </c>
      <c r="F37" s="234" t="s">
        <v>4356</v>
      </c>
      <c r="G37" s="234" t="s">
        <v>4357</v>
      </c>
      <c r="H37" s="234" t="s">
        <v>4358</v>
      </c>
      <c r="I37" s="234" t="s">
        <v>25</v>
      </c>
      <c r="J37" s="234" t="s">
        <v>4359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4360</v>
      </c>
      <c r="B38" s="234" t="s">
        <v>4361</v>
      </c>
      <c r="C38" s="234" t="s">
        <v>4362</v>
      </c>
      <c r="D38" s="234" t="s">
        <v>4363</v>
      </c>
      <c r="E38" s="234" t="s">
        <v>25</v>
      </c>
      <c r="F38" s="234" t="s">
        <v>4356</v>
      </c>
      <c r="G38" s="234" t="s">
        <v>4364</v>
      </c>
      <c r="H38" s="234" t="s">
        <v>4365</v>
      </c>
      <c r="I38" s="234" t="s">
        <v>4366</v>
      </c>
      <c r="J38" s="234" t="s">
        <v>4367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1445</v>
      </c>
      <c r="B39" s="233" t="s">
        <v>4368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4369</v>
      </c>
      <c r="B40" s="234" t="s">
        <v>4370</v>
      </c>
      <c r="C40" s="234" t="s">
        <v>4371</v>
      </c>
      <c r="D40" s="234" t="s">
        <v>4372</v>
      </c>
      <c r="E40" s="234" t="s">
        <v>25</v>
      </c>
      <c r="F40" s="234" t="s">
        <v>25</v>
      </c>
      <c r="G40" s="234" t="s">
        <v>25</v>
      </c>
      <c r="H40" s="234" t="s">
        <v>4373</v>
      </c>
      <c r="I40" s="234" t="s">
        <v>4374</v>
      </c>
      <c r="J40" s="234" t="s">
        <v>4375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4376</v>
      </c>
      <c r="B41" s="234" t="s">
        <v>4377</v>
      </c>
      <c r="C41" s="234" t="s">
        <v>4378</v>
      </c>
      <c r="D41" s="234" t="s">
        <v>25</v>
      </c>
      <c r="E41" s="234" t="s">
        <v>25</v>
      </c>
      <c r="F41" s="234" t="s">
        <v>25</v>
      </c>
      <c r="G41" s="234" t="s">
        <v>25</v>
      </c>
      <c r="H41" s="234" t="s">
        <v>4379</v>
      </c>
      <c r="I41" s="234" t="s">
        <v>25</v>
      </c>
      <c r="J41" s="234" t="s">
        <v>4380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4381</v>
      </c>
      <c r="B42" s="232" t="s">
        <v>4382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1468</v>
      </c>
      <c r="B43" s="233" t="s">
        <v>4383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275</v>
      </c>
      <c r="B44" s="234" t="s">
        <v>4384</v>
      </c>
      <c r="C44" s="234" t="s">
        <v>4385</v>
      </c>
      <c r="D44" s="234" t="s">
        <v>4386</v>
      </c>
      <c r="E44" s="234" t="s">
        <v>4182</v>
      </c>
      <c r="F44" s="234" t="s">
        <v>25</v>
      </c>
      <c r="G44" s="234" t="s">
        <v>25</v>
      </c>
      <c r="H44" s="234" t="s">
        <v>4387</v>
      </c>
      <c r="I44" s="234" t="s">
        <v>25</v>
      </c>
      <c r="J44" s="234" t="s">
        <v>4388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4389</v>
      </c>
      <c r="B45" s="234" t="s">
        <v>4390</v>
      </c>
      <c r="C45" s="234" t="s">
        <v>4391</v>
      </c>
      <c r="D45" s="234" t="s">
        <v>4187</v>
      </c>
      <c r="E45" s="234" t="s">
        <v>25</v>
      </c>
      <c r="F45" s="234" t="s">
        <v>4189</v>
      </c>
      <c r="G45" s="234" t="s">
        <v>25</v>
      </c>
      <c r="H45" s="234" t="s">
        <v>4392</v>
      </c>
      <c r="I45" s="234" t="s">
        <v>25</v>
      </c>
      <c r="J45" s="234" t="s">
        <v>4393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1474</v>
      </c>
      <c r="B46" s="233" t="s">
        <v>4394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282</v>
      </c>
      <c r="B47" s="234" t="s">
        <v>4395</v>
      </c>
      <c r="C47" s="234" t="s">
        <v>4396</v>
      </c>
      <c r="D47" s="234" t="s">
        <v>4397</v>
      </c>
      <c r="E47" s="234" t="s">
        <v>25</v>
      </c>
      <c r="F47" s="234" t="s">
        <v>4398</v>
      </c>
      <c r="G47" s="234" t="s">
        <v>4399</v>
      </c>
      <c r="H47" s="234" t="s">
        <v>4400</v>
      </c>
      <c r="I47" s="234" t="s">
        <v>4401</v>
      </c>
      <c r="J47" s="234" t="s">
        <v>4402</v>
      </c>
      <c r="K47" s="237">
        <f>IF(COUNTIF(L47:AY47,"&lt;&gt;")=0,"",SUMPRODUCT(((Recommendations[ImplStatus]="Implemented")+(Recommendations[ImplStatus]="Compensated"))*ISNUMBER(MATCH(Recommendations[Id],L47:AY47,0)))/COUNTIF(L47:AY47,"&lt;&gt;"))</f>
        <v>0</v>
      </c>
      <c r="L47" s="240" t="s">
        <v>282</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1478</v>
      </c>
      <c r="B48" s="233" t="s">
        <v>4403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303</v>
      </c>
      <c r="B49" s="234" t="s">
        <v>4404</v>
      </c>
      <c r="C49" s="234" t="s">
        <v>4405</v>
      </c>
      <c r="D49" s="234" t="s">
        <v>4406</v>
      </c>
      <c r="E49" s="234" t="s">
        <v>4407</v>
      </c>
      <c r="F49" s="234" t="s">
        <v>25</v>
      </c>
      <c r="G49" s="234" t="s">
        <v>25</v>
      </c>
      <c r="H49" s="234" t="s">
        <v>4408</v>
      </c>
      <c r="I49" s="234" t="s">
        <v>4409</v>
      </c>
      <c r="J49" s="234" t="s">
        <v>4410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4411</v>
      </c>
      <c r="B50" s="234" t="s">
        <v>4412</v>
      </c>
      <c r="C50" s="234" t="s">
        <v>4413</v>
      </c>
      <c r="D50" s="234" t="s">
        <v>25</v>
      </c>
      <c r="E50" s="234" t="s">
        <v>4414</v>
      </c>
      <c r="F50" s="234" t="s">
        <v>4415</v>
      </c>
      <c r="G50" s="234" t="s">
        <v>25</v>
      </c>
      <c r="H50" s="234" t="s">
        <v>4408</v>
      </c>
      <c r="I50" s="234" t="s">
        <v>4416</v>
      </c>
      <c r="J50" s="234" t="s">
        <v>4417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4418</v>
      </c>
      <c r="B51" s="234" t="s">
        <v>4419</v>
      </c>
      <c r="C51" s="234" t="s">
        <v>4420</v>
      </c>
      <c r="D51" s="234" t="s">
        <v>25</v>
      </c>
      <c r="E51" s="234" t="s">
        <v>25</v>
      </c>
      <c r="F51" s="234" t="s">
        <v>4421</v>
      </c>
      <c r="G51" s="234" t="s">
        <v>25</v>
      </c>
      <c r="H51" s="234" t="s">
        <v>4408</v>
      </c>
      <c r="I51" s="234" t="s">
        <v>4422</v>
      </c>
      <c r="J51" s="234" t="s">
        <v>4423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4424</v>
      </c>
      <c r="B52" s="234" t="s">
        <v>4425</v>
      </c>
      <c r="C52" s="234" t="s">
        <v>4426</v>
      </c>
      <c r="D52" s="234" t="s">
        <v>25</v>
      </c>
      <c r="E52" s="234" t="s">
        <v>25</v>
      </c>
      <c r="F52" s="234" t="s">
        <v>4427</v>
      </c>
      <c r="G52" s="234" t="s">
        <v>25</v>
      </c>
      <c r="H52" s="234" t="s">
        <v>4408</v>
      </c>
      <c r="I52" s="234" t="s">
        <v>4428</v>
      </c>
      <c r="J52" s="234" t="s">
        <v>4429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4430</v>
      </c>
      <c r="B53" s="234" t="s">
        <v>4431</v>
      </c>
      <c r="C53" s="234" t="s">
        <v>4432</v>
      </c>
      <c r="D53" s="234" t="s">
        <v>4433</v>
      </c>
      <c r="E53" s="234" t="s">
        <v>4434</v>
      </c>
      <c r="F53" s="234" t="s">
        <v>25</v>
      </c>
      <c r="G53" s="234" t="s">
        <v>25</v>
      </c>
      <c r="H53" s="234" t="s">
        <v>4435</v>
      </c>
      <c r="I53" s="234" t="s">
        <v>25</v>
      </c>
      <c r="J53" s="234" t="s">
        <v>4436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4437</v>
      </c>
      <c r="B54" s="234" t="s">
        <v>4438</v>
      </c>
      <c r="C54" s="234" t="s">
        <v>4432</v>
      </c>
      <c r="D54" s="234" t="s">
        <v>4433</v>
      </c>
      <c r="E54" s="234" t="s">
        <v>25</v>
      </c>
      <c r="F54" s="234" t="s">
        <v>25</v>
      </c>
      <c r="G54" s="234" t="s">
        <v>25</v>
      </c>
      <c r="H54" s="234" t="s">
        <v>4439</v>
      </c>
      <c r="I54" s="234" t="s">
        <v>4440</v>
      </c>
      <c r="J54" s="234" t="s">
        <v>4441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1482</v>
      </c>
      <c r="B55" s="233" t="s">
        <v>4442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4443</v>
      </c>
      <c r="B56" s="234" t="s">
        <v>4444</v>
      </c>
      <c r="C56" s="234" t="s">
        <v>4445</v>
      </c>
      <c r="D56" s="234" t="s">
        <v>4446</v>
      </c>
      <c r="E56" s="234" t="s">
        <v>4447</v>
      </c>
      <c r="F56" s="234" t="s">
        <v>25</v>
      </c>
      <c r="G56" s="234" t="s">
        <v>4448</v>
      </c>
      <c r="H56" s="234" t="s">
        <v>25</v>
      </c>
      <c r="I56" s="234" t="s">
        <v>25</v>
      </c>
      <c r="J56" s="234" t="s">
        <v>4449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4450</v>
      </c>
      <c r="B57" s="234" t="s">
        <v>4451</v>
      </c>
      <c r="C57" s="234" t="s">
        <v>4452</v>
      </c>
      <c r="D57" s="234" t="s">
        <v>4453</v>
      </c>
      <c r="E57" s="234" t="s">
        <v>4454</v>
      </c>
      <c r="F57" s="234" t="s">
        <v>25</v>
      </c>
      <c r="G57" s="234" t="s">
        <v>4455</v>
      </c>
      <c r="H57" s="234" t="s">
        <v>4456</v>
      </c>
      <c r="I57" s="234" t="s">
        <v>25</v>
      </c>
      <c r="J57" s="234" t="s">
        <v>4457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1486</v>
      </c>
      <c r="B58" s="233" t="s">
        <v>4458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4459</v>
      </c>
      <c r="B59" s="234" t="s">
        <v>4460</v>
      </c>
      <c r="C59" s="234" t="s">
        <v>4461</v>
      </c>
      <c r="D59" s="234" t="s">
        <v>4462</v>
      </c>
      <c r="E59" s="234" t="s">
        <v>25</v>
      </c>
      <c r="F59" s="234" t="s">
        <v>25</v>
      </c>
      <c r="G59" s="234" t="s">
        <v>4463</v>
      </c>
      <c r="H59" s="234" t="s">
        <v>4464</v>
      </c>
      <c r="I59" s="234" t="s">
        <v>4465</v>
      </c>
      <c r="J59" s="234" t="s">
        <v>4466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4467</v>
      </c>
      <c r="B60" s="234" t="s">
        <v>4468</v>
      </c>
      <c r="C60" s="234" t="s">
        <v>4469</v>
      </c>
      <c r="D60" s="234" t="s">
        <v>25</v>
      </c>
      <c r="E60" s="234" t="s">
        <v>4470</v>
      </c>
      <c r="F60" s="234" t="s">
        <v>4471</v>
      </c>
      <c r="G60" s="234" t="s">
        <v>25</v>
      </c>
      <c r="H60" s="234" t="s">
        <v>4472</v>
      </c>
      <c r="I60" s="234" t="s">
        <v>4473</v>
      </c>
      <c r="J60" s="234" t="s">
        <v>4474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4475</v>
      </c>
      <c r="B61" s="234" t="s">
        <v>4476</v>
      </c>
      <c r="C61" s="234" t="s">
        <v>4477</v>
      </c>
      <c r="D61" s="234" t="s">
        <v>25</v>
      </c>
      <c r="E61" s="234" t="s">
        <v>25</v>
      </c>
      <c r="F61" s="234" t="s">
        <v>25</v>
      </c>
      <c r="G61" s="234" t="s">
        <v>4478</v>
      </c>
      <c r="H61" s="234" t="s">
        <v>4479</v>
      </c>
      <c r="I61" s="234" t="s">
        <v>4480</v>
      </c>
      <c r="J61" s="234" t="s">
        <v>4481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4482</v>
      </c>
      <c r="B62" s="234" t="s">
        <v>4483</v>
      </c>
      <c r="C62" s="234" t="s">
        <v>4484</v>
      </c>
      <c r="D62" s="234" t="s">
        <v>4485</v>
      </c>
      <c r="E62" s="234" t="s">
        <v>25</v>
      </c>
      <c r="F62" s="234" t="s">
        <v>25</v>
      </c>
      <c r="G62" s="234" t="s">
        <v>25</v>
      </c>
      <c r="H62" s="234" t="s">
        <v>4486</v>
      </c>
      <c r="I62" s="234" t="s">
        <v>4487</v>
      </c>
      <c r="J62" s="234" t="s">
        <v>4488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1490</v>
      </c>
      <c r="B63" s="233" t="s">
        <v>4489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4490</v>
      </c>
      <c r="B64" s="234" t="s">
        <v>4491</v>
      </c>
      <c r="C64" s="234" t="s">
        <v>4492</v>
      </c>
      <c r="D64" s="234" t="s">
        <v>4493</v>
      </c>
      <c r="E64" s="234" t="s">
        <v>25</v>
      </c>
      <c r="F64" s="234" t="s">
        <v>25</v>
      </c>
      <c r="G64" s="234" t="s">
        <v>4494</v>
      </c>
      <c r="H64" s="234" t="s">
        <v>4495</v>
      </c>
      <c r="I64" s="234" t="s">
        <v>4496</v>
      </c>
      <c r="J64" s="234" t="s">
        <v>4497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4498</v>
      </c>
      <c r="B65" s="234" t="s">
        <v>4499</v>
      </c>
      <c r="C65" s="234" t="s">
        <v>4500</v>
      </c>
      <c r="D65" s="234" t="s">
        <v>4501</v>
      </c>
      <c r="E65" s="234" t="s">
        <v>25</v>
      </c>
      <c r="F65" s="234" t="s">
        <v>25</v>
      </c>
      <c r="G65" s="234" t="s">
        <v>25</v>
      </c>
      <c r="H65" s="234" t="s">
        <v>4502</v>
      </c>
      <c r="I65" s="234" t="s">
        <v>4503</v>
      </c>
      <c r="J65" s="234" t="s">
        <v>4504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4505</v>
      </c>
      <c r="B66" s="234" t="s">
        <v>4506</v>
      </c>
      <c r="C66" s="234" t="s">
        <v>4507</v>
      </c>
      <c r="D66" s="234" t="s">
        <v>4508</v>
      </c>
      <c r="E66" s="234" t="s">
        <v>25</v>
      </c>
      <c r="F66" s="234" t="s">
        <v>25</v>
      </c>
      <c r="G66" s="234" t="s">
        <v>25</v>
      </c>
      <c r="H66" s="234" t="s">
        <v>4509</v>
      </c>
      <c r="I66" s="234" t="s">
        <v>4510</v>
      </c>
      <c r="J66" s="234" t="s">
        <v>4511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4512</v>
      </c>
      <c r="B67" s="234" t="s">
        <v>4513</v>
      </c>
      <c r="C67" s="234" t="s">
        <v>4514</v>
      </c>
      <c r="D67" s="234" t="s">
        <v>4515</v>
      </c>
      <c r="E67" s="234" t="s">
        <v>25</v>
      </c>
      <c r="F67" s="234" t="s">
        <v>25</v>
      </c>
      <c r="G67" s="234" t="s">
        <v>25</v>
      </c>
      <c r="H67" s="234" t="s">
        <v>4516</v>
      </c>
      <c r="I67" s="234" t="s">
        <v>25</v>
      </c>
      <c r="J67" s="234" t="s">
        <v>4517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4518</v>
      </c>
      <c r="B68" s="234" t="s">
        <v>4519</v>
      </c>
      <c r="C68" s="234" t="s">
        <v>4520</v>
      </c>
      <c r="D68" s="234" t="s">
        <v>25</v>
      </c>
      <c r="E68" s="234" t="s">
        <v>25</v>
      </c>
      <c r="F68" s="234" t="s">
        <v>25</v>
      </c>
      <c r="G68" s="234" t="s">
        <v>25</v>
      </c>
      <c r="H68" s="234" t="s">
        <v>4521</v>
      </c>
      <c r="I68" s="234" t="s">
        <v>25</v>
      </c>
      <c r="J68" s="234" t="s">
        <v>4522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1494</v>
      </c>
      <c r="B69" s="233" t="s">
        <v>4523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4524</v>
      </c>
      <c r="B70" s="234" t="s">
        <v>4525</v>
      </c>
      <c r="C70" s="234" t="s">
        <v>4526</v>
      </c>
      <c r="D70" s="234" t="s">
        <v>25</v>
      </c>
      <c r="E70" s="234" t="s">
        <v>25</v>
      </c>
      <c r="F70" s="234" t="s">
        <v>25</v>
      </c>
      <c r="G70" s="234" t="s">
        <v>4527</v>
      </c>
      <c r="H70" s="234" t="s">
        <v>4528</v>
      </c>
      <c r="I70" s="234" t="s">
        <v>25</v>
      </c>
      <c r="J70" s="234" t="s">
        <v>4529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4530</v>
      </c>
      <c r="B71" s="234" t="s">
        <v>4531</v>
      </c>
      <c r="C71" s="234" t="s">
        <v>4532</v>
      </c>
      <c r="D71" s="234" t="s">
        <v>25</v>
      </c>
      <c r="E71" s="234" t="s">
        <v>25</v>
      </c>
      <c r="F71" s="234" t="s">
        <v>25</v>
      </c>
      <c r="G71" s="234" t="s">
        <v>25</v>
      </c>
      <c r="H71" s="234" t="s">
        <v>4533</v>
      </c>
      <c r="I71" s="234" t="s">
        <v>25</v>
      </c>
      <c r="J71" s="234" t="s">
        <v>4534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4535</v>
      </c>
      <c r="B72" s="234" t="s">
        <v>4536</v>
      </c>
      <c r="C72" s="234" t="s">
        <v>4537</v>
      </c>
      <c r="D72" s="234" t="s">
        <v>4538</v>
      </c>
      <c r="E72" s="234" t="s">
        <v>4539</v>
      </c>
      <c r="F72" s="234" t="s">
        <v>25</v>
      </c>
      <c r="G72" s="234" t="s">
        <v>25</v>
      </c>
      <c r="H72" s="234" t="s">
        <v>4540</v>
      </c>
      <c r="I72" s="234" t="s">
        <v>25</v>
      </c>
      <c r="J72" s="234" t="s">
        <v>4541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4542</v>
      </c>
      <c r="B73" s="234" t="s">
        <v>4543</v>
      </c>
      <c r="C73" s="234" t="s">
        <v>4544</v>
      </c>
      <c r="D73" s="234" t="s">
        <v>4545</v>
      </c>
      <c r="E73" s="234" t="s">
        <v>4539</v>
      </c>
      <c r="F73" s="234" t="s">
        <v>25</v>
      </c>
      <c r="G73" s="234" t="s">
        <v>4546</v>
      </c>
      <c r="H73" s="234" t="s">
        <v>4547</v>
      </c>
      <c r="I73" s="234" t="s">
        <v>25</v>
      </c>
      <c r="J73" s="234" t="s">
        <v>4548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4549</v>
      </c>
      <c r="B74" s="234" t="s">
        <v>4550</v>
      </c>
      <c r="C74" s="234" t="s">
        <v>4551</v>
      </c>
      <c r="D74" s="234" t="s">
        <v>4545</v>
      </c>
      <c r="E74" s="234" t="s">
        <v>4552</v>
      </c>
      <c r="F74" s="234" t="s">
        <v>25</v>
      </c>
      <c r="G74" s="234" t="s">
        <v>4553</v>
      </c>
      <c r="H74" s="234" t="s">
        <v>4554</v>
      </c>
      <c r="I74" s="234" t="s">
        <v>4555</v>
      </c>
      <c r="J74" s="234" t="s">
        <v>4556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4557</v>
      </c>
      <c r="B75" s="234" t="s">
        <v>4558</v>
      </c>
      <c r="C75" s="234" t="s">
        <v>4559</v>
      </c>
      <c r="D75" s="234" t="s">
        <v>4560</v>
      </c>
      <c r="E75" s="234" t="s">
        <v>4552</v>
      </c>
      <c r="F75" s="234" t="s">
        <v>4561</v>
      </c>
      <c r="G75" s="234" t="s">
        <v>4562</v>
      </c>
      <c r="H75" s="234" t="s">
        <v>4563</v>
      </c>
      <c r="I75" s="234" t="s">
        <v>4564</v>
      </c>
      <c r="J75" s="234" t="s">
        <v>4565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4566</v>
      </c>
      <c r="B76" s="234" t="s">
        <v>4567</v>
      </c>
      <c r="C76" s="234" t="s">
        <v>4568</v>
      </c>
      <c r="D76" s="234" t="s">
        <v>4569</v>
      </c>
      <c r="E76" s="234" t="s">
        <v>25</v>
      </c>
      <c r="F76" s="234" t="s">
        <v>25</v>
      </c>
      <c r="G76" s="234" t="s">
        <v>25</v>
      </c>
      <c r="H76" s="234" t="s">
        <v>4570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4571</v>
      </c>
      <c r="B77" s="234" t="s">
        <v>4572</v>
      </c>
      <c r="C77" s="234" t="s">
        <v>4573</v>
      </c>
      <c r="D77" s="234" t="s">
        <v>25</v>
      </c>
      <c r="E77" s="234" t="s">
        <v>25</v>
      </c>
      <c r="F77" s="234" t="s">
        <v>25</v>
      </c>
      <c r="G77" s="234" t="s">
        <v>4574</v>
      </c>
      <c r="H77" s="234" t="s">
        <v>4575</v>
      </c>
      <c r="I77" s="234" t="s">
        <v>25</v>
      </c>
      <c r="J77" s="234" t="s">
        <v>4576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4577</v>
      </c>
      <c r="B78" s="234" t="s">
        <v>4578</v>
      </c>
      <c r="C78" s="234" t="s">
        <v>4579</v>
      </c>
      <c r="D78" s="234" t="s">
        <v>25</v>
      </c>
      <c r="E78" s="234" t="s">
        <v>25</v>
      </c>
      <c r="F78" s="234" t="s">
        <v>25</v>
      </c>
      <c r="G78" s="234" t="s">
        <v>4580</v>
      </c>
      <c r="H78" s="234" t="s">
        <v>4581</v>
      </c>
      <c r="I78" s="234" t="s">
        <v>4582</v>
      </c>
      <c r="J78" s="234" t="s">
        <v>4583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4584</v>
      </c>
      <c r="B79" s="232" t="s">
        <v>4585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311</v>
      </c>
      <c r="B80" s="233" t="s">
        <v>4586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4587</v>
      </c>
      <c r="B81" s="234" t="s">
        <v>4588</v>
      </c>
      <c r="C81" s="234" t="s">
        <v>4589</v>
      </c>
      <c r="D81" s="234" t="s">
        <v>4386</v>
      </c>
      <c r="E81" s="234" t="s">
        <v>4590</v>
      </c>
      <c r="F81" s="234" t="s">
        <v>25</v>
      </c>
      <c r="G81" s="234" t="s">
        <v>25</v>
      </c>
      <c r="H81" s="234" t="s">
        <v>4591</v>
      </c>
      <c r="I81" s="234" t="s">
        <v>25</v>
      </c>
      <c r="J81" s="234" t="s">
        <v>4592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4593</v>
      </c>
      <c r="B82" s="234" t="s">
        <v>4594</v>
      </c>
      <c r="C82" s="234" t="s">
        <v>4186</v>
      </c>
      <c r="D82" s="234" t="s">
        <v>4187</v>
      </c>
      <c r="E82" s="234" t="s">
        <v>25</v>
      </c>
      <c r="F82" s="234" t="s">
        <v>4189</v>
      </c>
      <c r="G82" s="234" t="s">
        <v>25</v>
      </c>
      <c r="H82" s="234" t="s">
        <v>4595</v>
      </c>
      <c r="I82" s="234" t="s">
        <v>25</v>
      </c>
      <c r="J82" s="234" t="s">
        <v>4596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318</v>
      </c>
      <c r="B83" s="233" t="s">
        <v>4597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4598</v>
      </c>
      <c r="B84" s="234" t="s">
        <v>4599</v>
      </c>
      <c r="C84" s="234" t="s">
        <v>4600</v>
      </c>
      <c r="D84" s="234" t="s">
        <v>4601</v>
      </c>
      <c r="E84" s="234" t="s">
        <v>25</v>
      </c>
      <c r="F84" s="234" t="s">
        <v>4602</v>
      </c>
      <c r="G84" s="234" t="s">
        <v>4603</v>
      </c>
      <c r="H84" s="234" t="s">
        <v>4604</v>
      </c>
      <c r="I84" s="234" t="s">
        <v>4605</v>
      </c>
      <c r="J84" s="234" t="s">
        <v>4606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4607</v>
      </c>
      <c r="B85" s="234" t="s">
        <v>4608</v>
      </c>
      <c r="C85" s="234" t="s">
        <v>4609</v>
      </c>
      <c r="D85" s="234" t="s">
        <v>4610</v>
      </c>
      <c r="E85" s="234" t="s">
        <v>25</v>
      </c>
      <c r="F85" s="234" t="s">
        <v>25</v>
      </c>
      <c r="G85" s="234" t="s">
        <v>25</v>
      </c>
      <c r="H85" s="234" t="s">
        <v>4611</v>
      </c>
      <c r="I85" s="234" t="s">
        <v>4612</v>
      </c>
      <c r="J85" s="234" t="s">
        <v>4613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4614</v>
      </c>
      <c r="B86" s="234" t="s">
        <v>4615</v>
      </c>
      <c r="C86" s="234" t="s">
        <v>4616</v>
      </c>
      <c r="D86" s="234" t="s">
        <v>4617</v>
      </c>
      <c r="E86" s="234" t="s">
        <v>25</v>
      </c>
      <c r="F86" s="234" t="s">
        <v>25</v>
      </c>
      <c r="G86" s="234" t="s">
        <v>4618</v>
      </c>
      <c r="H86" s="234" t="s">
        <v>4619</v>
      </c>
      <c r="I86" s="234" t="s">
        <v>25</v>
      </c>
      <c r="J86" s="234" t="s">
        <v>4620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4621</v>
      </c>
      <c r="B87" s="234" t="s">
        <v>4622</v>
      </c>
      <c r="C87" s="234" t="s">
        <v>4623</v>
      </c>
      <c r="D87" s="234" t="s">
        <v>4624</v>
      </c>
      <c r="E87" s="234" t="s">
        <v>25</v>
      </c>
      <c r="F87" s="234" t="s">
        <v>4625</v>
      </c>
      <c r="G87" s="234" t="s">
        <v>25</v>
      </c>
      <c r="H87" s="234" t="s">
        <v>4626</v>
      </c>
      <c r="I87" s="234" t="s">
        <v>4627</v>
      </c>
      <c r="J87" s="234" t="s">
        <v>4628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4629</v>
      </c>
      <c r="B88" s="232" t="s">
        <v>4630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1577</v>
      </c>
      <c r="B89" s="233" t="s">
        <v>4631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4632</v>
      </c>
      <c r="B90" s="234" t="s">
        <v>4633</v>
      </c>
      <c r="C90" s="234" t="s">
        <v>4634</v>
      </c>
      <c r="D90" s="234" t="s">
        <v>4386</v>
      </c>
      <c r="E90" s="234" t="s">
        <v>4182</v>
      </c>
      <c r="F90" s="234" t="s">
        <v>25</v>
      </c>
      <c r="G90" s="234" t="s">
        <v>25</v>
      </c>
      <c r="H90" s="234" t="s">
        <v>4635</v>
      </c>
      <c r="I90" s="234" t="s">
        <v>25</v>
      </c>
      <c r="J90" s="234" t="s">
        <v>4636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4637</v>
      </c>
      <c r="B91" s="234" t="s">
        <v>4638</v>
      </c>
      <c r="C91" s="234" t="s">
        <v>4639</v>
      </c>
      <c r="D91" s="234" t="s">
        <v>4187</v>
      </c>
      <c r="E91" s="234" t="s">
        <v>25</v>
      </c>
      <c r="F91" s="234" t="s">
        <v>4189</v>
      </c>
      <c r="G91" s="234" t="s">
        <v>25</v>
      </c>
      <c r="H91" s="234" t="s">
        <v>4640</v>
      </c>
      <c r="I91" s="234" t="s">
        <v>25</v>
      </c>
      <c r="J91" s="234" t="s">
        <v>4641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1581</v>
      </c>
      <c r="B92" s="233" t="s">
        <v>4642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4643</v>
      </c>
      <c r="B93" s="234" t="s">
        <v>4644</v>
      </c>
      <c r="C93" s="234" t="s">
        <v>4645</v>
      </c>
      <c r="D93" s="234" t="s">
        <v>4646</v>
      </c>
      <c r="E93" s="234" t="s">
        <v>4647</v>
      </c>
      <c r="F93" s="234" t="s">
        <v>25</v>
      </c>
      <c r="G93" s="234" t="s">
        <v>25</v>
      </c>
      <c r="H93" s="234" t="s">
        <v>4648</v>
      </c>
      <c r="I93" s="234" t="s">
        <v>25</v>
      </c>
      <c r="J93" s="234" t="s">
        <v>4649</v>
      </c>
      <c r="K93" s="237">
        <f>IF(COUNTIF(L93:AY93,"&lt;&gt;")=0,"",SUMPRODUCT(((Recommendations[ImplStatus]="Implemented")+(Recommendations[ImplStatus]="Compensated"))*ISNUMBER(MATCH(Recommendations[Id],L93:AY93,0)))/COUNTIF(L93:AY93,"&lt;&gt;"))</f>
        <v>0</v>
      </c>
      <c r="L93" s="240" t="s">
        <v>139</v>
      </c>
      <c r="M93" s="240" t="s">
        <v>153</v>
      </c>
      <c r="N93" s="240" t="s">
        <v>160</v>
      </c>
      <c r="O93" s="240" t="s">
        <v>198</v>
      </c>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4650</v>
      </c>
      <c r="B94" s="234" t="s">
        <v>4651</v>
      </c>
      <c r="C94" s="234" t="s">
        <v>4652</v>
      </c>
      <c r="D94" s="234" t="s">
        <v>4653</v>
      </c>
      <c r="E94" s="234" t="s">
        <v>25</v>
      </c>
      <c r="F94" s="234" t="s">
        <v>4654</v>
      </c>
      <c r="G94" s="234" t="s">
        <v>25</v>
      </c>
      <c r="H94" s="234" t="s">
        <v>4655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4656</v>
      </c>
      <c r="B95" s="234" t="s">
        <v>4657</v>
      </c>
      <c r="C95" s="234" t="s">
        <v>4658</v>
      </c>
      <c r="D95" s="234" t="s">
        <v>4659</v>
      </c>
      <c r="E95" s="234" t="s">
        <v>25</v>
      </c>
      <c r="F95" s="234" t="s">
        <v>25</v>
      </c>
      <c r="G95" s="234" t="s">
        <v>25</v>
      </c>
      <c r="H95" s="234" t="s">
        <v>4660</v>
      </c>
      <c r="I95" s="234" t="s">
        <v>4661</v>
      </c>
      <c r="J95" s="234" t="s">
        <v>4662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617</v>
      </c>
      <c r="B96" s="234" t="s">
        <v>4663</v>
      </c>
      <c r="C96" s="234" t="s">
        <v>4664</v>
      </c>
      <c r="D96" s="234" t="s">
        <v>25</v>
      </c>
      <c r="E96" s="234" t="s">
        <v>25</v>
      </c>
      <c r="F96" s="234" t="s">
        <v>25</v>
      </c>
      <c r="G96" s="234" t="s">
        <v>25</v>
      </c>
      <c r="H96" s="234" t="s">
        <v>4665</v>
      </c>
      <c r="I96" s="234" t="s">
        <v>4612</v>
      </c>
      <c r="J96" s="234" t="s">
        <v>4666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1585</v>
      </c>
      <c r="B97" s="233" t="s">
        <v>4667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720</v>
      </c>
      <c r="B98" s="234" t="s">
        <v>4668</v>
      </c>
      <c r="C98" s="234" t="s">
        <v>4669</v>
      </c>
      <c r="D98" s="234" t="s">
        <v>4670</v>
      </c>
      <c r="E98" s="234" t="s">
        <v>25</v>
      </c>
      <c r="F98" s="234" t="s">
        <v>25</v>
      </c>
      <c r="G98" s="234" t="s">
        <v>25</v>
      </c>
      <c r="H98" s="234" t="s">
        <v>4671</v>
      </c>
      <c r="I98" s="234" t="s">
        <v>25</v>
      </c>
      <c r="J98" s="234" t="s">
        <v>4672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727</v>
      </c>
      <c r="B99" s="234" t="s">
        <v>4673</v>
      </c>
      <c r="C99" s="234" t="s">
        <v>4674</v>
      </c>
      <c r="D99" s="234" t="s">
        <v>4675</v>
      </c>
      <c r="E99" s="234" t="s">
        <v>4676</v>
      </c>
      <c r="F99" s="234" t="s">
        <v>25</v>
      </c>
      <c r="G99" s="234" t="s">
        <v>25</v>
      </c>
      <c r="H99" s="234" t="s">
        <v>4677</v>
      </c>
      <c r="I99" s="234" t="s">
        <v>25</v>
      </c>
      <c r="J99" s="234" t="s">
        <v>4678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4679</v>
      </c>
      <c r="B100" s="234" t="s">
        <v>4680</v>
      </c>
      <c r="C100" s="234" t="s">
        <v>4681</v>
      </c>
      <c r="D100" s="234" t="s">
        <v>25</v>
      </c>
      <c r="E100" s="234" t="s">
        <v>25</v>
      </c>
      <c r="F100" s="234" t="s">
        <v>25</v>
      </c>
      <c r="G100" s="234" t="s">
        <v>25</v>
      </c>
      <c r="H100" s="234" t="s">
        <v>4682</v>
      </c>
      <c r="I100" s="234" t="s">
        <v>4683</v>
      </c>
      <c r="J100" s="234" t="s">
        <v>4684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734</v>
      </c>
      <c r="B101" s="234" t="s">
        <v>4685</v>
      </c>
      <c r="C101" s="234" t="s">
        <v>4686</v>
      </c>
      <c r="D101" s="234" t="s">
        <v>25</v>
      </c>
      <c r="E101" s="234" t="s">
        <v>25</v>
      </c>
      <c r="F101" s="234" t="s">
        <v>25</v>
      </c>
      <c r="G101" s="234" t="s">
        <v>25</v>
      </c>
      <c r="H101" s="234" t="s">
        <v>4687</v>
      </c>
      <c r="I101" s="234" t="s">
        <v>4612</v>
      </c>
      <c r="J101" s="234" t="s">
        <v>4688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740</v>
      </c>
      <c r="B102" s="234" t="s">
        <v>4689</v>
      </c>
      <c r="C102" s="234" t="s">
        <v>4690</v>
      </c>
      <c r="D102" s="234" t="s">
        <v>4691</v>
      </c>
      <c r="E102" s="234" t="s">
        <v>25</v>
      </c>
      <c r="F102" s="234" t="s">
        <v>25</v>
      </c>
      <c r="G102" s="234" t="s">
        <v>25</v>
      </c>
      <c r="H102" s="234" t="s">
        <v>4692</v>
      </c>
      <c r="I102" s="234" t="s">
        <v>25</v>
      </c>
      <c r="J102" s="234" t="s">
        <v>4693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747</v>
      </c>
      <c r="B103" s="234" t="s">
        <v>4694</v>
      </c>
      <c r="C103" s="234" t="s">
        <v>4695</v>
      </c>
      <c r="D103" s="234" t="s">
        <v>4691</v>
      </c>
      <c r="E103" s="234" t="s">
        <v>25</v>
      </c>
      <c r="F103" s="234" t="s">
        <v>4696</v>
      </c>
      <c r="G103" s="234" t="s">
        <v>25</v>
      </c>
      <c r="H103" s="234" t="s">
        <v>4697</v>
      </c>
      <c r="I103" s="234" t="s">
        <v>4698</v>
      </c>
      <c r="J103" s="234" t="s">
        <v>4699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1589</v>
      </c>
      <c r="B104" s="233" t="s">
        <v>4700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4701</v>
      </c>
      <c r="B105" s="234" t="s">
        <v>4702</v>
      </c>
      <c r="C105" s="234" t="s">
        <v>4703</v>
      </c>
      <c r="D105" s="234" t="s">
        <v>4704</v>
      </c>
      <c r="E105" s="234" t="s">
        <v>4705</v>
      </c>
      <c r="F105" s="234" t="s">
        <v>25</v>
      </c>
      <c r="G105" s="234" t="s">
        <v>25</v>
      </c>
      <c r="H105" s="234" t="s">
        <v>4706</v>
      </c>
      <c r="I105" s="234" t="s">
        <v>4707</v>
      </c>
      <c r="J105" s="234" t="s">
        <v>4708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4709</v>
      </c>
      <c r="B106" s="232" t="s">
        <v>4710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1603</v>
      </c>
      <c r="B107" s="233" t="s">
        <v>4711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753</v>
      </c>
      <c r="B108" s="234" t="s">
        <v>4712</v>
      </c>
      <c r="C108" s="234" t="s">
        <v>4713</v>
      </c>
      <c r="D108" s="234" t="s">
        <v>4386</v>
      </c>
      <c r="E108" s="234" t="s">
        <v>4182</v>
      </c>
      <c r="F108" s="234" t="s">
        <v>25</v>
      </c>
      <c r="G108" s="234" t="s">
        <v>25</v>
      </c>
      <c r="H108" s="234" t="s">
        <v>4714</v>
      </c>
      <c r="I108" s="234" t="s">
        <v>25</v>
      </c>
      <c r="J108" s="234" t="s">
        <v>4715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760</v>
      </c>
      <c r="B109" s="234" t="s">
        <v>4716</v>
      </c>
      <c r="C109" s="234" t="s">
        <v>4717</v>
      </c>
      <c r="D109" s="234" t="s">
        <v>4187</v>
      </c>
      <c r="E109" s="234" t="s">
        <v>25</v>
      </c>
      <c r="F109" s="234" t="s">
        <v>4189</v>
      </c>
      <c r="G109" s="234" t="s">
        <v>25</v>
      </c>
      <c r="H109" s="234" t="s">
        <v>4718</v>
      </c>
      <c r="I109" s="234" t="s">
        <v>25</v>
      </c>
      <c r="J109" s="234" t="s">
        <v>4719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1607</v>
      </c>
      <c r="B110" s="233" t="s">
        <v>4720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775</v>
      </c>
      <c r="B111" s="234" t="s">
        <v>4721</v>
      </c>
      <c r="C111" s="234" t="s">
        <v>4722</v>
      </c>
      <c r="D111" s="234" t="s">
        <v>4723</v>
      </c>
      <c r="E111" s="234" t="s">
        <v>25</v>
      </c>
      <c r="F111" s="234" t="s">
        <v>4724</v>
      </c>
      <c r="G111" s="234" t="s">
        <v>25</v>
      </c>
      <c r="H111" s="234" t="s">
        <v>4725</v>
      </c>
      <c r="I111" s="234" t="s">
        <v>4726</v>
      </c>
      <c r="J111" s="234" t="s">
        <v>4727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781</v>
      </c>
      <c r="B112" s="234" t="s">
        <v>4728</v>
      </c>
      <c r="C112" s="234" t="s">
        <v>4729</v>
      </c>
      <c r="D112" s="234" t="s">
        <v>4730</v>
      </c>
      <c r="E112" s="234" t="s">
        <v>25</v>
      </c>
      <c r="F112" s="234" t="s">
        <v>25</v>
      </c>
      <c r="G112" s="234" t="s">
        <v>25</v>
      </c>
      <c r="H112" s="234" t="s">
        <v>4731</v>
      </c>
      <c r="I112" s="234" t="s">
        <v>25</v>
      </c>
      <c r="J112" s="234" t="s">
        <v>4732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788</v>
      </c>
      <c r="B113" s="234" t="s">
        <v>4733</v>
      </c>
      <c r="C113" s="234" t="s">
        <v>4734</v>
      </c>
      <c r="D113" s="234" t="s">
        <v>4735</v>
      </c>
      <c r="E113" s="234" t="s">
        <v>25</v>
      </c>
      <c r="F113" s="234" t="s">
        <v>25</v>
      </c>
      <c r="G113" s="234" t="s">
        <v>25</v>
      </c>
      <c r="H113" s="234" t="s">
        <v>4736</v>
      </c>
      <c r="I113" s="234" t="s">
        <v>4737</v>
      </c>
      <c r="J113" s="234" t="s">
        <v>4738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4739</v>
      </c>
      <c r="B114" s="234" t="s">
        <v>4740</v>
      </c>
      <c r="C114" s="234" t="s">
        <v>4741</v>
      </c>
      <c r="D114" s="234" t="s">
        <v>4742</v>
      </c>
      <c r="E114" s="234" t="s">
        <v>25</v>
      </c>
      <c r="F114" s="234" t="s">
        <v>25</v>
      </c>
      <c r="G114" s="234" t="s">
        <v>4743</v>
      </c>
      <c r="H114" s="234" t="s">
        <v>4744</v>
      </c>
      <c r="I114" s="234" t="s">
        <v>4745</v>
      </c>
      <c r="J114" s="234" t="s">
        <v>4746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4747</v>
      </c>
      <c r="B115" s="234" t="s">
        <v>4748</v>
      </c>
      <c r="C115" s="234" t="s">
        <v>4749</v>
      </c>
      <c r="D115" s="234" t="s">
        <v>4750</v>
      </c>
      <c r="E115" s="234" t="s">
        <v>25</v>
      </c>
      <c r="F115" s="234" t="s">
        <v>4751</v>
      </c>
      <c r="G115" s="234" t="s">
        <v>25</v>
      </c>
      <c r="H115" s="234" t="s">
        <v>4752</v>
      </c>
      <c r="I115" s="234" t="s">
        <v>4752</v>
      </c>
      <c r="J115" s="234" t="s">
        <v>4753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1611</v>
      </c>
      <c r="B116" s="233" t="s">
        <v>4754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796</v>
      </c>
      <c r="B117" s="234" t="s">
        <v>4755</v>
      </c>
      <c r="C117" s="234" t="s">
        <v>4756</v>
      </c>
      <c r="D117" s="234" t="s">
        <v>4757</v>
      </c>
      <c r="E117" s="234" t="s">
        <v>25</v>
      </c>
      <c r="F117" s="234" t="s">
        <v>4758</v>
      </c>
      <c r="G117" s="234" t="s">
        <v>4759</v>
      </c>
      <c r="H117" s="234" t="s">
        <v>4760</v>
      </c>
      <c r="I117" s="234" t="s">
        <v>4761</v>
      </c>
      <c r="J117" s="234" t="s">
        <v>4762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803</v>
      </c>
      <c r="B118" s="234" t="s">
        <v>4763</v>
      </c>
      <c r="C118" s="234" t="s">
        <v>4764</v>
      </c>
      <c r="D118" s="234" t="s">
        <v>4765</v>
      </c>
      <c r="E118" s="234" t="s">
        <v>25</v>
      </c>
      <c r="F118" s="234" t="s">
        <v>25</v>
      </c>
      <c r="G118" s="234" t="s">
        <v>25</v>
      </c>
      <c r="H118" s="234" t="s">
        <v>4766</v>
      </c>
      <c r="I118" s="234" t="s">
        <v>4612</v>
      </c>
      <c r="J118" s="234" t="s">
        <v>4767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4768</v>
      </c>
      <c r="B119" s="234" t="s">
        <v>4769</v>
      </c>
      <c r="C119" s="234" t="s">
        <v>4770</v>
      </c>
      <c r="D119" s="234" t="s">
        <v>4771</v>
      </c>
      <c r="E119" s="234" t="s">
        <v>25</v>
      </c>
      <c r="F119" s="234" t="s">
        <v>4772</v>
      </c>
      <c r="G119" s="234" t="s">
        <v>25</v>
      </c>
      <c r="H119" s="234" t="s">
        <v>4773</v>
      </c>
      <c r="I119" s="234" t="s">
        <v>4774</v>
      </c>
      <c r="J119" s="234" t="s">
        <v>4775</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1615</v>
      </c>
      <c r="B120" s="233" t="s">
        <v>4776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4777</v>
      </c>
      <c r="B121" s="234" t="s">
        <v>4778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4779</v>
      </c>
      <c r="B122" s="234" t="s">
        <v>4780</v>
      </c>
      <c r="C122" s="234" t="s">
        <v>4781</v>
      </c>
      <c r="D122" s="234" t="s">
        <v>4782</v>
      </c>
      <c r="E122" s="234" t="s">
        <v>25</v>
      </c>
      <c r="F122" s="234" t="s">
        <v>4783</v>
      </c>
      <c r="G122" s="234" t="s">
        <v>25</v>
      </c>
      <c r="H122" s="234" t="s">
        <v>4784</v>
      </c>
      <c r="I122" s="234" t="s">
        <v>4785</v>
      </c>
      <c r="J122" s="234" t="s">
        <v>4786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4787</v>
      </c>
      <c r="B123" s="234" t="s">
        <v>4788</v>
      </c>
      <c r="C123" s="234" t="s">
        <v>4789</v>
      </c>
      <c r="D123" s="234" t="s">
        <v>4790</v>
      </c>
      <c r="E123" s="234" t="s">
        <v>25</v>
      </c>
      <c r="F123" s="234" t="s">
        <v>4791</v>
      </c>
      <c r="G123" s="234" t="s">
        <v>25</v>
      </c>
      <c r="H123" s="234" t="s">
        <v>4792</v>
      </c>
      <c r="I123" s="234" t="s">
        <v>25</v>
      </c>
      <c r="J123" s="234" t="s">
        <v>4793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1619</v>
      </c>
      <c r="B124" s="233" t="s">
        <v>4794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810</v>
      </c>
      <c r="B125" s="234" t="s">
        <v>4795</v>
      </c>
      <c r="C125" s="234" t="s">
        <v>4796</v>
      </c>
      <c r="D125" s="234" t="s">
        <v>4797</v>
      </c>
      <c r="E125" s="234" t="s">
        <v>25</v>
      </c>
      <c r="F125" s="234" t="s">
        <v>25</v>
      </c>
      <c r="G125" s="234" t="s">
        <v>25</v>
      </c>
      <c r="H125" s="234" t="s">
        <v>4798</v>
      </c>
      <c r="I125" s="234" t="s">
        <v>25</v>
      </c>
      <c r="J125" s="234" t="s">
        <v>4799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817</v>
      </c>
      <c r="B126" s="234" t="s">
        <v>4800</v>
      </c>
      <c r="C126" s="234" t="s">
        <v>4801</v>
      </c>
      <c r="D126" s="234" t="s">
        <v>4802</v>
      </c>
      <c r="E126" s="234" t="s">
        <v>25</v>
      </c>
      <c r="F126" s="234" t="s">
        <v>4803</v>
      </c>
      <c r="G126" s="234" t="s">
        <v>25</v>
      </c>
      <c r="H126" s="234" t="s">
        <v>4804</v>
      </c>
      <c r="I126" s="234" t="s">
        <v>4805</v>
      </c>
      <c r="J126" s="234" t="s">
        <v>4806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824</v>
      </c>
      <c r="B127" s="234" t="s">
        <v>4807</v>
      </c>
      <c r="C127" s="234" t="s">
        <v>4808</v>
      </c>
      <c r="D127" s="234" t="s">
        <v>4809</v>
      </c>
      <c r="E127" s="234" t="s">
        <v>4810</v>
      </c>
      <c r="F127" s="234" t="s">
        <v>25</v>
      </c>
      <c r="G127" s="234" t="s">
        <v>25</v>
      </c>
      <c r="H127" s="234" t="s">
        <v>4811</v>
      </c>
      <c r="I127" s="234" t="s">
        <v>25</v>
      </c>
      <c r="J127" s="234" t="s">
        <v>4812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831</v>
      </c>
      <c r="B128" s="234" t="s">
        <v>4813</v>
      </c>
      <c r="C128" s="234" t="s">
        <v>4814</v>
      </c>
      <c r="D128" s="234" t="s">
        <v>25</v>
      </c>
      <c r="E128" s="234" t="s">
        <v>25</v>
      </c>
      <c r="F128" s="234" t="s">
        <v>25</v>
      </c>
      <c r="G128" s="234" t="s">
        <v>25</v>
      </c>
      <c r="H128" s="234" t="s">
        <v>4815</v>
      </c>
      <c r="I128" s="234" t="s">
        <v>4816</v>
      </c>
      <c r="J128" s="234" t="s">
        <v>4817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838</v>
      </c>
      <c r="B129" s="234" t="s">
        <v>4818</v>
      </c>
      <c r="C129" s="234" t="s">
        <v>4819</v>
      </c>
      <c r="D129" s="234" t="s">
        <v>25</v>
      </c>
      <c r="E129" s="234" t="s">
        <v>4820</v>
      </c>
      <c r="F129" s="234" t="s">
        <v>25</v>
      </c>
      <c r="G129" s="234" t="s">
        <v>25</v>
      </c>
      <c r="H129" s="234" t="s">
        <v>4821</v>
      </c>
      <c r="I129" s="234" t="s">
        <v>25</v>
      </c>
      <c r="J129" s="234" t="s">
        <v>4822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4823</v>
      </c>
      <c r="B130" s="234" t="s">
        <v>4824</v>
      </c>
      <c r="C130" s="234" t="s">
        <v>4825</v>
      </c>
      <c r="D130" s="234" t="s">
        <v>25</v>
      </c>
      <c r="E130" s="234" t="s">
        <v>25</v>
      </c>
      <c r="F130" s="234" t="s">
        <v>25</v>
      </c>
      <c r="G130" s="234" t="s">
        <v>25</v>
      </c>
      <c r="H130" s="234" t="s">
        <v>4826</v>
      </c>
      <c r="I130" s="234" t="s">
        <v>25</v>
      </c>
      <c r="J130" s="234" t="s">
        <v>4827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4828</v>
      </c>
      <c r="B131" s="232" t="s">
        <v>4829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1637</v>
      </c>
      <c r="B132" s="233" t="s">
        <v>4830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4831</v>
      </c>
      <c r="B133" s="234" t="s">
        <v>4832</v>
      </c>
      <c r="C133" s="234" t="s">
        <v>4833</v>
      </c>
      <c r="D133" s="234" t="s">
        <v>4386</v>
      </c>
      <c r="E133" s="234" t="s">
        <v>4182</v>
      </c>
      <c r="F133" s="234" t="s">
        <v>25</v>
      </c>
      <c r="G133" s="234" t="s">
        <v>25</v>
      </c>
      <c r="H133" s="234" t="s">
        <v>4834</v>
      </c>
      <c r="I133" s="234" t="s">
        <v>25</v>
      </c>
      <c r="J133" s="234" t="s">
        <v>4835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4836</v>
      </c>
      <c r="B134" s="234" t="s">
        <v>4837</v>
      </c>
      <c r="C134" s="234" t="s">
        <v>4391</v>
      </c>
      <c r="D134" s="234" t="s">
        <v>4187</v>
      </c>
      <c r="E134" s="234" t="s">
        <v>25</v>
      </c>
      <c r="F134" s="234" t="s">
        <v>4189</v>
      </c>
      <c r="G134" s="234" t="s">
        <v>25</v>
      </c>
      <c r="H134" s="234" t="s">
        <v>4838</v>
      </c>
      <c r="I134" s="234" t="s">
        <v>25</v>
      </c>
      <c r="J134" s="234" t="s">
        <v>4839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1641</v>
      </c>
      <c r="B135" s="233" t="s">
        <v>4840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846</v>
      </c>
      <c r="B136" s="234" t="s">
        <v>4841</v>
      </c>
      <c r="C136" s="234" t="s">
        <v>4842</v>
      </c>
      <c r="D136" s="234" t="s">
        <v>4843</v>
      </c>
      <c r="E136" s="234" t="s">
        <v>4844</v>
      </c>
      <c r="F136" s="234" t="s">
        <v>4845</v>
      </c>
      <c r="G136" s="234" t="s">
        <v>25</v>
      </c>
      <c r="H136" s="234" t="s">
        <v>4846</v>
      </c>
      <c r="I136" s="234" t="s">
        <v>25</v>
      </c>
      <c r="J136" s="234" t="s">
        <v>4847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853</v>
      </c>
      <c r="B137" s="234" t="s">
        <v>4848</v>
      </c>
      <c r="C137" s="234" t="s">
        <v>4849</v>
      </c>
      <c r="D137" s="234" t="s">
        <v>4850</v>
      </c>
      <c r="E137" s="234" t="s">
        <v>25</v>
      </c>
      <c r="F137" s="234" t="s">
        <v>25</v>
      </c>
      <c r="G137" s="234" t="s">
        <v>25</v>
      </c>
      <c r="H137" s="234" t="s">
        <v>4851</v>
      </c>
      <c r="I137" s="234" t="s">
        <v>25</v>
      </c>
      <c r="J137" s="234" t="s">
        <v>4852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859</v>
      </c>
      <c r="B138" s="234" t="s">
        <v>4853</v>
      </c>
      <c r="C138" s="234" t="s">
        <v>4854</v>
      </c>
      <c r="D138" s="234" t="s">
        <v>25</v>
      </c>
      <c r="E138" s="234" t="s">
        <v>25</v>
      </c>
      <c r="F138" s="234" t="s">
        <v>25</v>
      </c>
      <c r="G138" s="234" t="s">
        <v>25</v>
      </c>
      <c r="H138" s="234" t="s">
        <v>4855</v>
      </c>
      <c r="I138" s="234" t="s">
        <v>25</v>
      </c>
      <c r="J138" s="234" t="s">
        <v>4856</v>
      </c>
      <c r="K138" s="237">
        <f>IF(COUNTIF(L138:AY138,"&lt;&gt;")=0,"",SUMPRODUCT(((Recommendations[ImplStatus]="Implemented")+(Recommendations[ImplStatus]="Compensated"))*ISNUMBER(MATCH(Recommendations[Id],L138:AY138,0)))/COUNTIF(L138:AY138,"&lt;&gt;"))</f>
        <v>0</v>
      </c>
      <c r="L138" s="240" t="s">
        <v>720</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866</v>
      </c>
      <c r="B139" s="234" t="s">
        <v>4857</v>
      </c>
      <c r="C139" s="234" t="s">
        <v>4858</v>
      </c>
      <c r="D139" s="234" t="s">
        <v>4859</v>
      </c>
      <c r="E139" s="234" t="s">
        <v>25</v>
      </c>
      <c r="F139" s="234" t="s">
        <v>25</v>
      </c>
      <c r="G139" s="234" t="s">
        <v>25</v>
      </c>
      <c r="H139" s="234" t="s">
        <v>4860</v>
      </c>
      <c r="I139" s="234" t="s">
        <v>4861</v>
      </c>
      <c r="J139" s="234" t="s">
        <v>4862</v>
      </c>
      <c r="K139" s="237">
        <f>IF(COUNTIF(L139:AY139,"&lt;&gt;")=0,"",SUMPRODUCT(((Recommendations[ImplStatus]="Implemented")+(Recommendations[ImplStatus]="Compensated"))*ISNUMBER(MATCH(Recommendations[Id],L139:AY139,0)))/COUNTIF(L139:AY139,"&lt;&gt;"))</f>
        <v>0</v>
      </c>
      <c r="L139" s="240" t="s">
        <v>39</v>
      </c>
      <c r="M139" s="240" t="s">
        <v>727</v>
      </c>
      <c r="N139" s="240" t="s">
        <v>734</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872</v>
      </c>
      <c r="B140" s="234" t="s">
        <v>4863</v>
      </c>
      <c r="C140" s="234" t="s">
        <v>4864</v>
      </c>
      <c r="D140" s="234" t="s">
        <v>4865</v>
      </c>
      <c r="E140" s="234" t="s">
        <v>25</v>
      </c>
      <c r="F140" s="234" t="s">
        <v>25</v>
      </c>
      <c r="G140" s="234" t="s">
        <v>25</v>
      </c>
      <c r="H140" s="234" t="s">
        <v>4866</v>
      </c>
      <c r="I140" s="234" t="s">
        <v>4612</v>
      </c>
      <c r="J140" s="234" t="s">
        <v>4867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4868</v>
      </c>
      <c r="B141" s="234" t="s">
        <v>4869</v>
      </c>
      <c r="C141" s="234" t="s">
        <v>4870</v>
      </c>
      <c r="D141" s="234" t="s">
        <v>25</v>
      </c>
      <c r="E141" s="234" t="s">
        <v>4871</v>
      </c>
      <c r="F141" s="234" t="s">
        <v>25</v>
      </c>
      <c r="G141" s="234" t="s">
        <v>25</v>
      </c>
      <c r="H141" s="234" t="s">
        <v>4872</v>
      </c>
      <c r="I141" s="234" t="s">
        <v>4612</v>
      </c>
      <c r="J141" s="234" t="s">
        <v>4873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879</v>
      </c>
      <c r="B142" s="234" t="s">
        <v>4874</v>
      </c>
      <c r="C142" s="234" t="s">
        <v>4875</v>
      </c>
      <c r="D142" s="234" t="s">
        <v>4876</v>
      </c>
      <c r="E142" s="234" t="s">
        <v>4871</v>
      </c>
      <c r="F142" s="234" t="s">
        <v>25</v>
      </c>
      <c r="G142" s="234" t="s">
        <v>25</v>
      </c>
      <c r="H142" s="234" t="s">
        <v>4877</v>
      </c>
      <c r="I142" s="234" t="s">
        <v>4878</v>
      </c>
      <c r="J142" s="234" t="s">
        <v>4879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1645</v>
      </c>
      <c r="B143" s="233" t="s">
        <v>4880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920</v>
      </c>
      <c r="B144" s="234" t="s">
        <v>4881</v>
      </c>
      <c r="C144" s="234" t="s">
        <v>4882</v>
      </c>
      <c r="D144" s="234" t="s">
        <v>25</v>
      </c>
      <c r="E144" s="234" t="s">
        <v>25</v>
      </c>
      <c r="F144" s="234" t="s">
        <v>25</v>
      </c>
      <c r="G144" s="234" t="s">
        <v>25</v>
      </c>
      <c r="H144" s="234" t="s">
        <v>4883</v>
      </c>
      <c r="I144" s="234" t="s">
        <v>25</v>
      </c>
      <c r="J144" s="234" t="s">
        <v>4884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4885</v>
      </c>
      <c r="B145" s="234" t="s">
        <v>4886</v>
      </c>
      <c r="C145" s="234" t="s">
        <v>4887</v>
      </c>
      <c r="D145" s="234" t="s">
        <v>25</v>
      </c>
      <c r="E145" s="234" t="s">
        <v>25</v>
      </c>
      <c r="F145" s="234" t="s">
        <v>25</v>
      </c>
      <c r="G145" s="234" t="s">
        <v>25</v>
      </c>
      <c r="H145" s="234" t="s">
        <v>4888</v>
      </c>
      <c r="I145" s="234" t="s">
        <v>25</v>
      </c>
      <c r="J145" s="234" t="s">
        <v>4889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4890</v>
      </c>
      <c r="B146" s="234" t="s">
        <v>4891</v>
      </c>
      <c r="C146" s="234" t="s">
        <v>4892</v>
      </c>
      <c r="D146" s="234" t="s">
        <v>4893</v>
      </c>
      <c r="E146" s="234" t="s">
        <v>25</v>
      </c>
      <c r="F146" s="234" t="s">
        <v>25</v>
      </c>
      <c r="G146" s="234" t="s">
        <v>25</v>
      </c>
      <c r="H146" s="234" t="s">
        <v>4894</v>
      </c>
      <c r="I146" s="234" t="s">
        <v>25</v>
      </c>
      <c r="J146" s="234" t="s">
        <v>4895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4896</v>
      </c>
      <c r="B147" s="232" t="s">
        <v>4897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1667</v>
      </c>
      <c r="B148" s="233" t="s">
        <v>4898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927</v>
      </c>
      <c r="B149" s="234" t="s">
        <v>4899</v>
      </c>
      <c r="C149" s="234" t="s">
        <v>4900</v>
      </c>
      <c r="D149" s="234" t="s">
        <v>4386</v>
      </c>
      <c r="E149" s="234" t="s">
        <v>4182</v>
      </c>
      <c r="F149" s="234" t="s">
        <v>25</v>
      </c>
      <c r="G149" s="234" t="s">
        <v>25</v>
      </c>
      <c r="H149" s="234" t="s">
        <v>4901</v>
      </c>
      <c r="I149" s="234" t="s">
        <v>25</v>
      </c>
      <c r="J149" s="234" t="s">
        <v>4902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933</v>
      </c>
      <c r="B150" s="234" t="s">
        <v>4903</v>
      </c>
      <c r="C150" s="234" t="s">
        <v>4186</v>
      </c>
      <c r="D150" s="234" t="s">
        <v>4187</v>
      </c>
      <c r="E150" s="234" t="s">
        <v>25</v>
      </c>
      <c r="F150" s="234" t="s">
        <v>4189</v>
      </c>
      <c r="G150" s="234" t="s">
        <v>25</v>
      </c>
      <c r="H150" s="234" t="s">
        <v>4904</v>
      </c>
      <c r="I150" s="234" t="s">
        <v>25</v>
      </c>
      <c r="J150" s="234" t="s">
        <v>4905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1671</v>
      </c>
      <c r="B151" s="233" t="s">
        <v>4906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940</v>
      </c>
      <c r="B152" s="234" t="s">
        <v>4907</v>
      </c>
      <c r="C152" s="234" t="s">
        <v>4908</v>
      </c>
      <c r="D152" s="234" t="s">
        <v>25</v>
      </c>
      <c r="E152" s="234" t="s">
        <v>25</v>
      </c>
      <c r="F152" s="234" t="s">
        <v>25</v>
      </c>
      <c r="G152" s="234" t="s">
        <v>25</v>
      </c>
      <c r="H152" s="234" t="s">
        <v>4909</v>
      </c>
      <c r="I152" s="234" t="s">
        <v>4910</v>
      </c>
      <c r="J152" s="234" t="s">
        <v>4911</v>
      </c>
      <c r="K152" s="237">
        <f>IF(COUNTIF(L152:AY152,"&lt;&gt;")=0,"",SUMPRODUCT(((Recommendations[ImplStatus]="Implemented")+(Recommendations[ImplStatus]="Compensated"))*ISNUMBER(MATCH(Recommendations[Id],L152:AY152,0)))/COUNTIF(L152:AY152,"&lt;&gt;"))</f>
        <v>0</v>
      </c>
      <c r="L152" s="240" t="s">
        <v>18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947</v>
      </c>
      <c r="B153" s="234" t="s">
        <v>4912</v>
      </c>
      <c r="C153" s="234" t="s">
        <v>4913</v>
      </c>
      <c r="D153" s="234" t="s">
        <v>4914</v>
      </c>
      <c r="E153" s="234" t="s">
        <v>25</v>
      </c>
      <c r="F153" s="234" t="s">
        <v>4915</v>
      </c>
      <c r="G153" s="234" t="s">
        <v>25</v>
      </c>
      <c r="H153" s="234" t="s">
        <v>4916</v>
      </c>
      <c r="I153" s="234" t="s">
        <v>4917</v>
      </c>
      <c r="J153" s="234" t="s">
        <v>4918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954</v>
      </c>
      <c r="B154" s="234" t="s">
        <v>4919</v>
      </c>
      <c r="C154" s="234" t="s">
        <v>4920</v>
      </c>
      <c r="D154" s="234" t="s">
        <v>25</v>
      </c>
      <c r="E154" s="234" t="s">
        <v>25</v>
      </c>
      <c r="F154" s="234" t="s">
        <v>4921</v>
      </c>
      <c r="G154" s="234" t="s">
        <v>25</v>
      </c>
      <c r="H154" s="234" t="s">
        <v>4922</v>
      </c>
      <c r="I154" s="234" t="s">
        <v>25</v>
      </c>
      <c r="J154" s="234" t="s">
        <v>4923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961</v>
      </c>
      <c r="B155" s="234" t="s">
        <v>4924</v>
      </c>
      <c r="C155" s="234" t="s">
        <v>4925</v>
      </c>
      <c r="D155" s="234" t="s">
        <v>25</v>
      </c>
      <c r="E155" s="234" t="s">
        <v>25</v>
      </c>
      <c r="F155" s="234" t="s">
        <v>25</v>
      </c>
      <c r="G155" s="234" t="s">
        <v>25</v>
      </c>
      <c r="H155" s="234" t="s">
        <v>4926</v>
      </c>
      <c r="I155" s="234" t="s">
        <v>4927</v>
      </c>
      <c r="J155" s="234" t="s">
        <v>4928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4929</v>
      </c>
      <c r="B156" s="234" t="s">
        <v>4930</v>
      </c>
      <c r="C156" s="234" t="s">
        <v>4931</v>
      </c>
      <c r="D156" s="234" t="s">
        <v>25</v>
      </c>
      <c r="E156" s="234" t="s">
        <v>25</v>
      </c>
      <c r="F156" s="234" t="s">
        <v>25</v>
      </c>
      <c r="G156" s="234" t="s">
        <v>25</v>
      </c>
      <c r="H156" s="234" t="s">
        <v>4932</v>
      </c>
      <c r="I156" s="234" t="s">
        <v>25</v>
      </c>
      <c r="J156" s="234" t="s">
        <v>4933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4934</v>
      </c>
      <c r="B157" s="234" t="s">
        <v>4935</v>
      </c>
      <c r="C157" s="234" t="s">
        <v>4936</v>
      </c>
      <c r="D157" s="234" t="s">
        <v>4937</v>
      </c>
      <c r="E157" s="234" t="s">
        <v>25</v>
      </c>
      <c r="F157" s="234" t="s">
        <v>25</v>
      </c>
      <c r="G157" s="234" t="s">
        <v>25</v>
      </c>
      <c r="H157" s="234" t="s">
        <v>4938</v>
      </c>
      <c r="I157" s="234" t="s">
        <v>25</v>
      </c>
      <c r="J157" s="234" t="s">
        <v>4939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4940</v>
      </c>
      <c r="B158" s="234" t="s">
        <v>4941</v>
      </c>
      <c r="C158" s="234" t="s">
        <v>4942</v>
      </c>
      <c r="D158" s="234" t="s">
        <v>4943</v>
      </c>
      <c r="E158" s="234" t="s">
        <v>25</v>
      </c>
      <c r="F158" s="234" t="s">
        <v>25</v>
      </c>
      <c r="G158" s="234" t="s">
        <v>25</v>
      </c>
      <c r="H158" s="234" t="s">
        <v>25</v>
      </c>
      <c r="I158" s="234" t="s">
        <v>25</v>
      </c>
      <c r="J158" s="234" t="s">
        <v>4944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4945</v>
      </c>
      <c r="B159" s="234" t="s">
        <v>4946</v>
      </c>
      <c r="C159" s="234" t="s">
        <v>4947</v>
      </c>
      <c r="D159" s="234" t="s">
        <v>4948</v>
      </c>
      <c r="E159" s="234" t="s">
        <v>25</v>
      </c>
      <c r="F159" s="234" t="s">
        <v>4949</v>
      </c>
      <c r="G159" s="234" t="s">
        <v>25</v>
      </c>
      <c r="H159" s="234" t="s">
        <v>4950</v>
      </c>
      <c r="I159" s="234" t="s">
        <v>4951</v>
      </c>
      <c r="J159" s="234" t="s">
        <v>4952</v>
      </c>
      <c r="K159" s="237">
        <f>IF(COUNTIF(L159:AY159,"&lt;&gt;")=0,"",SUMPRODUCT(((Recommendations[ImplStatus]="Implemented")+(Recommendations[ImplStatus]="Compensated"))*ISNUMBER(MATCH(Recommendations[Id],L159:AY159,0)))/COUNTIF(L159:AY159,"&lt;&gt;"))</f>
        <v>0</v>
      </c>
      <c r="L159" s="240" t="s">
        <v>75</v>
      </c>
      <c r="M159" s="240" t="s">
        <v>527</v>
      </c>
      <c r="N159" s="240" t="s">
        <v>585</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1675</v>
      </c>
      <c r="B160" s="233" t="s">
        <v>4953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4954</v>
      </c>
      <c r="B161" s="234" t="s">
        <v>4955</v>
      </c>
      <c r="C161" s="234" t="s">
        <v>4956</v>
      </c>
      <c r="D161" s="234" t="s">
        <v>4957</v>
      </c>
      <c r="E161" s="234" t="s">
        <v>25</v>
      </c>
      <c r="F161" s="234" t="s">
        <v>25</v>
      </c>
      <c r="G161" s="234" t="s">
        <v>4958</v>
      </c>
      <c r="H161" s="234" t="s">
        <v>4959</v>
      </c>
      <c r="I161" s="234" t="s">
        <v>4960</v>
      </c>
      <c r="J161" s="234" t="s">
        <v>4961</v>
      </c>
      <c r="K161" s="237">
        <f>IF(COUNTIF(L161:AY161,"&lt;&gt;")=0,"",SUMPRODUCT(((Recommendations[ImplStatus]="Implemented")+(Recommendations[ImplStatus]="Compensated"))*ISNUMBER(MATCH(Recommendations[Id],L161:AY161,0)))/COUNTIF(L161:AY161,"&lt;&gt;"))</f>
        <v>0</v>
      </c>
      <c r="L161" s="240" t="s">
        <v>520</v>
      </c>
      <c r="M161" s="240" t="s">
        <v>810</v>
      </c>
      <c r="N161" s="240" t="s">
        <v>846</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4962</v>
      </c>
      <c r="B162" s="234" t="s">
        <v>4963</v>
      </c>
      <c r="C162" s="234" t="s">
        <v>4964</v>
      </c>
      <c r="D162" s="234" t="s">
        <v>4965</v>
      </c>
      <c r="E162" s="234" t="s">
        <v>25</v>
      </c>
      <c r="F162" s="234" t="s">
        <v>25</v>
      </c>
      <c r="G162" s="234" t="s">
        <v>25</v>
      </c>
      <c r="H162" s="234" t="s">
        <v>4966</v>
      </c>
      <c r="I162" s="234" t="s">
        <v>25</v>
      </c>
      <c r="J162" s="234" t="s">
        <v>4967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4968</v>
      </c>
      <c r="B163" s="234" t="s">
        <v>4969</v>
      </c>
      <c r="C163" s="234" t="s">
        <v>4970</v>
      </c>
      <c r="D163" s="234" t="s">
        <v>4965</v>
      </c>
      <c r="E163" s="234" t="s">
        <v>25</v>
      </c>
      <c r="F163" s="234" t="s">
        <v>4971</v>
      </c>
      <c r="G163" s="234" t="s">
        <v>25</v>
      </c>
      <c r="H163" s="234" t="s">
        <v>4972</v>
      </c>
      <c r="I163" s="234" t="s">
        <v>25</v>
      </c>
      <c r="J163" s="234" t="s">
        <v>4973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4974</v>
      </c>
      <c r="B164" s="234" t="s">
        <v>4975</v>
      </c>
      <c r="C164" s="234" t="s">
        <v>4976</v>
      </c>
      <c r="D164" s="234" t="s">
        <v>4977</v>
      </c>
      <c r="E164" s="234" t="s">
        <v>25</v>
      </c>
      <c r="F164" s="234" t="s">
        <v>25</v>
      </c>
      <c r="G164" s="234" t="s">
        <v>25</v>
      </c>
      <c r="H164" s="234" t="s">
        <v>4978</v>
      </c>
      <c r="I164" s="234" t="s">
        <v>4979</v>
      </c>
      <c r="J164" s="234" t="s">
        <v>4980</v>
      </c>
      <c r="K164" s="237">
        <f>IF(COUNTIF(L164:AY164,"&lt;&gt;")=0,"",SUMPRODUCT(((Recommendations[ImplStatus]="Implemented")+(Recommendations[ImplStatus]="Compensated"))*ISNUMBER(MATCH(Recommendations[Id],L164:AY164,0)))/COUNTIF(L164:AY164,"&lt;&gt;"))</f>
        <v>0</v>
      </c>
      <c r="L164" s="240" t="s">
        <v>422</v>
      </c>
      <c r="M164" s="240" t="s">
        <v>665</v>
      </c>
      <c r="N164" s="240" t="s">
        <v>672</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4981</v>
      </c>
      <c r="B165" s="234" t="s">
        <v>4982</v>
      </c>
      <c r="C165" s="234" t="s">
        <v>4983</v>
      </c>
      <c r="D165" s="234" t="s">
        <v>25</v>
      </c>
      <c r="E165" s="234" t="s">
        <v>25</v>
      </c>
      <c r="F165" s="234" t="s">
        <v>25</v>
      </c>
      <c r="G165" s="234" t="s">
        <v>25</v>
      </c>
      <c r="H165" s="234" t="s">
        <v>4984</v>
      </c>
      <c r="I165" s="234" t="s">
        <v>25</v>
      </c>
      <c r="J165" s="234" t="s">
        <v>4985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4986</v>
      </c>
      <c r="B166" s="234" t="s">
        <v>4987</v>
      </c>
      <c r="C166" s="234" t="s">
        <v>4988</v>
      </c>
      <c r="D166" s="234" t="s">
        <v>4989</v>
      </c>
      <c r="E166" s="234" t="s">
        <v>25</v>
      </c>
      <c r="F166" s="234" t="s">
        <v>25</v>
      </c>
      <c r="G166" s="234" t="s">
        <v>25</v>
      </c>
      <c r="H166" s="234" t="s">
        <v>4990</v>
      </c>
      <c r="I166" s="234" t="s">
        <v>4991</v>
      </c>
      <c r="J166" s="234" t="s">
        <v>4992</v>
      </c>
      <c r="K166" s="237">
        <f>IF(COUNTIF(L166:AY166,"&lt;&gt;")=0,"",SUMPRODUCT(((Recommendations[ImplStatus]="Implemented")+(Recommendations[ImplStatus]="Compensated"))*ISNUMBER(MATCH(Recommendations[Id],L166:AY166,0)))/COUNTIF(L166:AY166,"&lt;&gt;"))</f>
        <v>0</v>
      </c>
      <c r="L166" s="240" t="s">
        <v>624</v>
      </c>
      <c r="M166" s="240" t="s">
        <v>631</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4993</v>
      </c>
      <c r="B167" s="234" t="s">
        <v>4994</v>
      </c>
      <c r="C167" s="234" t="s">
        <v>4995</v>
      </c>
      <c r="D167" s="234" t="s">
        <v>25</v>
      </c>
      <c r="E167" s="234" t="s">
        <v>25</v>
      </c>
      <c r="F167" s="234" t="s">
        <v>25</v>
      </c>
      <c r="G167" s="234" t="s">
        <v>25</v>
      </c>
      <c r="H167" s="234" t="s">
        <v>4996</v>
      </c>
      <c r="I167" s="234" t="s">
        <v>4997</v>
      </c>
      <c r="J167" s="234" t="s">
        <v>4998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4999</v>
      </c>
      <c r="B168" s="234" t="s">
        <v>5000</v>
      </c>
      <c r="C168" s="234" t="s">
        <v>5001</v>
      </c>
      <c r="D168" s="234" t="s">
        <v>5002</v>
      </c>
      <c r="E168" s="234" t="s">
        <v>25</v>
      </c>
      <c r="F168" s="234" t="s">
        <v>25</v>
      </c>
      <c r="G168" s="234" t="s">
        <v>25</v>
      </c>
      <c r="H168" s="234" t="s">
        <v>5003</v>
      </c>
      <c r="I168" s="234" t="s">
        <v>25</v>
      </c>
      <c r="J168" s="234" t="s">
        <v>5004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5005</v>
      </c>
      <c r="B169" s="234" t="s">
        <v>5006</v>
      </c>
      <c r="C169" s="234" t="s">
        <v>5007</v>
      </c>
      <c r="D169" s="234" t="s">
        <v>5008</v>
      </c>
      <c r="E169" s="234" t="s">
        <v>25</v>
      </c>
      <c r="F169" s="234" t="s">
        <v>25</v>
      </c>
      <c r="G169" s="234" t="s">
        <v>5009</v>
      </c>
      <c r="H169" s="234" t="s">
        <v>5010</v>
      </c>
      <c r="I169" s="234" t="s">
        <v>5011</v>
      </c>
      <c r="J169" s="234" t="s">
        <v>5012</v>
      </c>
      <c r="K169" s="237">
        <f>IF(COUNTIF(L169:AY169,"&lt;&gt;")=0,"",SUMPRODUCT(((Recommendations[ImplStatus]="Implemented")+(Recommendations[ImplStatus]="Compensated"))*ISNUMBER(MATCH(Recommendations[Id],L169:AY169,0)))/COUNTIF(L169:AY169,"&lt;&gt;"))</f>
        <v>0</v>
      </c>
      <c r="L169" s="240" t="s">
        <v>68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5013</v>
      </c>
      <c r="B170" s="234" t="s">
        <v>5014</v>
      </c>
      <c r="C170" s="234" t="s">
        <v>5015</v>
      </c>
      <c r="D170" s="234" t="s">
        <v>5016</v>
      </c>
      <c r="E170" s="234" t="s">
        <v>25</v>
      </c>
      <c r="F170" s="234" t="s">
        <v>25</v>
      </c>
      <c r="G170" s="234" t="s">
        <v>25</v>
      </c>
      <c r="H170" s="234" t="s">
        <v>5017</v>
      </c>
      <c r="I170" s="234" t="s">
        <v>5018</v>
      </c>
      <c r="J170" s="234" t="s">
        <v>5019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5020</v>
      </c>
      <c r="B171" s="234" t="s">
        <v>5021</v>
      </c>
      <c r="C171" s="234" t="s">
        <v>5015</v>
      </c>
      <c r="D171" s="234" t="s">
        <v>5022</v>
      </c>
      <c r="E171" s="234" t="s">
        <v>25</v>
      </c>
      <c r="F171" s="234" t="s">
        <v>25</v>
      </c>
      <c r="G171" s="234" t="s">
        <v>5023</v>
      </c>
      <c r="H171" s="234" t="s">
        <v>5017</v>
      </c>
      <c r="I171" s="234" t="s">
        <v>5024</v>
      </c>
      <c r="J171" s="234" t="s">
        <v>5025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5026</v>
      </c>
      <c r="B172" s="234" t="s">
        <v>5027</v>
      </c>
      <c r="C172" s="234" t="s">
        <v>5028</v>
      </c>
      <c r="D172" s="234" t="s">
        <v>5029</v>
      </c>
      <c r="E172" s="234" t="s">
        <v>25</v>
      </c>
      <c r="F172" s="234" t="s">
        <v>25</v>
      </c>
      <c r="G172" s="234" t="s">
        <v>25</v>
      </c>
      <c r="H172" s="234" t="s">
        <v>5030</v>
      </c>
      <c r="I172" s="234" t="s">
        <v>25</v>
      </c>
      <c r="J172" s="234" t="s">
        <v>5031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1679</v>
      </c>
      <c r="B173" s="233" t="s">
        <v>5032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969</v>
      </c>
      <c r="B174" s="234" t="s">
        <v>5033</v>
      </c>
      <c r="C174" s="234" t="s">
        <v>5034</v>
      </c>
      <c r="D174" s="234" t="s">
        <v>5035</v>
      </c>
      <c r="E174" s="234" t="s">
        <v>5036</v>
      </c>
      <c r="F174" s="234" t="s">
        <v>25</v>
      </c>
      <c r="G174" s="234" t="s">
        <v>25</v>
      </c>
      <c r="H174" s="234" t="s">
        <v>5037</v>
      </c>
      <c r="I174" s="234" t="s">
        <v>5038</v>
      </c>
      <c r="J174" s="234" t="s">
        <v>5039</v>
      </c>
      <c r="K174" s="237">
        <f>IF(COUNTIF(L174:AY174,"&lt;&gt;")=0,"",SUMPRODUCT(((Recommendations[ImplStatus]="Implemented")+(Recommendations[ImplStatus]="Compensated"))*ISNUMBER(MATCH(Recommendations[Id],L174:AY174,0)))/COUNTIF(L174:AY174,"&lt;&gt;"))</f>
        <v>0</v>
      </c>
      <c r="L174" s="240" t="s">
        <v>506</v>
      </c>
      <c r="M174" s="240" t="s">
        <v>534</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5040</v>
      </c>
      <c r="B175" s="234" t="s">
        <v>5041</v>
      </c>
      <c r="C175" s="234" t="s">
        <v>5042</v>
      </c>
      <c r="D175" s="234" t="s">
        <v>25</v>
      </c>
      <c r="E175" s="234" t="s">
        <v>5043</v>
      </c>
      <c r="F175" s="234" t="s">
        <v>25</v>
      </c>
      <c r="G175" s="234" t="s">
        <v>25</v>
      </c>
      <c r="H175" s="234" t="s">
        <v>5044</v>
      </c>
      <c r="I175" s="234" t="s">
        <v>25</v>
      </c>
      <c r="J175" s="234" t="s">
        <v>5045</v>
      </c>
      <c r="K175" s="237">
        <f>IF(COUNTIF(L175:AY175,"&lt;&gt;")=0,"",SUMPRODUCT(((Recommendations[ImplStatus]="Implemented")+(Recommendations[ImplStatus]="Compensated"))*ISNUMBER(MATCH(Recommendations[Id],L175:AY175,0)))/COUNTIF(L175:AY175,"&lt;&gt;"))</f>
        <v>0</v>
      </c>
      <c r="L175" s="240" t="s">
        <v>513</v>
      </c>
      <c r="M175" s="240" t="s">
        <v>638</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5046</v>
      </c>
      <c r="B176" s="234" t="s">
        <v>5047</v>
      </c>
      <c r="C176" s="234" t="s">
        <v>5048</v>
      </c>
      <c r="D176" s="234" t="s">
        <v>25</v>
      </c>
      <c r="E176" s="234" t="s">
        <v>5049</v>
      </c>
      <c r="F176" s="234" t="s">
        <v>25</v>
      </c>
      <c r="G176" s="234" t="s">
        <v>25</v>
      </c>
      <c r="H176" s="234" t="s">
        <v>5050</v>
      </c>
      <c r="I176" s="234" t="s">
        <v>5051</v>
      </c>
      <c r="J176" s="234" t="s">
        <v>5052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1684</v>
      </c>
      <c r="B177" s="233" t="s">
        <v>5053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977</v>
      </c>
      <c r="B178" s="234" t="s">
        <v>5054</v>
      </c>
      <c r="C178" s="234" t="s">
        <v>5055</v>
      </c>
      <c r="D178" s="234" t="s">
        <v>5056</v>
      </c>
      <c r="E178" s="234" t="s">
        <v>5057</v>
      </c>
      <c r="F178" s="234" t="s">
        <v>5058</v>
      </c>
      <c r="G178" s="234" t="s">
        <v>25</v>
      </c>
      <c r="H178" s="234" t="s">
        <v>5059</v>
      </c>
      <c r="I178" s="234" t="s">
        <v>5060</v>
      </c>
      <c r="J178" s="234" t="s">
        <v>5061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1688</v>
      </c>
      <c r="B179" s="233" t="s">
        <v>5062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1037</v>
      </c>
      <c r="B180" s="234" t="s">
        <v>5063</v>
      </c>
      <c r="C180" s="234" t="s">
        <v>5064</v>
      </c>
      <c r="D180" s="234" t="s">
        <v>5056</v>
      </c>
      <c r="E180" s="234" t="s">
        <v>5065</v>
      </c>
      <c r="F180" s="234" t="s">
        <v>25</v>
      </c>
      <c r="G180" s="234" t="s">
        <v>25</v>
      </c>
      <c r="H180" s="234" t="s">
        <v>5066</v>
      </c>
      <c r="I180" s="234" t="s">
        <v>4612</v>
      </c>
      <c r="J180" s="234" t="s">
        <v>5067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5068</v>
      </c>
      <c r="B181" s="234" t="s">
        <v>5069</v>
      </c>
      <c r="C181" s="234" t="s">
        <v>5070</v>
      </c>
      <c r="D181" s="234" t="s">
        <v>5071</v>
      </c>
      <c r="E181" s="234" t="s">
        <v>25</v>
      </c>
      <c r="F181" s="234" t="s">
        <v>25</v>
      </c>
      <c r="G181" s="234" t="s">
        <v>25</v>
      </c>
      <c r="H181" s="234" t="s">
        <v>5072</v>
      </c>
      <c r="I181" s="234" t="s">
        <v>5073</v>
      </c>
      <c r="J181" s="234" t="s">
        <v>5074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5075</v>
      </c>
      <c r="B182" s="234" t="s">
        <v>5076</v>
      </c>
      <c r="C182" s="234" t="s">
        <v>5077</v>
      </c>
      <c r="D182" s="234" t="s">
        <v>5078</v>
      </c>
      <c r="E182" s="234" t="s">
        <v>25</v>
      </c>
      <c r="F182" s="234" t="s">
        <v>25</v>
      </c>
      <c r="G182" s="234" t="s">
        <v>25</v>
      </c>
      <c r="H182" s="234" t="s">
        <v>5079</v>
      </c>
      <c r="I182" s="234" t="s">
        <v>4612</v>
      </c>
      <c r="J182" s="234" t="s">
        <v>5080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5081</v>
      </c>
      <c r="B183" s="232" t="s">
        <v>5082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1718</v>
      </c>
      <c r="B184" s="233" t="s">
        <v>5083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1045</v>
      </c>
      <c r="B185" s="234" t="s">
        <v>5084</v>
      </c>
      <c r="C185" s="234" t="s">
        <v>5085</v>
      </c>
      <c r="D185" s="234" t="s">
        <v>4386</v>
      </c>
      <c r="E185" s="234" t="s">
        <v>5086</v>
      </c>
      <c r="F185" s="234" t="s">
        <v>25</v>
      </c>
      <c r="G185" s="234" t="s">
        <v>25</v>
      </c>
      <c r="H185" s="234" t="s">
        <v>5087</v>
      </c>
      <c r="I185" s="234" t="s">
        <v>25</v>
      </c>
      <c r="J185" s="234" t="s">
        <v>5088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1052</v>
      </c>
      <c r="B186" s="234" t="s">
        <v>5089</v>
      </c>
      <c r="C186" s="234" t="s">
        <v>4391</v>
      </c>
      <c r="D186" s="234" t="s">
        <v>5090</v>
      </c>
      <c r="E186" s="234" t="s">
        <v>25</v>
      </c>
      <c r="F186" s="234" t="s">
        <v>25</v>
      </c>
      <c r="G186" s="234" t="s">
        <v>25</v>
      </c>
      <c r="H186" s="234" t="s">
        <v>5091</v>
      </c>
      <c r="I186" s="234" t="s">
        <v>25</v>
      </c>
      <c r="J186" s="234" t="s">
        <v>5092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1722</v>
      </c>
      <c r="B187" s="233" t="s">
        <v>5093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5094</v>
      </c>
      <c r="B188" s="234" t="s">
        <v>5095</v>
      </c>
      <c r="C188" s="234" t="s">
        <v>5096</v>
      </c>
      <c r="D188" s="234" t="s">
        <v>5097</v>
      </c>
      <c r="E188" s="234" t="s">
        <v>25</v>
      </c>
      <c r="F188" s="234" t="s">
        <v>5098</v>
      </c>
      <c r="G188" s="234" t="s">
        <v>25</v>
      </c>
      <c r="H188" s="234" t="s">
        <v>5099</v>
      </c>
      <c r="I188" s="234" t="s">
        <v>5100</v>
      </c>
      <c r="J188" s="234" t="s">
        <v>5101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5102</v>
      </c>
      <c r="B189" s="234" t="s">
        <v>5103</v>
      </c>
      <c r="C189" s="234" t="s">
        <v>5104</v>
      </c>
      <c r="D189" s="234" t="s">
        <v>5105</v>
      </c>
      <c r="E189" s="234" t="s">
        <v>25</v>
      </c>
      <c r="F189" s="234" t="s">
        <v>25</v>
      </c>
      <c r="G189" s="234" t="s">
        <v>25</v>
      </c>
      <c r="H189" s="234" t="s">
        <v>5106</v>
      </c>
      <c r="I189" s="234" t="s">
        <v>25</v>
      </c>
      <c r="J189" s="234" t="s">
        <v>5107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5108</v>
      </c>
      <c r="B190" s="234" t="s">
        <v>5109</v>
      </c>
      <c r="C190" s="234" t="s">
        <v>5110</v>
      </c>
      <c r="D190" s="234" t="s">
        <v>5111</v>
      </c>
      <c r="E190" s="234" t="s">
        <v>25</v>
      </c>
      <c r="F190" s="234" t="s">
        <v>5112</v>
      </c>
      <c r="G190" s="234" t="s">
        <v>25</v>
      </c>
      <c r="H190" s="234" t="s">
        <v>5113</v>
      </c>
      <c r="I190" s="234" t="s">
        <v>25</v>
      </c>
      <c r="J190" s="234" t="s">
        <v>5114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5115</v>
      </c>
      <c r="B191" s="234" t="s">
        <v>5116</v>
      </c>
      <c r="C191" s="234" t="s">
        <v>5117</v>
      </c>
      <c r="D191" s="234" t="s">
        <v>25</v>
      </c>
      <c r="E191" s="234" t="s">
        <v>25</v>
      </c>
      <c r="F191" s="234" t="s">
        <v>25</v>
      </c>
      <c r="G191" s="234" t="s">
        <v>25</v>
      </c>
      <c r="H191" s="234" t="s">
        <v>5118</v>
      </c>
      <c r="I191" s="234" t="s">
        <v>25</v>
      </c>
      <c r="J191" s="234" t="s">
        <v>5119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5120</v>
      </c>
      <c r="B192" s="234" t="s">
        <v>5121</v>
      </c>
      <c r="C192" s="234" t="s">
        <v>5122</v>
      </c>
      <c r="D192" s="234" t="s">
        <v>5123</v>
      </c>
      <c r="E192" s="234" t="s">
        <v>5124</v>
      </c>
      <c r="F192" s="234" t="s">
        <v>25</v>
      </c>
      <c r="G192" s="234" t="s">
        <v>25</v>
      </c>
      <c r="H192" s="234" t="s">
        <v>5125</v>
      </c>
      <c r="I192" s="234" t="s">
        <v>25</v>
      </c>
      <c r="J192" s="234" t="s">
        <v>5126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1726</v>
      </c>
      <c r="B193" s="233" t="s">
        <v>5127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5128</v>
      </c>
      <c r="B194" s="234" t="s">
        <v>5129</v>
      </c>
      <c r="C194" s="234" t="s">
        <v>5130</v>
      </c>
      <c r="D194" s="234" t="s">
        <v>5123</v>
      </c>
      <c r="E194" s="234" t="s">
        <v>5124</v>
      </c>
      <c r="F194" s="234" t="s">
        <v>5131</v>
      </c>
      <c r="G194" s="234" t="s">
        <v>25</v>
      </c>
      <c r="H194" s="234" t="s">
        <v>5132</v>
      </c>
      <c r="I194" s="234" t="s">
        <v>25</v>
      </c>
      <c r="J194" s="234" t="s">
        <v>5133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5134</v>
      </c>
      <c r="B195" s="234" t="s">
        <v>5135</v>
      </c>
      <c r="C195" s="234" t="s">
        <v>5136</v>
      </c>
      <c r="D195" s="234" t="s">
        <v>5137</v>
      </c>
      <c r="E195" s="234" t="s">
        <v>25</v>
      </c>
      <c r="F195" s="234" t="s">
        <v>25</v>
      </c>
      <c r="G195" s="234" t="s">
        <v>25</v>
      </c>
      <c r="H195" s="234" t="s">
        <v>5138</v>
      </c>
      <c r="I195" s="234" t="s">
        <v>25</v>
      </c>
      <c r="J195" s="234" t="s">
        <v>5139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5140</v>
      </c>
      <c r="B196" s="234" t="s">
        <v>5141</v>
      </c>
      <c r="C196" s="234" t="s">
        <v>5142</v>
      </c>
      <c r="D196" s="234" t="s">
        <v>25</v>
      </c>
      <c r="E196" s="234" t="s">
        <v>5143</v>
      </c>
      <c r="F196" s="234" t="s">
        <v>25</v>
      </c>
      <c r="G196" s="234" t="s">
        <v>25</v>
      </c>
      <c r="H196" s="234" t="s">
        <v>5144</v>
      </c>
      <c r="I196" s="234" t="s">
        <v>25</v>
      </c>
      <c r="J196" s="234" t="s">
        <v>5145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5146</v>
      </c>
      <c r="B197" s="234" t="s">
        <v>5147</v>
      </c>
      <c r="C197" s="234" t="s">
        <v>5148</v>
      </c>
      <c r="D197" s="234" t="s">
        <v>25</v>
      </c>
      <c r="E197" s="234" t="s">
        <v>25</v>
      </c>
      <c r="F197" s="234" t="s">
        <v>25</v>
      </c>
      <c r="G197" s="234" t="s">
        <v>25</v>
      </c>
      <c r="H197" s="234" t="s">
        <v>5149</v>
      </c>
      <c r="I197" s="234" t="s">
        <v>25</v>
      </c>
      <c r="J197" s="234" t="s">
        <v>5150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5151</v>
      </c>
      <c r="B198" s="234" t="s">
        <v>5152</v>
      </c>
      <c r="C198" s="234" t="s">
        <v>5153</v>
      </c>
      <c r="D198" s="234" t="s">
        <v>5154</v>
      </c>
      <c r="E198" s="234" t="s">
        <v>25</v>
      </c>
      <c r="F198" s="234" t="s">
        <v>25</v>
      </c>
      <c r="G198" s="234" t="s">
        <v>25</v>
      </c>
      <c r="H198" s="234" t="s">
        <v>5155</v>
      </c>
      <c r="I198" s="234" t="s">
        <v>25</v>
      </c>
      <c r="J198" s="234" t="s">
        <v>5156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1730</v>
      </c>
      <c r="B199" s="233" t="s">
        <v>5157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5158</v>
      </c>
      <c r="B200" s="234" t="s">
        <v>5159</v>
      </c>
      <c r="C200" s="234" t="s">
        <v>5160</v>
      </c>
      <c r="D200" s="234" t="s">
        <v>25</v>
      </c>
      <c r="E200" s="234" t="s">
        <v>25</v>
      </c>
      <c r="F200" s="234" t="s">
        <v>25</v>
      </c>
      <c r="G200" s="234" t="s">
        <v>25</v>
      </c>
      <c r="H200" s="234" t="s">
        <v>5161</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5162</v>
      </c>
      <c r="B201" s="234" t="s">
        <v>5163</v>
      </c>
      <c r="C201" s="234" t="s">
        <v>5164</v>
      </c>
      <c r="D201" s="234" t="s">
        <v>5165</v>
      </c>
      <c r="E201" s="234" t="s">
        <v>25</v>
      </c>
      <c r="F201" s="234" t="s">
        <v>25</v>
      </c>
      <c r="G201" s="234" t="s">
        <v>25</v>
      </c>
      <c r="H201" s="234" t="s">
        <v>5166</v>
      </c>
      <c r="I201" s="234" t="s">
        <v>25</v>
      </c>
      <c r="J201" s="234" t="s">
        <v>5167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5168</v>
      </c>
      <c r="B202" s="234" t="s">
        <v>5169</v>
      </c>
      <c r="C202" s="234" t="s">
        <v>5170</v>
      </c>
      <c r="D202" s="234" t="s">
        <v>25</v>
      </c>
      <c r="E202" s="234" t="s">
        <v>25</v>
      </c>
      <c r="F202" s="234" t="s">
        <v>25</v>
      </c>
      <c r="G202" s="234" t="s">
        <v>25</v>
      </c>
      <c r="H202" s="234" t="s">
        <v>5171</v>
      </c>
      <c r="I202" s="234" t="s">
        <v>25</v>
      </c>
      <c r="J202" s="234" t="s">
        <v>5172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5173</v>
      </c>
      <c r="B203" s="234" t="s">
        <v>5174</v>
      </c>
      <c r="C203" s="234" t="s">
        <v>5175</v>
      </c>
      <c r="D203" s="234" t="s">
        <v>5176</v>
      </c>
      <c r="E203" s="234" t="s">
        <v>25</v>
      </c>
      <c r="F203" s="234" t="s">
        <v>25</v>
      </c>
      <c r="G203" s="234" t="s">
        <v>25</v>
      </c>
      <c r="H203" s="234" t="s">
        <v>5177</v>
      </c>
      <c r="I203" s="234" t="s">
        <v>25</v>
      </c>
      <c r="J203" s="234" t="s">
        <v>5178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5179</v>
      </c>
      <c r="B204" s="234" t="s">
        <v>5180</v>
      </c>
      <c r="C204" s="234" t="s">
        <v>5181</v>
      </c>
      <c r="D204" s="234" t="s">
        <v>25</v>
      </c>
      <c r="E204" s="234" t="s">
        <v>25</v>
      </c>
      <c r="F204" s="234" t="s">
        <v>25</v>
      </c>
      <c r="G204" s="234" t="s">
        <v>25</v>
      </c>
      <c r="H204" s="234" t="s">
        <v>5182</v>
      </c>
      <c r="I204" s="234" t="s">
        <v>25</v>
      </c>
      <c r="J204" s="234" t="s">
        <v>5183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5184</v>
      </c>
      <c r="B205" s="234" t="s">
        <v>5185</v>
      </c>
      <c r="C205" s="234" t="s">
        <v>5186</v>
      </c>
      <c r="D205" s="234" t="s">
        <v>25</v>
      </c>
      <c r="E205" s="234" t="s">
        <v>25</v>
      </c>
      <c r="F205" s="234" t="s">
        <v>25</v>
      </c>
      <c r="G205" s="234" t="s">
        <v>25</v>
      </c>
      <c r="H205" s="234" t="s">
        <v>5187</v>
      </c>
      <c r="I205" s="234" t="s">
        <v>5188</v>
      </c>
      <c r="J205" s="234" t="s">
        <v>5189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5190</v>
      </c>
      <c r="B206" s="234" t="s">
        <v>5191</v>
      </c>
      <c r="C206" s="234" t="s">
        <v>5192</v>
      </c>
      <c r="D206" s="234" t="s">
        <v>25</v>
      </c>
      <c r="E206" s="234" t="s">
        <v>25</v>
      </c>
      <c r="F206" s="234" t="s">
        <v>25</v>
      </c>
      <c r="G206" s="234" t="s">
        <v>25</v>
      </c>
      <c r="H206" s="234" t="s">
        <v>5193</v>
      </c>
      <c r="I206" s="234" t="s">
        <v>25</v>
      </c>
      <c r="J206" s="234" t="s">
        <v>5194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5195</v>
      </c>
      <c r="B207" s="234" t="s">
        <v>5196</v>
      </c>
      <c r="C207" s="234" t="s">
        <v>5192</v>
      </c>
      <c r="D207" s="234" t="s">
        <v>5197</v>
      </c>
      <c r="E207" s="234" t="s">
        <v>25</v>
      </c>
      <c r="F207" s="234" t="s">
        <v>25</v>
      </c>
      <c r="G207" s="234" t="s">
        <v>25</v>
      </c>
      <c r="H207" s="234" t="s">
        <v>5198</v>
      </c>
      <c r="I207" s="234" t="s">
        <v>25</v>
      </c>
      <c r="J207" s="234" t="s">
        <v>5199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5200</v>
      </c>
      <c r="B208" s="234" t="s">
        <v>5201</v>
      </c>
      <c r="C208" s="234" t="s">
        <v>5202</v>
      </c>
      <c r="D208" s="234" t="s">
        <v>5197</v>
      </c>
      <c r="E208" s="234" t="s">
        <v>25</v>
      </c>
      <c r="F208" s="234" t="s">
        <v>5203</v>
      </c>
      <c r="G208" s="234" t="s">
        <v>5204</v>
      </c>
      <c r="H208" s="234" t="s">
        <v>5205</v>
      </c>
      <c r="I208" s="234" t="s">
        <v>5206</v>
      </c>
      <c r="J208" s="234" t="s">
        <v>5207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5208</v>
      </c>
      <c r="B209" s="234" t="s">
        <v>5209</v>
      </c>
      <c r="C209" s="234" t="s">
        <v>5210</v>
      </c>
      <c r="D209" s="234" t="s">
        <v>5211</v>
      </c>
      <c r="E209" s="234" t="s">
        <v>25</v>
      </c>
      <c r="F209" s="234" t="s">
        <v>5203</v>
      </c>
      <c r="G209" s="234" t="s">
        <v>5212</v>
      </c>
      <c r="H209" s="234" t="s">
        <v>5213</v>
      </c>
      <c r="I209" s="234" t="s">
        <v>5206</v>
      </c>
      <c r="J209" s="234" t="s">
        <v>5214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1734</v>
      </c>
      <c r="B210" s="233" t="s">
        <v>5215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5216</v>
      </c>
      <c r="B211" s="234" t="s">
        <v>5217</v>
      </c>
      <c r="C211" s="234" t="s">
        <v>5218</v>
      </c>
      <c r="D211" s="234" t="s">
        <v>5219</v>
      </c>
      <c r="E211" s="234" t="s">
        <v>25</v>
      </c>
      <c r="F211" s="234" t="s">
        <v>25</v>
      </c>
      <c r="G211" s="234" t="s">
        <v>5220</v>
      </c>
      <c r="H211" s="234" t="s">
        <v>5221</v>
      </c>
      <c r="I211" s="234" t="s">
        <v>5222</v>
      </c>
      <c r="J211" s="234" t="s">
        <v>5223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5224</v>
      </c>
      <c r="B212" s="234" t="s">
        <v>5225</v>
      </c>
      <c r="C212" s="234" t="s">
        <v>5226</v>
      </c>
      <c r="D212" s="234" t="s">
        <v>5227</v>
      </c>
      <c r="E212" s="234" t="s">
        <v>25</v>
      </c>
      <c r="F212" s="234" t="s">
        <v>5228</v>
      </c>
      <c r="G212" s="234" t="s">
        <v>25</v>
      </c>
      <c r="H212" s="234" t="s">
        <v>25</v>
      </c>
      <c r="I212" s="234" t="s">
        <v>25</v>
      </c>
      <c r="J212" s="234" t="s">
        <v>5229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5230</v>
      </c>
      <c r="B213" s="234" t="s">
        <v>5231</v>
      </c>
      <c r="C213" s="234" t="s">
        <v>5232</v>
      </c>
      <c r="D213" s="234" t="s">
        <v>5233</v>
      </c>
      <c r="E213" s="234" t="s">
        <v>25</v>
      </c>
      <c r="F213" s="234" t="s">
        <v>5234</v>
      </c>
      <c r="G213" s="234" t="s">
        <v>25</v>
      </c>
      <c r="H213" s="234" t="s">
        <v>5235</v>
      </c>
      <c r="I213" s="234" t="s">
        <v>25</v>
      </c>
      <c r="J213" s="234" t="s">
        <v>5236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5237</v>
      </c>
      <c r="B214" s="234" t="s">
        <v>5238</v>
      </c>
      <c r="C214" s="234" t="s">
        <v>5239</v>
      </c>
      <c r="D214" s="234" t="s">
        <v>5240</v>
      </c>
      <c r="E214" s="234" t="s">
        <v>25</v>
      </c>
      <c r="F214" s="234" t="s">
        <v>25</v>
      </c>
      <c r="G214" s="234" t="s">
        <v>25</v>
      </c>
      <c r="H214" s="234" t="s">
        <v>5241</v>
      </c>
      <c r="I214" s="234" t="s">
        <v>4612</v>
      </c>
      <c r="J214" s="234" t="s">
        <v>5242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5243</v>
      </c>
      <c r="B215" s="234" t="s">
        <v>5244</v>
      </c>
      <c r="C215" s="234" t="s">
        <v>5245</v>
      </c>
      <c r="D215" s="234" t="s">
        <v>5246</v>
      </c>
      <c r="E215" s="234" t="s">
        <v>25</v>
      </c>
      <c r="F215" s="234" t="s">
        <v>25</v>
      </c>
      <c r="G215" s="234" t="s">
        <v>25</v>
      </c>
      <c r="H215" s="234" t="s">
        <v>5247</v>
      </c>
      <c r="I215" s="234" t="s">
        <v>25</v>
      </c>
      <c r="J215" s="234" t="s">
        <v>5248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5249</v>
      </c>
      <c r="B216" s="232" t="s">
        <v>5250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1748</v>
      </c>
      <c r="B217" s="233" t="s">
        <v>5251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5252</v>
      </c>
      <c r="B218" s="234" t="s">
        <v>5253</v>
      </c>
      <c r="C218" s="234" t="s">
        <v>5254</v>
      </c>
      <c r="D218" s="234" t="s">
        <v>4386</v>
      </c>
      <c r="E218" s="234" t="s">
        <v>4182</v>
      </c>
      <c r="F218" s="234" t="s">
        <v>25</v>
      </c>
      <c r="G218" s="234" t="s">
        <v>25</v>
      </c>
      <c r="H218" s="234" t="s">
        <v>5255</v>
      </c>
      <c r="I218" s="234" t="s">
        <v>25</v>
      </c>
      <c r="J218" s="234" t="s">
        <v>5256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5257</v>
      </c>
      <c r="B219" s="234" t="s">
        <v>5258</v>
      </c>
      <c r="C219" s="234" t="s">
        <v>4186</v>
      </c>
      <c r="D219" s="234" t="s">
        <v>4187</v>
      </c>
      <c r="E219" s="234" t="s">
        <v>25</v>
      </c>
      <c r="F219" s="234" t="s">
        <v>4189</v>
      </c>
      <c r="G219" s="234" t="s">
        <v>25</v>
      </c>
      <c r="H219" s="234" t="s">
        <v>5259</v>
      </c>
      <c r="I219" s="234" t="s">
        <v>25</v>
      </c>
      <c r="J219" s="234" t="s">
        <v>5260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1752</v>
      </c>
      <c r="B220" s="233" t="s">
        <v>5261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5262</v>
      </c>
      <c r="B221" s="234" t="s">
        <v>5263</v>
      </c>
      <c r="C221" s="234" t="s">
        <v>5264</v>
      </c>
      <c r="D221" s="234" t="s">
        <v>5265</v>
      </c>
      <c r="E221" s="234" t="s">
        <v>25</v>
      </c>
      <c r="F221" s="234" t="s">
        <v>25</v>
      </c>
      <c r="G221" s="234" t="s">
        <v>25</v>
      </c>
      <c r="H221" s="234" t="s">
        <v>5266</v>
      </c>
      <c r="I221" s="234" t="s">
        <v>25</v>
      </c>
      <c r="J221" s="234" t="s">
        <v>5267</v>
      </c>
      <c r="K221" s="237">
        <f>IF(COUNTIF(L221:AY221,"&lt;&gt;")=0,"",SUMPRODUCT(((Recommendations[ImplStatus]="Implemented")+(Recommendations[ImplStatus]="Compensated"))*ISNUMBER(MATCH(Recommendations[Id],L221:AY221,0)))/COUNTIF(L221:AY221,"&lt;&gt;"))</f>
        <v>0</v>
      </c>
      <c r="L221" s="240" t="s">
        <v>275</v>
      </c>
      <c r="M221" s="240" t="s">
        <v>753</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5268</v>
      </c>
      <c r="B222" s="234" t="s">
        <v>5269</v>
      </c>
      <c r="C222" s="234" t="s">
        <v>5270</v>
      </c>
      <c r="D222" s="234" t="s">
        <v>5271</v>
      </c>
      <c r="E222" s="234" t="s">
        <v>25</v>
      </c>
      <c r="F222" s="234" t="s">
        <v>25</v>
      </c>
      <c r="G222" s="234" t="s">
        <v>25</v>
      </c>
      <c r="H222" s="234" t="s">
        <v>5272</v>
      </c>
      <c r="I222" s="234" t="s">
        <v>25</v>
      </c>
      <c r="J222" s="234" t="s">
        <v>5273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5274</v>
      </c>
      <c r="B223" s="234" t="s">
        <v>5275</v>
      </c>
      <c r="C223" s="234" t="s">
        <v>5276</v>
      </c>
      <c r="D223" s="234" t="s">
        <v>25</v>
      </c>
      <c r="E223" s="234" t="s">
        <v>5277</v>
      </c>
      <c r="F223" s="234" t="s">
        <v>25</v>
      </c>
      <c r="G223" s="234" t="s">
        <v>25</v>
      </c>
      <c r="H223" s="234" t="s">
        <v>5278</v>
      </c>
      <c r="I223" s="234" t="s">
        <v>25</v>
      </c>
      <c r="J223" s="234" t="s">
        <v>5279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5280</v>
      </c>
      <c r="B224" s="234" t="s">
        <v>5281</v>
      </c>
      <c r="C224" s="234" t="s">
        <v>5282</v>
      </c>
      <c r="D224" s="234" t="s">
        <v>25</v>
      </c>
      <c r="E224" s="234" t="s">
        <v>25</v>
      </c>
      <c r="F224" s="234" t="s">
        <v>25</v>
      </c>
      <c r="G224" s="234" t="s">
        <v>25</v>
      </c>
      <c r="H224" s="234" t="s">
        <v>5283</v>
      </c>
      <c r="I224" s="234" t="s">
        <v>25</v>
      </c>
      <c r="J224" s="234" t="s">
        <v>5284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5285</v>
      </c>
      <c r="B225" s="234" t="s">
        <v>5286</v>
      </c>
      <c r="C225" s="234" t="s">
        <v>5287</v>
      </c>
      <c r="D225" s="234" t="s">
        <v>25</v>
      </c>
      <c r="E225" s="234" t="s">
        <v>25</v>
      </c>
      <c r="F225" s="234" t="s">
        <v>25</v>
      </c>
      <c r="G225" s="234" t="s">
        <v>25</v>
      </c>
      <c r="H225" s="234" t="s">
        <v>5288</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5289</v>
      </c>
      <c r="B226" s="234" t="s">
        <v>5290</v>
      </c>
      <c r="C226" s="234" t="s">
        <v>5291</v>
      </c>
      <c r="D226" s="234" t="s">
        <v>25</v>
      </c>
      <c r="E226" s="234" t="s">
        <v>25</v>
      </c>
      <c r="F226" s="234" t="s">
        <v>25</v>
      </c>
      <c r="G226" s="234" t="s">
        <v>25</v>
      </c>
      <c r="H226" s="234" t="s">
        <v>5292</v>
      </c>
      <c r="I226" s="234" t="s">
        <v>25</v>
      </c>
      <c r="J226" s="234" t="s">
        <v>5293</v>
      </c>
      <c r="K226" s="237">
        <f>IF(COUNTIF(L226:AY226,"&lt;&gt;")=0,"",SUMPRODUCT(((Recommendations[ImplStatus]="Implemented")+(Recommendations[ImplStatus]="Compensated"))*ISNUMBER(MATCH(Recommendations[Id],L226:AY226,0)))/COUNTIF(L226:AY226,"&lt;&gt;"))</f>
        <v>0</v>
      </c>
      <c r="L226" s="240" t="s">
        <v>760</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5294</v>
      </c>
      <c r="B227" s="234" t="s">
        <v>5295</v>
      </c>
      <c r="C227" s="234" t="s">
        <v>5296</v>
      </c>
      <c r="D227" s="234" t="s">
        <v>25</v>
      </c>
      <c r="E227" s="234" t="s">
        <v>25</v>
      </c>
      <c r="F227" s="234" t="s">
        <v>25</v>
      </c>
      <c r="G227" s="234" t="s">
        <v>25</v>
      </c>
      <c r="H227" s="234" t="s">
        <v>5297</v>
      </c>
      <c r="I227" s="234" t="s">
        <v>25</v>
      </c>
      <c r="J227" s="234" t="s">
        <v>5298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5299</v>
      </c>
      <c r="B228" s="234" t="s">
        <v>5300</v>
      </c>
      <c r="C228" s="234" t="s">
        <v>5301</v>
      </c>
      <c r="D228" s="234" t="s">
        <v>25</v>
      </c>
      <c r="E228" s="234" t="s">
        <v>25</v>
      </c>
      <c r="F228" s="234" t="s">
        <v>25</v>
      </c>
      <c r="G228" s="234" t="s">
        <v>25</v>
      </c>
      <c r="H228" s="234" t="s">
        <v>5302</v>
      </c>
      <c r="I228" s="234" t="s">
        <v>25</v>
      </c>
      <c r="J228" s="234" t="s">
        <v>5303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5304</v>
      </c>
      <c r="B229" s="234" t="s">
        <v>5305</v>
      </c>
      <c r="C229" s="234" t="s">
        <v>5306</v>
      </c>
      <c r="D229" s="234" t="s">
        <v>25</v>
      </c>
      <c r="E229" s="234" t="s">
        <v>25</v>
      </c>
      <c r="F229" s="234" t="s">
        <v>25</v>
      </c>
      <c r="G229" s="234" t="s">
        <v>25</v>
      </c>
      <c r="H229" s="234" t="s">
        <v>5307</v>
      </c>
      <c r="I229" s="234" t="s">
        <v>25</v>
      </c>
      <c r="J229" s="234" t="s">
        <v>5308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1756</v>
      </c>
      <c r="B230" s="233" t="s">
        <v>5309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5310</v>
      </c>
      <c r="B231" s="234" t="s">
        <v>5311</v>
      </c>
      <c r="C231" s="234" t="s">
        <v>5312</v>
      </c>
      <c r="D231" s="234" t="s">
        <v>5313</v>
      </c>
      <c r="E231" s="234" t="s">
        <v>25</v>
      </c>
      <c r="F231" s="234" t="s">
        <v>25</v>
      </c>
      <c r="G231" s="234" t="s">
        <v>25</v>
      </c>
      <c r="H231" s="234" t="s">
        <v>5314</v>
      </c>
      <c r="I231" s="234" t="s">
        <v>25</v>
      </c>
      <c r="J231" s="234" t="s">
        <v>5315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5316</v>
      </c>
      <c r="B232" s="234" t="s">
        <v>5317</v>
      </c>
      <c r="C232" s="234" t="s">
        <v>5318</v>
      </c>
      <c r="D232" s="234" t="s">
        <v>5319</v>
      </c>
      <c r="E232" s="234" t="s">
        <v>25</v>
      </c>
      <c r="F232" s="234" t="s">
        <v>25</v>
      </c>
      <c r="G232" s="234" t="s">
        <v>25</v>
      </c>
      <c r="H232" s="234" t="s">
        <v>5320</v>
      </c>
      <c r="I232" s="234" t="s">
        <v>25</v>
      </c>
      <c r="J232" s="234" t="s">
        <v>5321</v>
      </c>
      <c r="K232" s="237">
        <f>IF(COUNTIF(L232:AY232,"&lt;&gt;")=0,"",SUMPRODUCT(((Recommendations[ImplStatus]="Implemented")+(Recommendations[ImplStatus]="Compensated"))*ISNUMBER(MATCH(Recommendations[Id],L232:AY232,0)))/COUNTIF(L232:AY232,"&lt;&gt;"))</f>
        <v>0</v>
      </c>
      <c r="L232" s="240" t="s">
        <v>767</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5322</v>
      </c>
      <c r="B233" s="234" t="s">
        <v>5323</v>
      </c>
      <c r="C233" s="234" t="s">
        <v>5324</v>
      </c>
      <c r="D233" s="234" t="s">
        <v>5325</v>
      </c>
      <c r="E233" s="234" t="s">
        <v>25</v>
      </c>
      <c r="F233" s="234" t="s">
        <v>25</v>
      </c>
      <c r="G233" s="234" t="s">
        <v>25</v>
      </c>
      <c r="H233" s="234" t="s">
        <v>5326</v>
      </c>
      <c r="I233" s="234" t="s">
        <v>25</v>
      </c>
      <c r="J233" s="234" t="s">
        <v>5327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5328</v>
      </c>
      <c r="B234" s="234" t="s">
        <v>5329</v>
      </c>
      <c r="C234" s="234" t="s">
        <v>5330</v>
      </c>
      <c r="D234" s="234" t="s">
        <v>5331</v>
      </c>
      <c r="E234" s="234" t="s">
        <v>25</v>
      </c>
      <c r="F234" s="234" t="s">
        <v>25</v>
      </c>
      <c r="G234" s="234" t="s">
        <v>25</v>
      </c>
      <c r="H234" s="234" t="s">
        <v>5332</v>
      </c>
      <c r="I234" s="234" t="s">
        <v>25</v>
      </c>
      <c r="J234" s="234" t="s">
        <v>5333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1760</v>
      </c>
      <c r="B235" s="233" t="s">
        <v>5334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5335</v>
      </c>
      <c r="B236" s="234" t="s">
        <v>5336</v>
      </c>
      <c r="C236" s="234" t="s">
        <v>5337</v>
      </c>
      <c r="D236" s="234" t="s">
        <v>5338</v>
      </c>
      <c r="E236" s="234" t="s">
        <v>25</v>
      </c>
      <c r="F236" s="234" t="s">
        <v>25</v>
      </c>
      <c r="G236" s="234" t="s">
        <v>25</v>
      </c>
      <c r="H236" s="234" t="s">
        <v>5339</v>
      </c>
      <c r="I236" s="234" t="s">
        <v>25</v>
      </c>
      <c r="J236" s="234" t="s">
        <v>5340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5341</v>
      </c>
      <c r="B237" s="234" t="s">
        <v>5342</v>
      </c>
      <c r="C237" s="234" t="s">
        <v>5343</v>
      </c>
      <c r="D237" s="234" t="s">
        <v>5344</v>
      </c>
      <c r="E237" s="234" t="s">
        <v>25</v>
      </c>
      <c r="F237" s="234" t="s">
        <v>25</v>
      </c>
      <c r="G237" s="234" t="s">
        <v>5345</v>
      </c>
      <c r="H237" s="234" t="s">
        <v>5346</v>
      </c>
      <c r="I237" s="234" t="s">
        <v>4612</v>
      </c>
      <c r="J237" s="234" t="s">
        <v>5347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5348</v>
      </c>
      <c r="B238" s="234" t="s">
        <v>5349</v>
      </c>
      <c r="C238" s="234" t="s">
        <v>5350</v>
      </c>
      <c r="D238" s="234" t="s">
        <v>25</v>
      </c>
      <c r="E238" s="234" t="s">
        <v>25</v>
      </c>
      <c r="F238" s="234" t="s">
        <v>25</v>
      </c>
      <c r="G238" s="234" t="s">
        <v>25</v>
      </c>
      <c r="H238" s="234" t="s">
        <v>5351</v>
      </c>
      <c r="I238" s="234" t="s">
        <v>5352</v>
      </c>
      <c r="J238" s="234" t="s">
        <v>5353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5354</v>
      </c>
      <c r="B239" s="234" t="s">
        <v>5355</v>
      </c>
      <c r="C239" s="234" t="s">
        <v>5356</v>
      </c>
      <c r="D239" s="234" t="s">
        <v>25</v>
      </c>
      <c r="E239" s="234" t="s">
        <v>25</v>
      </c>
      <c r="F239" s="234" t="s">
        <v>25</v>
      </c>
      <c r="G239" s="234" t="s">
        <v>25</v>
      </c>
      <c r="H239" s="234" t="s">
        <v>5357</v>
      </c>
      <c r="I239" s="234" t="s">
        <v>4612</v>
      </c>
      <c r="J239" s="234" t="s">
        <v>5358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5359</v>
      </c>
      <c r="B240" s="234" t="s">
        <v>5360</v>
      </c>
      <c r="C240" s="234" t="s">
        <v>5361</v>
      </c>
      <c r="D240" s="234" t="s">
        <v>5362</v>
      </c>
      <c r="E240" s="234" t="s">
        <v>25</v>
      </c>
      <c r="F240" s="234" t="s">
        <v>25</v>
      </c>
      <c r="G240" s="234" t="s">
        <v>25</v>
      </c>
      <c r="H240" s="234" t="s">
        <v>5363</v>
      </c>
      <c r="I240" s="234" t="s">
        <v>25</v>
      </c>
      <c r="J240" s="234" t="s">
        <v>5364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1764</v>
      </c>
      <c r="B241" s="233" t="s">
        <v>5365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5366</v>
      </c>
      <c r="B242" s="234" t="s">
        <v>5367</v>
      </c>
      <c r="C242" s="234" t="s">
        <v>5368</v>
      </c>
      <c r="D242" s="234" t="s">
        <v>25</v>
      </c>
      <c r="E242" s="234" t="s">
        <v>25</v>
      </c>
      <c r="F242" s="234" t="s">
        <v>5369</v>
      </c>
      <c r="G242" s="234" t="s">
        <v>25</v>
      </c>
      <c r="H242" s="234" t="s">
        <v>5370</v>
      </c>
      <c r="I242" s="234" t="s">
        <v>25</v>
      </c>
      <c r="J242" s="234" t="s">
        <v>5371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1768</v>
      </c>
      <c r="B243" s="233" t="s">
        <v>5372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5373</v>
      </c>
      <c r="B244" s="234" t="s">
        <v>5374</v>
      </c>
      <c r="C244" s="234" t="s">
        <v>5375</v>
      </c>
      <c r="D244" s="234" t="s">
        <v>25</v>
      </c>
      <c r="E244" s="234" t="s">
        <v>25</v>
      </c>
      <c r="F244" s="234" t="s">
        <v>5376</v>
      </c>
      <c r="G244" s="234" t="s">
        <v>25</v>
      </c>
      <c r="H244" s="234" t="s">
        <v>5377</v>
      </c>
      <c r="I244" s="234" t="s">
        <v>5378</v>
      </c>
      <c r="J244" s="234" t="s">
        <v>5379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5380</v>
      </c>
      <c r="B245" s="234" t="s">
        <v>5381</v>
      </c>
      <c r="C245" s="234" t="s">
        <v>5382</v>
      </c>
      <c r="D245" s="234" t="s">
        <v>5383</v>
      </c>
      <c r="E245" s="234" t="s">
        <v>25</v>
      </c>
      <c r="F245" s="234" t="s">
        <v>25</v>
      </c>
      <c r="G245" s="234" t="s">
        <v>25</v>
      </c>
      <c r="H245" s="234" t="s">
        <v>5384</v>
      </c>
      <c r="I245" s="234" t="s">
        <v>25</v>
      </c>
      <c r="J245" s="234" t="s">
        <v>5385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5386</v>
      </c>
      <c r="B246" s="234" t="s">
        <v>5387</v>
      </c>
      <c r="C246" s="234" t="s">
        <v>5388</v>
      </c>
      <c r="D246" s="234" t="s">
        <v>25</v>
      </c>
      <c r="E246" s="234" t="s">
        <v>25</v>
      </c>
      <c r="F246" s="234" t="s">
        <v>25</v>
      </c>
      <c r="G246" s="234" t="s">
        <v>25</v>
      </c>
      <c r="H246" s="234" t="s">
        <v>5389</v>
      </c>
      <c r="I246" s="234" t="s">
        <v>25</v>
      </c>
      <c r="J246" s="234" t="s">
        <v>5390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1772</v>
      </c>
      <c r="B247" s="233" t="s">
        <v>5391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5392</v>
      </c>
      <c r="B248" s="234" t="s">
        <v>5393</v>
      </c>
      <c r="C248" s="234" t="s">
        <v>5394</v>
      </c>
      <c r="D248" s="234" t="s">
        <v>5395</v>
      </c>
      <c r="E248" s="234" t="s">
        <v>25</v>
      </c>
      <c r="F248" s="234" t="s">
        <v>25</v>
      </c>
      <c r="G248" s="234" t="s">
        <v>25</v>
      </c>
      <c r="H248" s="234" t="s">
        <v>5396</v>
      </c>
      <c r="I248" s="234" t="s">
        <v>5397</v>
      </c>
      <c r="J248" s="234" t="s">
        <v>5398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5399</v>
      </c>
      <c r="B249" s="234" t="s">
        <v>5400</v>
      </c>
      <c r="C249" s="234" t="s">
        <v>5394</v>
      </c>
      <c r="D249" s="234" t="s">
        <v>5401</v>
      </c>
      <c r="E249" s="234" t="s">
        <v>25</v>
      </c>
      <c r="F249" s="234" t="s">
        <v>25</v>
      </c>
      <c r="G249" s="234" t="s">
        <v>25</v>
      </c>
      <c r="H249" s="234" t="s">
        <v>5396</v>
      </c>
      <c r="I249" s="234" t="s">
        <v>5402</v>
      </c>
      <c r="J249" s="234" t="s">
        <v>5403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5404</v>
      </c>
      <c r="B250" s="234" t="s">
        <v>5405</v>
      </c>
      <c r="C250" s="234" t="s">
        <v>5406</v>
      </c>
      <c r="D250" s="234" t="s">
        <v>5407</v>
      </c>
      <c r="E250" s="234" t="s">
        <v>25</v>
      </c>
      <c r="F250" s="234" t="s">
        <v>25</v>
      </c>
      <c r="G250" s="234" t="s">
        <v>25</v>
      </c>
      <c r="H250" s="234" t="s">
        <v>5408</v>
      </c>
      <c r="I250" s="234" t="s">
        <v>25</v>
      </c>
      <c r="J250" s="234" t="s">
        <v>5409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5410</v>
      </c>
      <c r="B251" s="232" t="s">
        <v>5411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1778</v>
      </c>
      <c r="B252" s="233" t="s">
        <v>5412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5413</v>
      </c>
      <c r="B253" s="234" t="s">
        <v>5414</v>
      </c>
      <c r="C253" s="234" t="s">
        <v>5415</v>
      </c>
      <c r="D253" s="234" t="s">
        <v>4386</v>
      </c>
      <c r="E253" s="234" t="s">
        <v>4182</v>
      </c>
      <c r="F253" s="234" t="s">
        <v>25</v>
      </c>
      <c r="G253" s="234" t="s">
        <v>25</v>
      </c>
      <c r="H253" s="234" t="s">
        <v>5416</v>
      </c>
      <c r="I253" s="234" t="s">
        <v>25</v>
      </c>
      <c r="J253" s="234" t="s">
        <v>5417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5418</v>
      </c>
      <c r="B254" s="234" t="s">
        <v>5419</v>
      </c>
      <c r="C254" s="234" t="s">
        <v>4186</v>
      </c>
      <c r="D254" s="234" t="s">
        <v>4187</v>
      </c>
      <c r="E254" s="234" t="s">
        <v>25</v>
      </c>
      <c r="F254" s="234" t="s">
        <v>4189</v>
      </c>
      <c r="G254" s="234" t="s">
        <v>25</v>
      </c>
      <c r="H254" s="234" t="s">
        <v>5420</v>
      </c>
      <c r="I254" s="234" t="s">
        <v>25</v>
      </c>
      <c r="J254" s="234" t="s">
        <v>5421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1782</v>
      </c>
      <c r="B255" s="233" t="s">
        <v>5422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5423</v>
      </c>
      <c r="B256" s="234" t="s">
        <v>5424</v>
      </c>
      <c r="C256" s="234" t="s">
        <v>5425</v>
      </c>
      <c r="D256" s="234" t="s">
        <v>5426</v>
      </c>
      <c r="E256" s="234" t="s">
        <v>5427</v>
      </c>
      <c r="F256" s="234" t="s">
        <v>5428</v>
      </c>
      <c r="G256" s="234" t="s">
        <v>25</v>
      </c>
      <c r="H256" s="234" t="s">
        <v>5429</v>
      </c>
      <c r="I256" s="234" t="s">
        <v>25</v>
      </c>
      <c r="J256" s="234" t="s">
        <v>5430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5431</v>
      </c>
      <c r="B257" s="234" t="s">
        <v>5432</v>
      </c>
      <c r="C257" s="234" t="s">
        <v>5433</v>
      </c>
      <c r="D257" s="234" t="s">
        <v>5434</v>
      </c>
      <c r="E257" s="234" t="s">
        <v>25</v>
      </c>
      <c r="F257" s="234" t="s">
        <v>25</v>
      </c>
      <c r="G257" s="234" t="s">
        <v>25</v>
      </c>
      <c r="H257" s="234" t="s">
        <v>5435</v>
      </c>
      <c r="I257" s="234" t="s">
        <v>25</v>
      </c>
      <c r="J257" s="234" t="s">
        <v>5436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1787</v>
      </c>
      <c r="B258" s="233" t="s">
        <v>5437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5438</v>
      </c>
      <c r="B259" s="234" t="s">
        <v>5439</v>
      </c>
      <c r="C259" s="234" t="s">
        <v>5440</v>
      </c>
      <c r="D259" s="234" t="s">
        <v>5441</v>
      </c>
      <c r="E259" s="234" t="s">
        <v>5442</v>
      </c>
      <c r="F259" s="234" t="s">
        <v>25</v>
      </c>
      <c r="G259" s="234" t="s">
        <v>25</v>
      </c>
      <c r="H259" s="234" t="s">
        <v>5443</v>
      </c>
      <c r="I259" s="234" t="s">
        <v>25</v>
      </c>
      <c r="J259" s="234" t="s">
        <v>5444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5445</v>
      </c>
      <c r="B260" s="234" t="s">
        <v>5446</v>
      </c>
      <c r="C260" s="234" t="s">
        <v>5447</v>
      </c>
      <c r="D260" s="234" t="s">
        <v>25</v>
      </c>
      <c r="E260" s="234" t="s">
        <v>25</v>
      </c>
      <c r="F260" s="234" t="s">
        <v>25</v>
      </c>
      <c r="G260" s="234" t="s">
        <v>25</v>
      </c>
      <c r="H260" s="234" t="s">
        <v>5448</v>
      </c>
      <c r="I260" s="234" t="s">
        <v>5449</v>
      </c>
      <c r="J260" s="234" t="s">
        <v>5450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5451</v>
      </c>
      <c r="B261" s="234" t="s">
        <v>5452</v>
      </c>
      <c r="C261" s="234" t="s">
        <v>5453</v>
      </c>
      <c r="D261" s="234" t="s">
        <v>5454</v>
      </c>
      <c r="E261" s="234" t="s">
        <v>25</v>
      </c>
      <c r="F261" s="234" t="s">
        <v>25</v>
      </c>
      <c r="G261" s="234" t="s">
        <v>25</v>
      </c>
      <c r="H261" s="234" t="s">
        <v>5455</v>
      </c>
      <c r="I261" s="234" t="s">
        <v>5456</v>
      </c>
      <c r="J261" s="234" t="s">
        <v>5457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5458</v>
      </c>
      <c r="B262" s="234" t="s">
        <v>5459</v>
      </c>
      <c r="C262" s="234" t="s">
        <v>5460</v>
      </c>
      <c r="D262" s="234" t="s">
        <v>5461</v>
      </c>
      <c r="E262" s="234" t="s">
        <v>25</v>
      </c>
      <c r="F262" s="234" t="s">
        <v>25</v>
      </c>
      <c r="G262" s="234" t="s">
        <v>25</v>
      </c>
      <c r="H262" s="234" t="s">
        <v>5462</v>
      </c>
      <c r="I262" s="234" t="s">
        <v>5463</v>
      </c>
      <c r="J262" s="234" t="s">
        <v>5464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5465</v>
      </c>
      <c r="B263" s="234" t="s">
        <v>5466</v>
      </c>
      <c r="C263" s="234" t="s">
        <v>5467</v>
      </c>
      <c r="D263" s="234" t="s">
        <v>5468</v>
      </c>
      <c r="E263" s="234" t="s">
        <v>25</v>
      </c>
      <c r="F263" s="234" t="s">
        <v>25</v>
      </c>
      <c r="G263" s="234" t="s">
        <v>5469</v>
      </c>
      <c r="H263" s="234" t="s">
        <v>4408</v>
      </c>
      <c r="I263" s="234" t="s">
        <v>5470</v>
      </c>
      <c r="J263" s="234" t="s">
        <v>5471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5472</v>
      </c>
      <c r="B264" s="234" t="s">
        <v>5473</v>
      </c>
      <c r="C264" s="234" t="s">
        <v>5460</v>
      </c>
      <c r="D264" s="234" t="s">
        <v>5474</v>
      </c>
      <c r="E264" s="234" t="s">
        <v>25</v>
      </c>
      <c r="F264" s="234" t="s">
        <v>25</v>
      </c>
      <c r="G264" s="234" t="s">
        <v>25</v>
      </c>
      <c r="H264" s="234" t="s">
        <v>5475</v>
      </c>
      <c r="I264" s="234" t="s">
        <v>25</v>
      </c>
      <c r="J264" s="234" t="s">
        <v>5476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1791</v>
      </c>
      <c r="B265" s="233" t="s">
        <v>5477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5478</v>
      </c>
      <c r="B266" s="234" t="s">
        <v>5479</v>
      </c>
      <c r="C266" s="234" t="s">
        <v>5480</v>
      </c>
      <c r="D266" s="234" t="s">
        <v>5481</v>
      </c>
      <c r="E266" s="234" t="s">
        <v>5482</v>
      </c>
      <c r="F266" s="234" t="s">
        <v>25</v>
      </c>
      <c r="G266" s="234" t="s">
        <v>5483</v>
      </c>
      <c r="H266" s="234" t="s">
        <v>5484</v>
      </c>
      <c r="I266" s="234" t="s">
        <v>5485</v>
      </c>
      <c r="J266" s="234" t="s">
        <v>5486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5487</v>
      </c>
      <c r="B267" s="234" t="s">
        <v>5488</v>
      </c>
      <c r="C267" s="234" t="s">
        <v>5489</v>
      </c>
      <c r="D267" s="234" t="s">
        <v>5490</v>
      </c>
      <c r="E267" s="234" t="s">
        <v>25</v>
      </c>
      <c r="F267" s="234" t="s">
        <v>25</v>
      </c>
      <c r="G267" s="234" t="s">
        <v>25</v>
      </c>
      <c r="H267" s="234" t="s">
        <v>5491</v>
      </c>
      <c r="I267" s="234" t="s">
        <v>25</v>
      </c>
      <c r="J267" s="234" t="s">
        <v>5492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5493</v>
      </c>
      <c r="B268" s="234" t="s">
        <v>5494</v>
      </c>
      <c r="C268" s="234" t="s">
        <v>5495</v>
      </c>
      <c r="D268" s="234" t="s">
        <v>5490</v>
      </c>
      <c r="E268" s="234" t="s">
        <v>25</v>
      </c>
      <c r="F268" s="234" t="s">
        <v>25</v>
      </c>
      <c r="G268" s="234" t="s">
        <v>5496</v>
      </c>
      <c r="H268" s="234" t="s">
        <v>5497</v>
      </c>
      <c r="I268" s="234" t="s">
        <v>25</v>
      </c>
      <c r="J268" s="234" t="s">
        <v>5498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5499</v>
      </c>
      <c r="B269" s="234" t="s">
        <v>5500</v>
      </c>
      <c r="C269" s="234" t="s">
        <v>5495</v>
      </c>
      <c r="D269" s="234" t="s">
        <v>5501</v>
      </c>
      <c r="E269" s="234" t="s">
        <v>25</v>
      </c>
      <c r="F269" s="234" t="s">
        <v>25</v>
      </c>
      <c r="G269" s="234" t="s">
        <v>25</v>
      </c>
      <c r="H269" s="234" t="s">
        <v>5502</v>
      </c>
      <c r="I269" s="234" t="s">
        <v>25</v>
      </c>
      <c r="J269" s="234" t="s">
        <v>5503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5504</v>
      </c>
      <c r="B270" s="234" t="s">
        <v>5505</v>
      </c>
      <c r="C270" s="234" t="s">
        <v>5506</v>
      </c>
      <c r="D270" s="234" t="s">
        <v>5507</v>
      </c>
      <c r="E270" s="234" t="s">
        <v>25</v>
      </c>
      <c r="F270" s="234" t="s">
        <v>25</v>
      </c>
      <c r="G270" s="234" t="s">
        <v>25</v>
      </c>
      <c r="H270" s="234" t="s">
        <v>5508</v>
      </c>
      <c r="I270" s="234" t="s">
        <v>25</v>
      </c>
      <c r="J270" s="234" t="s">
        <v>5509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5510</v>
      </c>
      <c r="B271" s="234" t="s">
        <v>5511</v>
      </c>
      <c r="C271" s="234" t="s">
        <v>5512</v>
      </c>
      <c r="D271" s="234" t="s">
        <v>5513</v>
      </c>
      <c r="E271" s="234" t="s">
        <v>25</v>
      </c>
      <c r="F271" s="234" t="s">
        <v>25</v>
      </c>
      <c r="G271" s="234" t="s">
        <v>25</v>
      </c>
      <c r="H271" s="234" t="s">
        <v>5514</v>
      </c>
      <c r="I271" s="234" t="s">
        <v>5515</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5516</v>
      </c>
      <c r="B272" s="234" t="s">
        <v>5517</v>
      </c>
      <c r="C272" s="234" t="s">
        <v>5518</v>
      </c>
      <c r="D272" s="234" t="s">
        <v>5519</v>
      </c>
      <c r="E272" s="234" t="s">
        <v>25</v>
      </c>
      <c r="F272" s="234" t="s">
        <v>25</v>
      </c>
      <c r="G272" s="234" t="s">
        <v>25</v>
      </c>
      <c r="H272" s="234" t="s">
        <v>5520</v>
      </c>
      <c r="I272" s="234" t="s">
        <v>5521</v>
      </c>
      <c r="J272" s="234" t="s">
        <v>5522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1795</v>
      </c>
      <c r="B273" s="233" t="s">
        <v>5523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5524</v>
      </c>
      <c r="B274" s="234" t="s">
        <v>5525</v>
      </c>
      <c r="C274" s="234" t="s">
        <v>5526</v>
      </c>
      <c r="D274" s="234" t="s">
        <v>5519</v>
      </c>
      <c r="E274" s="234" t="s">
        <v>5527</v>
      </c>
      <c r="F274" s="234" t="s">
        <v>25</v>
      </c>
      <c r="G274" s="234" t="s">
        <v>25</v>
      </c>
      <c r="H274" s="234" t="s">
        <v>5528</v>
      </c>
      <c r="I274" s="234" t="s">
        <v>25</v>
      </c>
      <c r="J274" s="234" t="s">
        <v>5529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5530</v>
      </c>
      <c r="B275" s="234" t="s">
        <v>5531</v>
      </c>
      <c r="C275" s="234" t="s">
        <v>5532</v>
      </c>
      <c r="D275" s="234" t="s">
        <v>5533</v>
      </c>
      <c r="E275" s="234" t="s">
        <v>25</v>
      </c>
      <c r="F275" s="234" t="s">
        <v>25</v>
      </c>
      <c r="G275" s="234" t="s">
        <v>25</v>
      </c>
      <c r="H275" s="234" t="s">
        <v>5534</v>
      </c>
      <c r="I275" s="234" t="s">
        <v>25</v>
      </c>
      <c r="J275" s="234" t="s">
        <v>5535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5536</v>
      </c>
      <c r="B276" s="234" t="s">
        <v>5537</v>
      </c>
      <c r="C276" s="234" t="s">
        <v>5538</v>
      </c>
      <c r="D276" s="234" t="s">
        <v>5539</v>
      </c>
      <c r="E276" s="234" t="s">
        <v>25</v>
      </c>
      <c r="F276" s="234" t="s">
        <v>5540</v>
      </c>
      <c r="G276" s="234" t="s">
        <v>25</v>
      </c>
      <c r="H276" s="234" t="s">
        <v>5541</v>
      </c>
      <c r="I276" s="234" t="s">
        <v>5542</v>
      </c>
      <c r="J276" s="234" t="s">
        <v>5543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5544</v>
      </c>
      <c r="B277" s="233" t="s">
        <v>5545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5546</v>
      </c>
      <c r="B278" s="234" t="s">
        <v>5547</v>
      </c>
      <c r="C278" s="234" t="s">
        <v>5548</v>
      </c>
      <c r="D278" s="234" t="s">
        <v>5549</v>
      </c>
      <c r="E278" s="234" t="s">
        <v>25</v>
      </c>
      <c r="F278" s="234" t="s">
        <v>5550</v>
      </c>
      <c r="G278" s="234" t="s">
        <v>25</v>
      </c>
      <c r="H278" s="234" t="s">
        <v>5551</v>
      </c>
      <c r="I278" s="234" t="s">
        <v>25</v>
      </c>
      <c r="J278" s="234" t="s">
        <v>5552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5553</v>
      </c>
      <c r="B279" s="232" t="s">
        <v>5554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1801</v>
      </c>
      <c r="B280" s="233" t="s">
        <v>5555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5556</v>
      </c>
      <c r="B281" s="234" t="s">
        <v>5557</v>
      </c>
      <c r="C281" s="234" t="s">
        <v>5558</v>
      </c>
      <c r="D281" s="234" t="s">
        <v>5559</v>
      </c>
      <c r="E281" s="234" t="s">
        <v>5560</v>
      </c>
      <c r="F281" s="234" t="s">
        <v>25</v>
      </c>
      <c r="G281" s="234" t="s">
        <v>25</v>
      </c>
      <c r="H281" s="234" t="s">
        <v>5561</v>
      </c>
      <c r="I281" s="234" t="s">
        <v>25</v>
      </c>
      <c r="J281" s="234" t="s">
        <v>5562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5563</v>
      </c>
      <c r="B282" s="234" t="s">
        <v>5564</v>
      </c>
      <c r="C282" s="234" t="s">
        <v>5565</v>
      </c>
      <c r="D282" s="234" t="s">
        <v>25</v>
      </c>
      <c r="E282" s="234" t="s">
        <v>25</v>
      </c>
      <c r="F282" s="234" t="s">
        <v>25</v>
      </c>
      <c r="G282" s="234" t="s">
        <v>25</v>
      </c>
      <c r="H282" s="234" t="s">
        <v>5566</v>
      </c>
      <c r="I282" s="234" t="s">
        <v>25</v>
      </c>
      <c r="J282" s="234" t="s">
        <v>5567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5568</v>
      </c>
      <c r="B283" s="234" t="s">
        <v>5569</v>
      </c>
      <c r="C283" s="234" t="s">
        <v>5570</v>
      </c>
      <c r="D283" s="234" t="s">
        <v>25</v>
      </c>
      <c r="E283" s="234" t="s">
        <v>25</v>
      </c>
      <c r="F283" s="234" t="s">
        <v>25</v>
      </c>
      <c r="G283" s="234" t="s">
        <v>25</v>
      </c>
      <c r="H283" s="234" t="s">
        <v>5571</v>
      </c>
      <c r="I283" s="234" t="s">
        <v>25</v>
      </c>
      <c r="J283" s="234" t="s">
        <v>5572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5573</v>
      </c>
      <c r="B284" s="234" t="s">
        <v>5574</v>
      </c>
      <c r="C284" s="234" t="s">
        <v>5575</v>
      </c>
      <c r="D284" s="234" t="s">
        <v>5576</v>
      </c>
      <c r="E284" s="234" t="s">
        <v>25</v>
      </c>
      <c r="F284" s="234" t="s">
        <v>25</v>
      </c>
      <c r="G284" s="234" t="s">
        <v>25</v>
      </c>
      <c r="H284" s="234" t="s">
        <v>5577</v>
      </c>
      <c r="I284" s="234" t="s">
        <v>25</v>
      </c>
      <c r="J284" s="234" t="s">
        <v>5578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1805</v>
      </c>
      <c r="B285" s="233" t="s">
        <v>5579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5580</v>
      </c>
      <c r="B286" s="234" t="s">
        <v>5581</v>
      </c>
      <c r="C286" s="234" t="s">
        <v>5582</v>
      </c>
      <c r="D286" s="234" t="s">
        <v>5583</v>
      </c>
      <c r="E286" s="234" t="s">
        <v>25</v>
      </c>
      <c r="F286" s="234" t="s">
        <v>25</v>
      </c>
      <c r="G286" s="234" t="s">
        <v>25</v>
      </c>
      <c r="H286" s="234" t="s">
        <v>5584</v>
      </c>
      <c r="I286" s="234" t="s">
        <v>5585</v>
      </c>
      <c r="J286" s="234" t="s">
        <v>5586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1809</v>
      </c>
      <c r="B287" s="233" t="s">
        <v>5587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5588</v>
      </c>
      <c r="B288" s="234" t="s">
        <v>5589</v>
      </c>
      <c r="C288" s="234" t="s">
        <v>5590</v>
      </c>
      <c r="D288" s="234" t="s">
        <v>5591</v>
      </c>
      <c r="E288" s="234" t="s">
        <v>5592</v>
      </c>
      <c r="F288" s="234" t="s">
        <v>5593</v>
      </c>
      <c r="G288" s="234" t="s">
        <v>5594</v>
      </c>
      <c r="H288" s="234" t="s">
        <v>5595</v>
      </c>
      <c r="I288" s="234" t="s">
        <v>4612</v>
      </c>
      <c r="J288" s="234" t="s">
        <v>5596</v>
      </c>
      <c r="K288" s="237">
        <f>IF(COUNTIF(L288:AY288,"&lt;&gt;")=0,"",SUMPRODUCT(((Recommendations[ImplStatus]="Implemented")+(Recommendations[ImplStatus]="Compensated"))*ISNUMBER(MATCH(Recommendations[Id],L288:AY288,0)))/COUNTIF(L288:AY288,"&lt;&gt;"))</f>
        <v>0</v>
      </c>
      <c r="L288" s="240" t="s">
        <v>775</v>
      </c>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5597</v>
      </c>
      <c r="B289" s="234" t="s">
        <v>5598</v>
      </c>
      <c r="C289" s="234" t="s">
        <v>5599</v>
      </c>
      <c r="D289" s="234" t="s">
        <v>25</v>
      </c>
      <c r="E289" s="234" t="s">
        <v>5592</v>
      </c>
      <c r="F289" s="234" t="s">
        <v>25</v>
      </c>
      <c r="G289" s="234" t="s">
        <v>5600</v>
      </c>
      <c r="H289" s="234" t="s">
        <v>5601</v>
      </c>
      <c r="I289" s="234" t="s">
        <v>5602</v>
      </c>
      <c r="J289" s="234" t="s">
        <v>5603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5604</v>
      </c>
      <c r="B290" s="234" t="s">
        <v>5605</v>
      </c>
      <c r="C290" s="234" t="s">
        <v>5606</v>
      </c>
      <c r="D290" s="234" t="s">
        <v>25</v>
      </c>
      <c r="E290" s="234" t="s">
        <v>5607</v>
      </c>
      <c r="F290" s="234" t="s">
        <v>25</v>
      </c>
      <c r="G290" s="234" t="s">
        <v>5608</v>
      </c>
      <c r="H290" s="234" t="s">
        <v>5609</v>
      </c>
      <c r="I290" s="234" t="s">
        <v>5610</v>
      </c>
      <c r="J290" s="234" t="s">
        <v>5611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5612</v>
      </c>
      <c r="B291" s="234" t="s">
        <v>5613</v>
      </c>
      <c r="C291" s="234" t="s">
        <v>5614</v>
      </c>
      <c r="D291" s="234" t="s">
        <v>25</v>
      </c>
      <c r="E291" s="234" t="s">
        <v>25</v>
      </c>
      <c r="F291" s="234" t="s">
        <v>25</v>
      </c>
      <c r="G291" s="234" t="s">
        <v>25</v>
      </c>
      <c r="H291" s="234" t="s">
        <v>5615</v>
      </c>
      <c r="I291" s="234" t="s">
        <v>4612</v>
      </c>
      <c r="J291" s="234" t="s">
        <v>5616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1813</v>
      </c>
      <c r="B292" s="233" t="s">
        <v>5617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5618</v>
      </c>
      <c r="B293" s="234" t="s">
        <v>5619</v>
      </c>
      <c r="C293" s="234" t="s">
        <v>5620</v>
      </c>
      <c r="D293" s="234" t="s">
        <v>5621</v>
      </c>
      <c r="E293" s="234" t="s">
        <v>25</v>
      </c>
      <c r="F293" s="234" t="s">
        <v>25</v>
      </c>
      <c r="G293" s="234" t="s">
        <v>25</v>
      </c>
      <c r="H293" s="234" t="s">
        <v>5622</v>
      </c>
      <c r="I293" s="234" t="s">
        <v>5623</v>
      </c>
      <c r="J293" s="234" t="s">
        <v>5624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5625</v>
      </c>
      <c r="B294" s="234" t="s">
        <v>5626</v>
      </c>
      <c r="C294" s="234" t="s">
        <v>5627</v>
      </c>
      <c r="D294" s="234" t="s">
        <v>5621</v>
      </c>
      <c r="E294" s="234" t="s">
        <v>25</v>
      </c>
      <c r="F294" s="234" t="s">
        <v>5628</v>
      </c>
      <c r="G294" s="234" t="s">
        <v>25</v>
      </c>
      <c r="H294" s="234" t="s">
        <v>5629</v>
      </c>
      <c r="I294" s="234" t="s">
        <v>4582</v>
      </c>
      <c r="J294" s="234" t="s">
        <v>5630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5631</v>
      </c>
      <c r="B295" s="234" t="s">
        <v>5632</v>
      </c>
      <c r="C295" s="234" t="s">
        <v>5633</v>
      </c>
      <c r="D295" s="234" t="s">
        <v>5634</v>
      </c>
      <c r="E295" s="234" t="s">
        <v>25</v>
      </c>
      <c r="F295" s="234" t="s">
        <v>25</v>
      </c>
      <c r="G295" s="234" t="s">
        <v>25</v>
      </c>
      <c r="H295" s="234" t="s">
        <v>5635</v>
      </c>
      <c r="I295" s="234" t="s">
        <v>4582</v>
      </c>
      <c r="J295" s="234" t="s">
        <v>5636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1817</v>
      </c>
      <c r="B296" s="233" t="s">
        <v>5637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5638</v>
      </c>
      <c r="B297" s="234" t="s">
        <v>5639</v>
      </c>
      <c r="C297" s="234" t="s">
        <v>5640</v>
      </c>
      <c r="D297" s="234" t="s">
        <v>5634</v>
      </c>
      <c r="E297" s="234" t="s">
        <v>25</v>
      </c>
      <c r="F297" s="234" t="s">
        <v>5641</v>
      </c>
      <c r="G297" s="234" t="s">
        <v>25</v>
      </c>
      <c r="H297" s="234" t="s">
        <v>5642</v>
      </c>
      <c r="I297" s="234" t="s">
        <v>25</v>
      </c>
      <c r="J297" s="234" t="s">
        <v>5643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5644</v>
      </c>
      <c r="B298" s="234" t="s">
        <v>5645</v>
      </c>
      <c r="C298" s="234" t="s">
        <v>5646</v>
      </c>
      <c r="D298" s="234" t="s">
        <v>5647</v>
      </c>
      <c r="E298" s="234" t="s">
        <v>25</v>
      </c>
      <c r="F298" s="234" t="s">
        <v>25</v>
      </c>
      <c r="G298" s="234" t="s">
        <v>5648</v>
      </c>
      <c r="H298" s="234" t="s">
        <v>5649</v>
      </c>
      <c r="I298" s="234" t="s">
        <v>5649</v>
      </c>
      <c r="J298" s="234" t="s">
        <v>5650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5651</v>
      </c>
      <c r="B299" s="234" t="s">
        <v>5652</v>
      </c>
      <c r="C299" s="234" t="s">
        <v>5653</v>
      </c>
      <c r="D299" s="234" t="s">
        <v>25</v>
      </c>
      <c r="E299" s="234" t="s">
        <v>25</v>
      </c>
      <c r="F299" s="234" t="s">
        <v>25</v>
      </c>
      <c r="G299" s="234" t="s">
        <v>25</v>
      </c>
      <c r="H299" s="234" t="s">
        <v>5654</v>
      </c>
      <c r="I299" s="234" t="s">
        <v>5655</v>
      </c>
      <c r="J299" s="234" t="s">
        <v>5656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5657</v>
      </c>
      <c r="B300" s="234" t="s">
        <v>5658</v>
      </c>
      <c r="C300" s="234" t="s">
        <v>5659</v>
      </c>
      <c r="D300" s="234" t="s">
        <v>25</v>
      </c>
      <c r="E300" s="234" t="s">
        <v>25</v>
      </c>
      <c r="F300" s="234" t="s">
        <v>5660</v>
      </c>
      <c r="G300" s="234" t="s">
        <v>25</v>
      </c>
      <c r="H300" s="234" t="s">
        <v>5661</v>
      </c>
      <c r="I300" s="234" t="s">
        <v>5655</v>
      </c>
      <c r="J300" s="234" t="s">
        <v>5662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1821</v>
      </c>
      <c r="B301" s="233" t="s">
        <v>5663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5664</v>
      </c>
      <c r="B302" s="234" t="s">
        <v>5665</v>
      </c>
      <c r="C302" s="234" t="s">
        <v>5666</v>
      </c>
      <c r="D302" s="234" t="s">
        <v>25</v>
      </c>
      <c r="E302" s="234" t="s">
        <v>25</v>
      </c>
      <c r="F302" s="234" t="s">
        <v>25</v>
      </c>
      <c r="G302" s="234" t="s">
        <v>25</v>
      </c>
      <c r="H302" s="234" t="s">
        <v>5667</v>
      </c>
      <c r="I302" s="234" t="s">
        <v>25</v>
      </c>
      <c r="J302" s="234" t="s">
        <v>5668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5669</v>
      </c>
      <c r="B303" s="234" t="s">
        <v>5670</v>
      </c>
      <c r="C303" s="234" t="s">
        <v>5671</v>
      </c>
      <c r="D303" s="234" t="s">
        <v>5672</v>
      </c>
      <c r="E303" s="234" t="s">
        <v>25</v>
      </c>
      <c r="F303" s="234" t="s">
        <v>25</v>
      </c>
      <c r="G303" s="234" t="s">
        <v>25</v>
      </c>
      <c r="H303" s="234" t="s">
        <v>5673</v>
      </c>
      <c r="I303" s="234" t="s">
        <v>4612</v>
      </c>
      <c r="J303" s="234" t="s">
        <v>5674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5675</v>
      </c>
      <c r="B304" s="234" t="s">
        <v>5676</v>
      </c>
      <c r="C304" s="234" t="s">
        <v>5677</v>
      </c>
      <c r="D304" s="234" t="s">
        <v>5672</v>
      </c>
      <c r="E304" s="234" t="s">
        <v>25</v>
      </c>
      <c r="F304" s="234" t="s">
        <v>5678</v>
      </c>
      <c r="G304" s="234" t="s">
        <v>25</v>
      </c>
      <c r="H304" s="234" t="s">
        <v>5679</v>
      </c>
      <c r="I304" s="234" t="s">
        <v>25</v>
      </c>
      <c r="J304" s="234" t="s">
        <v>5680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5681</v>
      </c>
      <c r="B305" s="234" t="s">
        <v>5682</v>
      </c>
      <c r="C305" s="234" t="s">
        <v>5683</v>
      </c>
      <c r="D305" s="234" t="s">
        <v>5684</v>
      </c>
      <c r="E305" s="234" t="s">
        <v>25</v>
      </c>
      <c r="F305" s="234" t="s">
        <v>25</v>
      </c>
      <c r="G305" s="234" t="s">
        <v>25</v>
      </c>
      <c r="H305" s="234" t="s">
        <v>5685</v>
      </c>
      <c r="I305" s="234" t="s">
        <v>5686</v>
      </c>
      <c r="J305" s="234" t="s">
        <v>5687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5688</v>
      </c>
      <c r="B306" s="234" t="s">
        <v>5689</v>
      </c>
      <c r="C306" s="234" t="s">
        <v>5690</v>
      </c>
      <c r="D306" s="234" t="s">
        <v>5691</v>
      </c>
      <c r="E306" s="234" t="s">
        <v>25</v>
      </c>
      <c r="F306" s="234" t="s">
        <v>25</v>
      </c>
      <c r="G306" s="234" t="s">
        <v>25</v>
      </c>
      <c r="H306" s="234" t="s">
        <v>5692</v>
      </c>
      <c r="I306" s="234" t="s">
        <v>4612</v>
      </c>
      <c r="J306" s="234" t="s">
        <v>5693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1825</v>
      </c>
      <c r="B307" s="233" t="s">
        <v>5694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5695</v>
      </c>
      <c r="B308" s="234" t="s">
        <v>5696</v>
      </c>
      <c r="C308" s="234" t="s">
        <v>5697</v>
      </c>
      <c r="D308" s="234" t="s">
        <v>5691</v>
      </c>
      <c r="E308" s="234" t="s">
        <v>25</v>
      </c>
      <c r="F308" s="234" t="s">
        <v>5698</v>
      </c>
      <c r="G308" s="234" t="s">
        <v>25</v>
      </c>
      <c r="H308" s="234" t="s">
        <v>5699</v>
      </c>
      <c r="I308" s="234" t="s">
        <v>5700</v>
      </c>
      <c r="J308" s="234" t="s">
        <v>5701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1829</v>
      </c>
      <c r="B309" s="233" t="s">
        <v>5702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5703</v>
      </c>
      <c r="B310" s="234" t="s">
        <v>5704</v>
      </c>
      <c r="C310" s="234" t="s">
        <v>5705</v>
      </c>
      <c r="D310" s="234" t="s">
        <v>25</v>
      </c>
      <c r="E310" s="234" t="s">
        <v>25</v>
      </c>
      <c r="F310" s="234" t="s">
        <v>5706</v>
      </c>
      <c r="G310" s="234" t="s">
        <v>25</v>
      </c>
      <c r="H310" s="234" t="s">
        <v>5707</v>
      </c>
      <c r="I310" s="234" t="s">
        <v>5708</v>
      </c>
      <c r="J310" s="234" t="s">
        <v>5709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5710</v>
      </c>
      <c r="B311" s="234" t="s">
        <v>5711</v>
      </c>
      <c r="C311" s="234" t="s">
        <v>5712</v>
      </c>
      <c r="D311" s="234" t="s">
        <v>5713</v>
      </c>
      <c r="E311" s="234" t="s">
        <v>25</v>
      </c>
      <c r="F311" s="234" t="s">
        <v>25</v>
      </c>
      <c r="G311" s="234" t="s">
        <v>5714</v>
      </c>
      <c r="H311" s="234" t="s">
        <v>5715</v>
      </c>
      <c r="I311" s="234" t="s">
        <v>25</v>
      </c>
      <c r="J311" s="234" t="s">
        <v>5716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5717</v>
      </c>
      <c r="B312" s="234" t="s">
        <v>5718</v>
      </c>
      <c r="C312" s="234" t="s">
        <v>5719</v>
      </c>
      <c r="D312" s="234" t="s">
        <v>5720</v>
      </c>
      <c r="E312" s="234" t="s">
        <v>25</v>
      </c>
      <c r="F312" s="234" t="s">
        <v>25</v>
      </c>
      <c r="G312" s="234" t="s">
        <v>25</v>
      </c>
      <c r="H312" s="234" t="s">
        <v>5721</v>
      </c>
      <c r="I312" s="234" t="s">
        <v>25</v>
      </c>
      <c r="J312" s="234" t="s">
        <v>5722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5723</v>
      </c>
      <c r="B313" s="234" t="s">
        <v>5724</v>
      </c>
      <c r="C313" s="234" t="s">
        <v>5725</v>
      </c>
      <c r="D313" s="234" t="s">
        <v>5726</v>
      </c>
      <c r="E313" s="234" t="s">
        <v>25</v>
      </c>
      <c r="F313" s="234" t="s">
        <v>25</v>
      </c>
      <c r="G313" s="234" t="s">
        <v>5727</v>
      </c>
      <c r="H313" s="234" t="s">
        <v>5728</v>
      </c>
      <c r="I313" s="234" t="s">
        <v>5729</v>
      </c>
      <c r="J313" s="234" t="s">
        <v>5730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5731</v>
      </c>
      <c r="B314" s="234" t="s">
        <v>5732</v>
      </c>
      <c r="C314" s="234" t="s">
        <v>5733</v>
      </c>
      <c r="D314" s="234" t="s">
        <v>5734</v>
      </c>
      <c r="E314" s="234" t="s">
        <v>25</v>
      </c>
      <c r="F314" s="234" t="s">
        <v>25</v>
      </c>
      <c r="G314" s="234" t="s">
        <v>5735</v>
      </c>
      <c r="H314" s="234" t="s">
        <v>5736</v>
      </c>
      <c r="I314" s="234" t="s">
        <v>5737</v>
      </c>
      <c r="J314" s="234" t="s">
        <v>5738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5739</v>
      </c>
      <c r="B315" s="233" t="s">
        <v>5740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5741</v>
      </c>
      <c r="B316" s="234" t="s">
        <v>5742</v>
      </c>
      <c r="C316" s="234" t="s">
        <v>5743</v>
      </c>
      <c r="D316" s="234" t="s">
        <v>25</v>
      </c>
      <c r="E316" s="234" t="s">
        <v>25</v>
      </c>
      <c r="F316" s="234" t="s">
        <v>25</v>
      </c>
      <c r="G316" s="234" t="s">
        <v>25</v>
      </c>
      <c r="H316" s="234" t="s">
        <v>5744</v>
      </c>
      <c r="I316" s="234" t="s">
        <v>5745</v>
      </c>
      <c r="J316" s="234" t="s">
        <v>5746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5747</v>
      </c>
      <c r="B317" s="234" t="s">
        <v>5748</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5749</v>
      </c>
      <c r="B318" s="233" t="s">
        <v>5750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5751</v>
      </c>
      <c r="B319" s="234" t="s">
        <v>5752</v>
      </c>
      <c r="C319" s="234" t="s">
        <v>5753</v>
      </c>
      <c r="D319" s="234" t="s">
        <v>5754</v>
      </c>
      <c r="E319" s="234" t="s">
        <v>25</v>
      </c>
      <c r="F319" s="234" t="s">
        <v>5755</v>
      </c>
      <c r="G319" s="234" t="s">
        <v>5756</v>
      </c>
      <c r="H319" s="234" t="s">
        <v>5757</v>
      </c>
      <c r="I319" s="234" t="s">
        <v>25</v>
      </c>
      <c r="J319" s="234" t="s">
        <v>5758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5759</v>
      </c>
      <c r="B320" s="234" t="s">
        <v>5760</v>
      </c>
      <c r="C320" s="234" t="s">
        <v>5761</v>
      </c>
      <c r="D320" s="234" t="s">
        <v>5762</v>
      </c>
      <c r="E320" s="234" t="s">
        <v>25</v>
      </c>
      <c r="F320" s="234" t="s">
        <v>25</v>
      </c>
      <c r="G320" s="234" t="s">
        <v>25</v>
      </c>
      <c r="H320" s="234" t="s">
        <v>5763</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5764</v>
      </c>
      <c r="B321" s="234" t="s">
        <v>5765</v>
      </c>
      <c r="C321" s="234" t="s">
        <v>5766</v>
      </c>
      <c r="D321" s="234" t="s">
        <v>5767</v>
      </c>
      <c r="E321" s="234" t="s">
        <v>25</v>
      </c>
      <c r="F321" s="234" t="s">
        <v>25</v>
      </c>
      <c r="G321" s="234" t="s">
        <v>25</v>
      </c>
      <c r="H321" s="234" t="s">
        <v>5768</v>
      </c>
      <c r="I321" s="234" t="s">
        <v>25</v>
      </c>
      <c r="J321" s="234" t="s">
        <v>5769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5770</v>
      </c>
      <c r="B322" s="234" t="s">
        <v>5771</v>
      </c>
      <c r="C322" s="234" t="s">
        <v>5772</v>
      </c>
      <c r="D322" s="234" t="s">
        <v>5773</v>
      </c>
      <c r="E322" s="234" t="s">
        <v>25</v>
      </c>
      <c r="F322" s="234" t="s">
        <v>25</v>
      </c>
      <c r="G322" s="234" t="s">
        <v>25</v>
      </c>
      <c r="H322" s="234" t="s">
        <v>5774</v>
      </c>
      <c r="I322" s="234" t="s">
        <v>25</v>
      </c>
      <c r="J322" s="234" t="s">
        <v>5775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5776</v>
      </c>
      <c r="B323" s="234" t="s">
        <v>5777</v>
      </c>
      <c r="C323" s="234" t="s">
        <v>5778</v>
      </c>
      <c r="D323" s="234" t="s">
        <v>25</v>
      </c>
      <c r="E323" s="234" t="s">
        <v>25</v>
      </c>
      <c r="F323" s="234" t="s">
        <v>25</v>
      </c>
      <c r="G323" s="234" t="s">
        <v>25</v>
      </c>
      <c r="H323" s="234" t="s">
        <v>5779</v>
      </c>
      <c r="I323" s="234" t="s">
        <v>4612</v>
      </c>
      <c r="J323" s="234" t="s">
        <v>5780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5781</v>
      </c>
      <c r="B324" s="234" t="s">
        <v>5782</v>
      </c>
      <c r="C324" s="234" t="s">
        <v>5783</v>
      </c>
      <c r="D324" s="234" t="s">
        <v>25</v>
      </c>
      <c r="E324" s="234" t="s">
        <v>25</v>
      </c>
      <c r="F324" s="234" t="s">
        <v>25</v>
      </c>
      <c r="G324" s="234" t="s">
        <v>25</v>
      </c>
      <c r="H324" s="234" t="s">
        <v>5784</v>
      </c>
      <c r="I324" s="234" t="s">
        <v>5785</v>
      </c>
      <c r="J324" s="234" t="s">
        <v>5786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5787</v>
      </c>
      <c r="B325" s="234" t="s">
        <v>5788</v>
      </c>
      <c r="C325" s="234" t="s">
        <v>5789</v>
      </c>
      <c r="D325" s="234" t="s">
        <v>5790</v>
      </c>
      <c r="E325" s="234" t="s">
        <v>25</v>
      </c>
      <c r="F325" s="234" t="s">
        <v>25</v>
      </c>
      <c r="G325" s="234" t="s">
        <v>25</v>
      </c>
      <c r="H325" s="234" t="s">
        <v>5791</v>
      </c>
      <c r="I325" s="234" t="s">
        <v>25</v>
      </c>
      <c r="J325" s="234" t="s">
        <v>5792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5793</v>
      </c>
      <c r="B326" s="241" t="s">
        <v>5794</v>
      </c>
      <c r="C326" s="241" t="s">
        <v>5795</v>
      </c>
      <c r="D326" s="241" t="s">
        <v>5796</v>
      </c>
      <c r="E326" s="241" t="s">
        <v>25</v>
      </c>
      <c r="F326" s="241" t="s">
        <v>25</v>
      </c>
      <c r="G326" s="241" t="s">
        <v>25</v>
      </c>
      <c r="H326" s="241" t="s">
        <v>5797</v>
      </c>
      <c r="I326" s="241" t="s">
        <v>4612</v>
      </c>
      <c r="J326" s="241" t="s">
        <v>5798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1118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IFERROR(INDEX('Recommendations'!$I$2:$I$161, MATCH(L2,'Recommendations'!$B$2:$B$161,0))="Implemented", FALSE))</xm:f>
            <x14:dxf>
              <font>
                <color rgb="FF000000"/>
              </font>
              <fill>
                <patternFill>
                  <bgColor rgb="FF3C7D22"/>
                </patternFill>
              </fill>
            </x14:dxf>
          </x14:cfRule>
          <x14:cfRule type="expression" priority="2" id="{00000000-000E-0000-0A00-000002000000}">
            <xm:f>AND(L2&lt;&gt;"", IFERROR(INDEX('Recommendations'!$I$2:$I$161, MATCH(L2,'Recommendations'!$B$2:$B$161,0))="Compensated", FALSE))</xm:f>
            <x14:dxf>
              <font>
                <color rgb="FF000000"/>
              </font>
              <fill>
                <patternFill>
                  <bgColor rgb="FFC6E0B4"/>
                </patternFill>
              </fill>
            </x14:dxf>
          </x14:cfRule>
          <x14:cfRule type="expression" priority="3" id="{00000000-000E-0000-0A00-000003000000}">
            <xm:f>AND(L2&lt;&gt;"", IFERROR(INDEX('Recommendations'!$I$2:$I$161, MATCH(L2,'Recommendations'!$B$2:$B$161,0))="Testing", FALSE))</xm:f>
            <x14:dxf>
              <font>
                <color rgb="FF000000"/>
              </font>
              <fill>
                <patternFill>
                  <bgColor rgb="FFFFC000"/>
                </patternFill>
              </fill>
            </x14:dxf>
          </x14:cfRule>
          <x14:cfRule type="expression" priority="4" id="{00000000-000E-0000-0A00-000004000000}">
            <xm:f>AND(L2&lt;&gt;"", IFERROR(INDEX('Recommendations'!$I$2:$I$161, MATCH(L2,'Recommendations'!$B$2:$B$161,0))="Failed", FALSE))</xm:f>
            <x14:dxf>
              <font>
                <color rgb="FF000000"/>
              </font>
              <fill>
                <patternFill>
                  <bgColor rgb="FFD82891"/>
                </patternFill>
              </fill>
            </x14:dxf>
          </x14:cfRule>
          <x14:cfRule type="expression" priority="5" id="{00000000-000E-0000-0A00-000005000000}">
            <xm:f>AND(L2&lt;&gt;"", IFERROR(INDEX('Recommendations'!$I$2:$I$161, MATCH(L2,'Recommendations'!$B$2:$B$161,0))="Risk Accepted", FALSE))</xm:f>
            <x14:dxf>
              <font>
                <color rgb="FF000000"/>
              </font>
              <fill>
                <patternFill>
                  <bgColor rgb="FFD9D9D9"/>
                </patternFill>
              </fill>
            </x14:dxf>
          </x14:cfRule>
          <x14:cfRule type="expression" priority="6" id="{00000000-000E-0000-0A00-000006000000}">
            <xm:f>AND(L2&lt;&gt;"", IFERROR(INDEX('Recommendations'!$I$2:$I$161, MATCH(L2,'Recommendations'!$B$2:$B$161,0))="N/A",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2996</v>
      </c>
      <c r="B1" s="286" t="s">
        <v>3881</v>
      </c>
      <c r="C1" s="286" t="s">
        <v>1</v>
      </c>
      <c r="D1" s="286" t="s">
        <v>1363</v>
      </c>
      <c r="E1" s="286" t="s">
        <v>5799</v>
      </c>
      <c r="F1" s="286" t="s">
        <v>5800</v>
      </c>
      <c r="G1" s="286" t="s">
        <v>1368</v>
      </c>
      <c r="H1" s="286" t="s">
        <v>1369</v>
      </c>
      <c r="I1" s="286" t="s">
        <v>1370</v>
      </c>
      <c r="J1" s="286" t="s">
        <v>1371</v>
      </c>
      <c r="K1" s="286" t="s">
        <v>1372</v>
      </c>
      <c r="L1" s="286" t="s">
        <v>1373</v>
      </c>
      <c r="M1" s="286" t="s">
        <v>1374</v>
      </c>
      <c r="N1" s="286" t="s">
        <v>1375</v>
      </c>
      <c r="O1" s="286" t="s">
        <v>1376</v>
      </c>
      <c r="P1" s="286" t="s">
        <v>1377</v>
      </c>
      <c r="Q1" s="286" t="s">
        <v>1378</v>
      </c>
      <c r="R1" s="286" t="s">
        <v>1379</v>
      </c>
      <c r="S1" s="286" t="s">
        <v>1380</v>
      </c>
      <c r="T1" s="286" t="s">
        <v>1381</v>
      </c>
      <c r="U1" s="286" t="s">
        <v>1382</v>
      </c>
      <c r="V1" s="286" t="s">
        <v>1383</v>
      </c>
      <c r="W1" s="286" t="s">
        <v>1384</v>
      </c>
      <c r="X1" s="286" t="s">
        <v>1385</v>
      </c>
      <c r="Y1" s="286" t="s">
        <v>1386</v>
      </c>
      <c r="Z1" s="286" t="s">
        <v>1387</v>
      </c>
      <c r="AA1" s="286" t="s">
        <v>1388</v>
      </c>
      <c r="AB1" s="286" t="s">
        <v>1389</v>
      </c>
      <c r="AC1" s="286" t="s">
        <v>1390</v>
      </c>
      <c r="AD1" s="286" t="s">
        <v>1391</v>
      </c>
      <c r="AE1" s="286" t="s">
        <v>1392</v>
      </c>
      <c r="AF1" s="286" t="s">
        <v>1393</v>
      </c>
      <c r="AG1" s="286" t="s">
        <v>1394</v>
      </c>
      <c r="AH1" s="286" t="s">
        <v>1395</v>
      </c>
      <c r="AI1" s="286" t="s">
        <v>1396</v>
      </c>
      <c r="AJ1" s="286" t="s">
        <v>1397</v>
      </c>
      <c r="AK1" s="286" t="s">
        <v>1398</v>
      </c>
      <c r="AL1" s="286" t="s">
        <v>1399</v>
      </c>
      <c r="AM1" s="286" t="s">
        <v>1400</v>
      </c>
      <c r="AN1" s="286" t="s">
        <v>1401</v>
      </c>
      <c r="AO1" s="286" t="s">
        <v>1402</v>
      </c>
      <c r="AP1" s="286" t="s">
        <v>1403</v>
      </c>
      <c r="AQ1" s="286" t="s">
        <v>1404</v>
      </c>
      <c r="AR1" s="286" t="s">
        <v>1405</v>
      </c>
      <c r="AS1" s="286" t="s">
        <v>1406</v>
      </c>
      <c r="AT1" s="286" t="s">
        <v>1407</v>
      </c>
      <c r="AU1" s="287" t="s">
        <v>1408</v>
      </c>
    </row>
    <row r="2" spans="1:47" ht="60" customHeight="1" outlineLevel="1" x14ac:dyDescent="0.35">
      <c r="A2" s="277" t="s">
        <v>5801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5801</v>
      </c>
      <c r="B3" s="256" t="s">
        <v>5802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5801</v>
      </c>
      <c r="B4" s="257" t="s">
        <v>5802</v>
      </c>
      <c r="C4" s="258" t="s">
        <v>5803</v>
      </c>
      <c r="D4" s="261" t="s">
        <v>5804</v>
      </c>
      <c r="E4" s="262" t="s">
        <v>5805</v>
      </c>
      <c r="F4" s="265" t="s">
        <v>5806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5801</v>
      </c>
      <c r="B5" s="257" t="s">
        <v>5802</v>
      </c>
      <c r="C5" s="258" t="s">
        <v>5807</v>
      </c>
      <c r="D5" s="261" t="s">
        <v>5808</v>
      </c>
      <c r="E5" s="262" t="s">
        <v>5805</v>
      </c>
      <c r="F5" s="265" t="s">
        <v>5806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5801</v>
      </c>
      <c r="B6" s="257" t="s">
        <v>5802</v>
      </c>
      <c r="C6" s="258" t="s">
        <v>5809</v>
      </c>
      <c r="D6" s="261" t="s">
        <v>5810</v>
      </c>
      <c r="E6" s="262" t="s">
        <v>5805</v>
      </c>
      <c r="F6" s="265" t="s">
        <v>5806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5801</v>
      </c>
      <c r="B7" s="257" t="s">
        <v>5802</v>
      </c>
      <c r="C7" s="258" t="s">
        <v>5811</v>
      </c>
      <c r="D7" s="261" t="s">
        <v>5812</v>
      </c>
      <c r="E7" s="262" t="s">
        <v>5805</v>
      </c>
      <c r="F7" s="265" t="s">
        <v>5806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5801</v>
      </c>
      <c r="B8" s="257" t="s">
        <v>5802</v>
      </c>
      <c r="C8" s="258" t="s">
        <v>5813</v>
      </c>
      <c r="D8" s="261" t="s">
        <v>5814</v>
      </c>
      <c r="E8" s="262" t="s">
        <v>5805</v>
      </c>
      <c r="F8" s="265" t="s">
        <v>5806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5801</v>
      </c>
      <c r="B9" s="257" t="s">
        <v>5802</v>
      </c>
      <c r="C9" s="258" t="s">
        <v>5815</v>
      </c>
      <c r="D9" s="261" t="s">
        <v>5816</v>
      </c>
      <c r="E9" s="262" t="s">
        <v>5805</v>
      </c>
      <c r="F9" s="265" t="s">
        <v>5806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5801</v>
      </c>
      <c r="B10" s="257" t="s">
        <v>5802</v>
      </c>
      <c r="C10" s="258" t="s">
        <v>5817</v>
      </c>
      <c r="D10" s="261" t="s">
        <v>5818</v>
      </c>
      <c r="E10" s="262" t="s">
        <v>5805</v>
      </c>
      <c r="F10" s="265" t="s">
        <v>5806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5801</v>
      </c>
      <c r="B11" s="257" t="s">
        <v>5802</v>
      </c>
      <c r="C11" s="258" t="s">
        <v>5819</v>
      </c>
      <c r="D11" s="261" t="s">
        <v>5820</v>
      </c>
      <c r="E11" s="262" t="s">
        <v>5805</v>
      </c>
      <c r="F11" s="265" t="s">
        <v>5806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5801</v>
      </c>
      <c r="B12" s="257" t="s">
        <v>5802</v>
      </c>
      <c r="C12" s="258" t="s">
        <v>5821</v>
      </c>
      <c r="D12" s="261" t="s">
        <v>5822</v>
      </c>
      <c r="E12" s="262" t="s">
        <v>5805</v>
      </c>
      <c r="F12" s="265" t="s">
        <v>5806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5801</v>
      </c>
      <c r="B13" s="257" t="s">
        <v>5802</v>
      </c>
      <c r="C13" s="258" t="s">
        <v>5823</v>
      </c>
      <c r="D13" s="261" t="s">
        <v>5824</v>
      </c>
      <c r="E13" s="262" t="s">
        <v>5805</v>
      </c>
      <c r="F13" s="265" t="s">
        <v>5806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5801</v>
      </c>
      <c r="B14" s="257" t="s">
        <v>5802</v>
      </c>
      <c r="C14" s="258" t="s">
        <v>5825</v>
      </c>
      <c r="D14" s="261" t="s">
        <v>5826</v>
      </c>
      <c r="E14" s="262" t="s">
        <v>5805</v>
      </c>
      <c r="F14" s="265" t="s">
        <v>5806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5801</v>
      </c>
      <c r="B15" s="257" t="s">
        <v>5802</v>
      </c>
      <c r="C15" s="258" t="s">
        <v>5827</v>
      </c>
      <c r="D15" s="261" t="s">
        <v>5828</v>
      </c>
      <c r="E15" s="262" t="s">
        <v>5805</v>
      </c>
      <c r="F15" s="265" t="s">
        <v>5806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5801</v>
      </c>
      <c r="B16" s="257" t="s">
        <v>5802</v>
      </c>
      <c r="C16" s="258" t="s">
        <v>5829</v>
      </c>
      <c r="D16" s="261" t="s">
        <v>5830</v>
      </c>
      <c r="E16" s="262" t="s">
        <v>5805</v>
      </c>
      <c r="F16" s="265" t="s">
        <v>5806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5801</v>
      </c>
      <c r="B17" s="256" t="s">
        <v>5831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5801</v>
      </c>
      <c r="B18" s="257" t="s">
        <v>5831</v>
      </c>
      <c r="C18" s="258" t="s">
        <v>5832</v>
      </c>
      <c r="D18" s="261" t="s">
        <v>5833</v>
      </c>
      <c r="E18" s="262" t="s">
        <v>5834</v>
      </c>
      <c r="F18" s="265" t="s">
        <v>5835</v>
      </c>
      <c r="G18" s="268">
        <f>IF(COUNTIF(H18:AU18,"&lt;&gt;")=0,"",SUMPRODUCT(((Recommendations[ImplStatus]="Implemented")+(Recommendations[ImplStatus]="Compensated"))*ISNUMBER(MATCH(Recommendations[Id],H18:AU18,0)))/COUNTIF(H18:AU18,"&lt;&gt;"))</f>
        <v>0</v>
      </c>
      <c r="H18" s="269" t="s">
        <v>139</v>
      </c>
      <c r="I18" s="269" t="s">
        <v>153</v>
      </c>
      <c r="J18" s="269" t="s">
        <v>160</v>
      </c>
      <c r="K18" s="269" t="s">
        <v>198</v>
      </c>
      <c r="L18" s="269" t="s">
        <v>261</v>
      </c>
      <c r="M18" s="269" t="s">
        <v>920</v>
      </c>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5801</v>
      </c>
      <c r="B19" s="257" t="s">
        <v>5831</v>
      </c>
      <c r="C19" s="258" t="s">
        <v>5836</v>
      </c>
      <c r="D19" s="261" t="s">
        <v>5837</v>
      </c>
      <c r="E19" s="262" t="s">
        <v>5834</v>
      </c>
      <c r="F19" s="265" t="s">
        <v>5835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5801</v>
      </c>
      <c r="B20" s="257" t="s">
        <v>5831</v>
      </c>
      <c r="C20" s="258" t="s">
        <v>5838</v>
      </c>
      <c r="D20" s="261" t="s">
        <v>5839</v>
      </c>
      <c r="E20" s="262" t="s">
        <v>5834</v>
      </c>
      <c r="F20" s="265" t="s">
        <v>5835</v>
      </c>
      <c r="G20" s="268">
        <f>IF(COUNTIF(H20:AU20,"&lt;&gt;")=0,"",SUMPRODUCT(((Recommendations[ImplStatus]="Implemented")+(Recommendations[ImplStatus]="Compensated"))*ISNUMBER(MATCH(Recommendations[Id],H20:AU20,0)))/COUNTIF(H20:AU20,"&lt;&gt;"))</f>
        <v>0</v>
      </c>
      <c r="H20" s="269" t="s">
        <v>205</v>
      </c>
      <c r="I20" s="269" t="s">
        <v>212</v>
      </c>
      <c r="J20" s="269" t="s">
        <v>218</v>
      </c>
      <c r="K20" s="269" t="s">
        <v>781</v>
      </c>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5801</v>
      </c>
      <c r="B21" s="257" t="s">
        <v>5831</v>
      </c>
      <c r="C21" s="258" t="s">
        <v>5840</v>
      </c>
      <c r="D21" s="261" t="s">
        <v>5841</v>
      </c>
      <c r="E21" s="262" t="s">
        <v>5834</v>
      </c>
      <c r="F21" s="265" t="s">
        <v>5835</v>
      </c>
      <c r="G21" s="268">
        <f>IF(COUNTIF(H21:AU21,"&lt;&gt;")=0,"",SUMPRODUCT(((Recommendations[ImplStatus]="Implemented")+(Recommendations[ImplStatus]="Compensated"))*ISNUMBER(MATCH(Recommendations[Id],H21:AU21,0)))/COUNTIF(H21:AU21,"&lt;&gt;"))</f>
        <v>0</v>
      </c>
      <c r="H21" s="269" t="s">
        <v>96</v>
      </c>
      <c r="I21" s="269" t="s">
        <v>133</v>
      </c>
      <c r="J21" s="269" t="s">
        <v>173</v>
      </c>
      <c r="K21" s="269" t="s">
        <v>242</v>
      </c>
      <c r="L21" s="269" t="s">
        <v>248</v>
      </c>
      <c r="M21" s="269" t="s">
        <v>788</v>
      </c>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5801</v>
      </c>
      <c r="B22" s="257" t="s">
        <v>5831</v>
      </c>
      <c r="C22" s="258" t="s">
        <v>5842</v>
      </c>
      <c r="D22" s="261" t="s">
        <v>5843</v>
      </c>
      <c r="E22" s="262" t="s">
        <v>5834</v>
      </c>
      <c r="F22" s="265" t="s">
        <v>5835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5801</v>
      </c>
      <c r="B23" s="257" t="s">
        <v>5831</v>
      </c>
      <c r="C23" s="258" t="s">
        <v>5844</v>
      </c>
      <c r="D23" s="261" t="s">
        <v>5845</v>
      </c>
      <c r="E23" s="262" t="s">
        <v>5805</v>
      </c>
      <c r="F23" s="265" t="s">
        <v>5806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5801</v>
      </c>
      <c r="B24" s="257" t="s">
        <v>5831</v>
      </c>
      <c r="C24" s="258" t="s">
        <v>5846</v>
      </c>
      <c r="D24" s="261" t="s">
        <v>5847</v>
      </c>
      <c r="E24" s="262" t="s">
        <v>5805</v>
      </c>
      <c r="F24" s="265" t="s">
        <v>5806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5801</v>
      </c>
      <c r="B25" s="257" t="s">
        <v>5831</v>
      </c>
      <c r="C25" s="258" t="s">
        <v>5848</v>
      </c>
      <c r="D25" s="261" t="s">
        <v>5849</v>
      </c>
      <c r="E25" s="262" t="s">
        <v>5805</v>
      </c>
      <c r="F25" s="265" t="s">
        <v>5850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5801</v>
      </c>
      <c r="B26" s="257" t="s">
        <v>5831</v>
      </c>
      <c r="C26" s="258" t="s">
        <v>5851</v>
      </c>
      <c r="D26" s="261" t="s">
        <v>5852</v>
      </c>
      <c r="E26" s="262" t="s">
        <v>5805</v>
      </c>
      <c r="F26" s="265" t="s">
        <v>5850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5801</v>
      </c>
      <c r="B27" s="257" t="s">
        <v>5831</v>
      </c>
      <c r="C27" s="258" t="s">
        <v>5853</v>
      </c>
      <c r="D27" s="261" t="s">
        <v>5854</v>
      </c>
      <c r="E27" s="262" t="s">
        <v>5805</v>
      </c>
      <c r="F27" s="265" t="s">
        <v>5850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5801</v>
      </c>
      <c r="B28" s="257" t="s">
        <v>5831</v>
      </c>
      <c r="C28" s="258" t="s">
        <v>5855</v>
      </c>
      <c r="D28" s="261" t="s">
        <v>5856</v>
      </c>
      <c r="E28" s="262" t="s">
        <v>5805</v>
      </c>
      <c r="F28" s="265" t="s">
        <v>5850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5801</v>
      </c>
      <c r="B29" s="257" t="s">
        <v>5831</v>
      </c>
      <c r="C29" s="258" t="s">
        <v>5857</v>
      </c>
      <c r="D29" s="261" t="s">
        <v>5858</v>
      </c>
      <c r="E29" s="262" t="s">
        <v>5805</v>
      </c>
      <c r="F29" s="265" t="s">
        <v>5850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5801</v>
      </c>
      <c r="B30" s="257" t="s">
        <v>5831</v>
      </c>
      <c r="C30" s="258" t="s">
        <v>5859</v>
      </c>
      <c r="D30" s="261" t="s">
        <v>5860</v>
      </c>
      <c r="E30" s="262" t="s">
        <v>5805</v>
      </c>
      <c r="F30" s="265" t="s">
        <v>5850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5801</v>
      </c>
      <c r="B31" s="257" t="s">
        <v>5831</v>
      </c>
      <c r="C31" s="258" t="s">
        <v>5861</v>
      </c>
      <c r="D31" s="261" t="s">
        <v>5862</v>
      </c>
      <c r="E31" s="262" t="s">
        <v>5805</v>
      </c>
      <c r="F31" s="265" t="s">
        <v>5850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5801</v>
      </c>
      <c r="B32" s="257" t="s">
        <v>5831</v>
      </c>
      <c r="C32" s="258" t="s">
        <v>5863</v>
      </c>
      <c r="D32" s="261" t="s">
        <v>5864</v>
      </c>
      <c r="E32" s="262" t="s">
        <v>5805</v>
      </c>
      <c r="F32" s="265" t="s">
        <v>5850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5801</v>
      </c>
      <c r="B33" s="257" t="s">
        <v>5831</v>
      </c>
      <c r="C33" s="258" t="s">
        <v>5865</v>
      </c>
      <c r="D33" s="261" t="s">
        <v>5866</v>
      </c>
      <c r="E33" s="262" t="s">
        <v>5834</v>
      </c>
      <c r="F33" s="265" t="s">
        <v>5835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5801</v>
      </c>
      <c r="B34" s="257" t="s">
        <v>5831</v>
      </c>
      <c r="C34" s="258" t="s">
        <v>5867</v>
      </c>
      <c r="D34" s="261" t="s">
        <v>5868</v>
      </c>
      <c r="E34" s="262" t="s">
        <v>5805</v>
      </c>
      <c r="F34" s="265" t="s">
        <v>5850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5801</v>
      </c>
      <c r="B35" s="256" t="s">
        <v>5869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5801</v>
      </c>
      <c r="B36" s="257" t="s">
        <v>5869</v>
      </c>
      <c r="C36" s="258" t="s">
        <v>5870</v>
      </c>
      <c r="D36" s="261" t="s">
        <v>5871</v>
      </c>
      <c r="E36" s="262" t="s">
        <v>5805</v>
      </c>
      <c r="F36" s="265" t="s">
        <v>5850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5801</v>
      </c>
      <c r="B37" s="257" t="s">
        <v>5869</v>
      </c>
      <c r="C37" s="258" t="s">
        <v>5872</v>
      </c>
      <c r="D37" s="261" t="s">
        <v>5873</v>
      </c>
      <c r="E37" s="262" t="s">
        <v>5805</v>
      </c>
      <c r="F37" s="265" t="s">
        <v>5874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5801</v>
      </c>
      <c r="B38" s="257" t="s">
        <v>5869</v>
      </c>
      <c r="C38" s="258" t="s">
        <v>5875</v>
      </c>
      <c r="D38" s="261" t="s">
        <v>5876</v>
      </c>
      <c r="E38" s="262" t="s">
        <v>5805</v>
      </c>
      <c r="F38" s="265" t="s">
        <v>5874</v>
      </c>
      <c r="G38" s="268">
        <f>IF(COUNTIF(H38:AU38,"&lt;&gt;")=0,"",SUMPRODUCT(((Recommendations[ImplStatus]="Implemented")+(Recommendations[ImplStatus]="Compensated"))*ISNUMBER(MATCH(Recommendations[Id],H38:AU38,0)))/COUNTIF(H38:AU38,"&lt;&gt;"))</f>
        <v>0</v>
      </c>
      <c r="H38" s="269" t="s">
        <v>817</v>
      </c>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5801</v>
      </c>
      <c r="B39" s="257" t="s">
        <v>5869</v>
      </c>
      <c r="C39" s="258" t="s">
        <v>5877</v>
      </c>
      <c r="D39" s="261" t="s">
        <v>5878</v>
      </c>
      <c r="E39" s="262" t="s">
        <v>5805</v>
      </c>
      <c r="F39" s="265" t="s">
        <v>5874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5801</v>
      </c>
      <c r="B40" s="257" t="s">
        <v>5869</v>
      </c>
      <c r="C40" s="258" t="s">
        <v>5879</v>
      </c>
      <c r="D40" s="261" t="s">
        <v>5880</v>
      </c>
      <c r="E40" s="262" t="s">
        <v>5805</v>
      </c>
      <c r="F40" s="265" t="s">
        <v>5874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5801</v>
      </c>
      <c r="B41" s="257" t="s">
        <v>5869</v>
      </c>
      <c r="C41" s="258" t="s">
        <v>5881</v>
      </c>
      <c r="D41" s="261" t="s">
        <v>5882</v>
      </c>
      <c r="E41" s="262" t="s">
        <v>5805</v>
      </c>
      <c r="F41" s="265" t="s">
        <v>5874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5801</v>
      </c>
      <c r="B42" s="257" t="s">
        <v>5869</v>
      </c>
      <c r="C42" s="258" t="s">
        <v>5883</v>
      </c>
      <c r="D42" s="261" t="s">
        <v>5884</v>
      </c>
      <c r="E42" s="262" t="s">
        <v>5805</v>
      </c>
      <c r="F42" s="265" t="s">
        <v>5874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5801</v>
      </c>
      <c r="B43" s="257" t="s">
        <v>5869</v>
      </c>
      <c r="C43" s="258" t="s">
        <v>5885</v>
      </c>
      <c r="D43" s="261" t="s">
        <v>5886</v>
      </c>
      <c r="E43" s="262" t="s">
        <v>5805</v>
      </c>
      <c r="F43" s="265" t="s">
        <v>5874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5801</v>
      </c>
      <c r="B44" s="257" t="s">
        <v>5869</v>
      </c>
      <c r="C44" s="258" t="s">
        <v>5887</v>
      </c>
      <c r="D44" s="261" t="s">
        <v>5888</v>
      </c>
      <c r="E44" s="262" t="s">
        <v>5805</v>
      </c>
      <c r="F44" s="265" t="s">
        <v>5874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5801</v>
      </c>
      <c r="B45" s="257" t="s">
        <v>5869</v>
      </c>
      <c r="C45" s="258" t="s">
        <v>5889</v>
      </c>
      <c r="D45" s="261" t="s">
        <v>5890</v>
      </c>
      <c r="E45" s="262" t="s">
        <v>5805</v>
      </c>
      <c r="F45" s="265" t="s">
        <v>5874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5801</v>
      </c>
      <c r="B46" s="257" t="s">
        <v>5869</v>
      </c>
      <c r="C46" s="258" t="s">
        <v>5891</v>
      </c>
      <c r="D46" s="261" t="s">
        <v>5892</v>
      </c>
      <c r="E46" s="262" t="s">
        <v>5805</v>
      </c>
      <c r="F46" s="265" t="s">
        <v>5874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5801</v>
      </c>
      <c r="B47" s="257" t="s">
        <v>5869</v>
      </c>
      <c r="C47" s="258" t="s">
        <v>5893</v>
      </c>
      <c r="D47" s="261" t="s">
        <v>5894</v>
      </c>
      <c r="E47" s="262" t="s">
        <v>5805</v>
      </c>
      <c r="F47" s="265" t="s">
        <v>5874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5801</v>
      </c>
      <c r="B48" s="257" t="s">
        <v>5869</v>
      </c>
      <c r="C48" s="258" t="s">
        <v>5895</v>
      </c>
      <c r="D48" s="261" t="s">
        <v>5896</v>
      </c>
      <c r="E48" s="262" t="s">
        <v>5805</v>
      </c>
      <c r="F48" s="265" t="s">
        <v>5874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5801</v>
      </c>
      <c r="B49" s="257" t="s">
        <v>5869</v>
      </c>
      <c r="C49" s="258" t="s">
        <v>5897</v>
      </c>
      <c r="D49" s="261" t="s">
        <v>5898</v>
      </c>
      <c r="E49" s="262" t="s">
        <v>5805</v>
      </c>
      <c r="F49" s="265" t="s">
        <v>5874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5801</v>
      </c>
      <c r="B50" s="256" t="s">
        <v>3120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5801</v>
      </c>
      <c r="B51" s="257" t="s">
        <v>3120</v>
      </c>
      <c r="C51" s="258" t="s">
        <v>5899</v>
      </c>
      <c r="D51" s="261" t="s">
        <v>5900</v>
      </c>
      <c r="E51" s="262" t="s">
        <v>5901</v>
      </c>
      <c r="F51" s="265" t="s">
        <v>5902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5801</v>
      </c>
      <c r="B52" s="257" t="s">
        <v>3120</v>
      </c>
      <c r="C52" s="258" t="s">
        <v>5903</v>
      </c>
      <c r="D52" s="261" t="s">
        <v>5904</v>
      </c>
      <c r="E52" s="262" t="s">
        <v>5901</v>
      </c>
      <c r="F52" s="265" t="s">
        <v>5902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5801</v>
      </c>
      <c r="B53" s="257" t="s">
        <v>3120</v>
      </c>
      <c r="C53" s="258" t="s">
        <v>5905</v>
      </c>
      <c r="D53" s="261" t="s">
        <v>5906</v>
      </c>
      <c r="E53" s="262" t="s">
        <v>5901</v>
      </c>
      <c r="F53" s="265" t="s">
        <v>5902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5801</v>
      </c>
      <c r="B54" s="257" t="s">
        <v>3120</v>
      </c>
      <c r="C54" s="258" t="s">
        <v>5907</v>
      </c>
      <c r="D54" s="261" t="s">
        <v>5908</v>
      </c>
      <c r="E54" s="262" t="s">
        <v>5901</v>
      </c>
      <c r="F54" s="265" t="s">
        <v>5902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5801</v>
      </c>
      <c r="B55" s="257" t="s">
        <v>3120</v>
      </c>
      <c r="C55" s="258" t="s">
        <v>5909</v>
      </c>
      <c r="D55" s="261" t="s">
        <v>5910</v>
      </c>
      <c r="E55" s="262" t="s">
        <v>5901</v>
      </c>
      <c r="F55" s="265" t="s">
        <v>5902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5801</v>
      </c>
      <c r="B56" s="257" t="s">
        <v>3120</v>
      </c>
      <c r="C56" s="258" t="s">
        <v>5911</v>
      </c>
      <c r="D56" s="261" t="s">
        <v>5912</v>
      </c>
      <c r="E56" s="262" t="s">
        <v>5901</v>
      </c>
      <c r="F56" s="265" t="s">
        <v>5902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5801</v>
      </c>
      <c r="B57" s="257" t="s">
        <v>3120</v>
      </c>
      <c r="C57" s="258" t="s">
        <v>5913</v>
      </c>
      <c r="D57" s="261" t="s">
        <v>5914</v>
      </c>
      <c r="E57" s="262" t="s">
        <v>5901</v>
      </c>
      <c r="F57" s="265" t="s">
        <v>5902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5801</v>
      </c>
      <c r="B58" s="257" t="s">
        <v>3120</v>
      </c>
      <c r="C58" s="258" t="s">
        <v>5915</v>
      </c>
      <c r="D58" s="261" t="s">
        <v>5916</v>
      </c>
      <c r="E58" s="262" t="s">
        <v>5805</v>
      </c>
      <c r="F58" s="265" t="s">
        <v>5902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5801</v>
      </c>
      <c r="B59" s="257" t="s">
        <v>3120</v>
      </c>
      <c r="C59" s="258" t="s">
        <v>5917</v>
      </c>
      <c r="D59" s="261" t="s">
        <v>5918</v>
      </c>
      <c r="E59" s="262" t="s">
        <v>5805</v>
      </c>
      <c r="F59" s="265" t="s">
        <v>5902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5801</v>
      </c>
      <c r="B60" s="256" t="s">
        <v>5919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5801</v>
      </c>
      <c r="B61" s="257" t="s">
        <v>5919</v>
      </c>
      <c r="C61" s="258" t="s">
        <v>5920</v>
      </c>
      <c r="D61" s="261" t="s">
        <v>5921</v>
      </c>
      <c r="E61" s="262" t="s">
        <v>5805</v>
      </c>
      <c r="F61" s="265" t="s">
        <v>5922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5801</v>
      </c>
      <c r="B62" s="257" t="s">
        <v>5919</v>
      </c>
      <c r="C62" s="258" t="s">
        <v>5923</v>
      </c>
      <c r="D62" s="261" t="s">
        <v>5924</v>
      </c>
      <c r="E62" s="262" t="s">
        <v>5805</v>
      </c>
      <c r="F62" s="265" t="s">
        <v>5922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5801</v>
      </c>
      <c r="B63" s="257" t="s">
        <v>5919</v>
      </c>
      <c r="C63" s="258" t="s">
        <v>5925</v>
      </c>
      <c r="D63" s="261" t="s">
        <v>5926</v>
      </c>
      <c r="E63" s="262" t="s">
        <v>5805</v>
      </c>
      <c r="F63" s="265" t="s">
        <v>5922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5801</v>
      </c>
      <c r="B64" s="257" t="s">
        <v>5919</v>
      </c>
      <c r="C64" s="258" t="s">
        <v>5927</v>
      </c>
      <c r="D64" s="261" t="s">
        <v>5928</v>
      </c>
      <c r="E64" s="262" t="s">
        <v>5805</v>
      </c>
      <c r="F64" s="265" t="s">
        <v>5922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5801</v>
      </c>
      <c r="B65" s="257" t="s">
        <v>5919</v>
      </c>
      <c r="C65" s="258" t="s">
        <v>5929</v>
      </c>
      <c r="D65" s="261" t="s">
        <v>5930</v>
      </c>
      <c r="E65" s="262" t="s">
        <v>5805</v>
      </c>
      <c r="F65" s="265" t="s">
        <v>5922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5801</v>
      </c>
      <c r="B66" s="257" t="s">
        <v>5919</v>
      </c>
      <c r="C66" s="258" t="s">
        <v>5931</v>
      </c>
      <c r="D66" s="261" t="s">
        <v>5932</v>
      </c>
      <c r="E66" s="262" t="s">
        <v>5805</v>
      </c>
      <c r="F66" s="265" t="s">
        <v>5922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5801</v>
      </c>
      <c r="B67" s="257" t="s">
        <v>5919</v>
      </c>
      <c r="C67" s="258" t="s">
        <v>5933</v>
      </c>
      <c r="D67" s="261" t="s">
        <v>5934</v>
      </c>
      <c r="E67" s="262" t="s">
        <v>5805</v>
      </c>
      <c r="F67" s="265" t="s">
        <v>5922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5801</v>
      </c>
      <c r="B68" s="257" t="s">
        <v>5919</v>
      </c>
      <c r="C68" s="258" t="s">
        <v>5935</v>
      </c>
      <c r="D68" s="261" t="s">
        <v>5936</v>
      </c>
      <c r="E68" s="262" t="s">
        <v>5805</v>
      </c>
      <c r="F68" s="265" t="s">
        <v>5937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5801</v>
      </c>
      <c r="B69" s="257" t="s">
        <v>5919</v>
      </c>
      <c r="C69" s="258" t="s">
        <v>5938</v>
      </c>
      <c r="D69" s="261" t="s">
        <v>5939</v>
      </c>
      <c r="E69" s="262" t="s">
        <v>5805</v>
      </c>
      <c r="F69" s="265" t="s">
        <v>5937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5801</v>
      </c>
      <c r="B70" s="257" t="s">
        <v>5919</v>
      </c>
      <c r="C70" s="258" t="s">
        <v>5940</v>
      </c>
      <c r="D70" s="261" t="s">
        <v>5941</v>
      </c>
      <c r="E70" s="262" t="s">
        <v>5805</v>
      </c>
      <c r="F70" s="265" t="s">
        <v>5937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5801</v>
      </c>
      <c r="B71" s="257" t="s">
        <v>5919</v>
      </c>
      <c r="C71" s="258" t="s">
        <v>5942</v>
      </c>
      <c r="D71" s="261" t="s">
        <v>5943</v>
      </c>
      <c r="E71" s="262" t="s">
        <v>5805</v>
      </c>
      <c r="F71" s="265" t="s">
        <v>5944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5801</v>
      </c>
      <c r="B72" s="257" t="s">
        <v>5919</v>
      </c>
      <c r="C72" s="258" t="s">
        <v>5945</v>
      </c>
      <c r="D72" s="261" t="s">
        <v>5946</v>
      </c>
      <c r="E72" s="262" t="s">
        <v>5805</v>
      </c>
      <c r="F72" s="265" t="s">
        <v>5922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5801</v>
      </c>
      <c r="B73" s="257" t="s">
        <v>5919</v>
      </c>
      <c r="C73" s="258" t="s">
        <v>5947</v>
      </c>
      <c r="D73" s="261" t="s">
        <v>5948</v>
      </c>
      <c r="E73" s="262" t="s">
        <v>5949</v>
      </c>
      <c r="F73" s="265" t="s">
        <v>5922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5801</v>
      </c>
      <c r="B74" s="256" t="s">
        <v>5950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5801</v>
      </c>
      <c r="B75" s="257" t="s">
        <v>5950</v>
      </c>
      <c r="C75" s="258" t="s">
        <v>5951</v>
      </c>
      <c r="D75" s="261" t="s">
        <v>5952</v>
      </c>
      <c r="E75" s="262" t="s">
        <v>5949</v>
      </c>
      <c r="F75" s="265" t="s">
        <v>5953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5801</v>
      </c>
      <c r="B76" s="257" t="s">
        <v>5950</v>
      </c>
      <c r="C76" s="258" t="s">
        <v>5954</v>
      </c>
      <c r="D76" s="261" t="s">
        <v>5955</v>
      </c>
      <c r="E76" s="262" t="s">
        <v>5949</v>
      </c>
      <c r="F76" s="265" t="s">
        <v>5953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5801</v>
      </c>
      <c r="B77" s="257" t="s">
        <v>5950</v>
      </c>
      <c r="C77" s="258" t="s">
        <v>5956</v>
      </c>
      <c r="D77" s="261" t="s">
        <v>5957</v>
      </c>
      <c r="E77" s="262" t="s">
        <v>5949</v>
      </c>
      <c r="F77" s="265" t="s">
        <v>5953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5801</v>
      </c>
      <c r="B78" s="257" t="s">
        <v>5950</v>
      </c>
      <c r="C78" s="258" t="s">
        <v>5958</v>
      </c>
      <c r="D78" s="261" t="s">
        <v>5959</v>
      </c>
      <c r="E78" s="262" t="s">
        <v>5949</v>
      </c>
      <c r="F78" s="265" t="s">
        <v>5953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5801</v>
      </c>
      <c r="B79" s="257" t="s">
        <v>5950</v>
      </c>
      <c r="C79" s="258" t="s">
        <v>5960</v>
      </c>
      <c r="D79" s="261" t="s">
        <v>5961</v>
      </c>
      <c r="E79" s="262" t="s">
        <v>5949</v>
      </c>
      <c r="F79" s="265" t="s">
        <v>5953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5801</v>
      </c>
      <c r="B80" s="257" t="s">
        <v>5950</v>
      </c>
      <c r="C80" s="258" t="s">
        <v>5962</v>
      </c>
      <c r="D80" s="261" t="s">
        <v>5963</v>
      </c>
      <c r="E80" s="262" t="s">
        <v>5949</v>
      </c>
      <c r="F80" s="265" t="s">
        <v>5953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5801</v>
      </c>
      <c r="B81" s="257" t="s">
        <v>5950</v>
      </c>
      <c r="C81" s="258" t="s">
        <v>5964</v>
      </c>
      <c r="D81" s="261" t="s">
        <v>5965</v>
      </c>
      <c r="E81" s="262" t="s">
        <v>5949</v>
      </c>
      <c r="F81" s="265" t="s">
        <v>5953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5801</v>
      </c>
      <c r="B82" s="257" t="s">
        <v>5950</v>
      </c>
      <c r="C82" s="258" t="s">
        <v>5966</v>
      </c>
      <c r="D82" s="261" t="s">
        <v>5967</v>
      </c>
      <c r="E82" s="262" t="s">
        <v>5949</v>
      </c>
      <c r="F82" s="265" t="s">
        <v>5953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5801</v>
      </c>
      <c r="B83" s="257" t="s">
        <v>5950</v>
      </c>
      <c r="C83" s="258" t="s">
        <v>5968</v>
      </c>
      <c r="D83" s="261" t="s">
        <v>5969</v>
      </c>
      <c r="E83" s="262" t="s">
        <v>5949</v>
      </c>
      <c r="F83" s="265" t="s">
        <v>5953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5801</v>
      </c>
      <c r="B84" s="257" t="s">
        <v>5950</v>
      </c>
      <c r="C84" s="258" t="s">
        <v>5970</v>
      </c>
      <c r="D84" s="261" t="s">
        <v>5971</v>
      </c>
      <c r="E84" s="262" t="s">
        <v>5949</v>
      </c>
      <c r="F84" s="265" t="s">
        <v>5953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5801</v>
      </c>
      <c r="B85" s="257" t="s">
        <v>5950</v>
      </c>
      <c r="C85" s="258" t="s">
        <v>5972</v>
      </c>
      <c r="D85" s="261" t="s">
        <v>5973</v>
      </c>
      <c r="E85" s="262" t="s">
        <v>5949</v>
      </c>
      <c r="F85" s="265" t="s">
        <v>5953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5801</v>
      </c>
      <c r="B86" s="257" t="s">
        <v>5950</v>
      </c>
      <c r="C86" s="258" t="s">
        <v>5974</v>
      </c>
      <c r="D86" s="261" t="s">
        <v>5975</v>
      </c>
      <c r="E86" s="262" t="s">
        <v>5949</v>
      </c>
      <c r="F86" s="265" t="s">
        <v>5953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5801</v>
      </c>
      <c r="B87" s="257" t="s">
        <v>5950</v>
      </c>
      <c r="C87" s="258" t="s">
        <v>5976</v>
      </c>
      <c r="D87" s="261" t="s">
        <v>5977</v>
      </c>
      <c r="E87" s="262" t="s">
        <v>5949</v>
      </c>
      <c r="F87" s="265" t="s">
        <v>5953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5801</v>
      </c>
      <c r="B88" s="257" t="s">
        <v>5950</v>
      </c>
      <c r="C88" s="258" t="s">
        <v>5978</v>
      </c>
      <c r="D88" s="261" t="s">
        <v>5979</v>
      </c>
      <c r="E88" s="262" t="s">
        <v>5949</v>
      </c>
      <c r="F88" s="265" t="s">
        <v>5937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5801</v>
      </c>
      <c r="B89" s="257" t="s">
        <v>5950</v>
      </c>
      <c r="C89" s="258" t="s">
        <v>5980</v>
      </c>
      <c r="D89" s="261" t="s">
        <v>5981</v>
      </c>
      <c r="E89" s="262" t="s">
        <v>5949</v>
      </c>
      <c r="F89" s="265" t="s">
        <v>5937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5801</v>
      </c>
      <c r="B90" s="257" t="s">
        <v>5950</v>
      </c>
      <c r="C90" s="258" t="s">
        <v>5982</v>
      </c>
      <c r="D90" s="261" t="s">
        <v>5983</v>
      </c>
      <c r="E90" s="262" t="s">
        <v>5949</v>
      </c>
      <c r="F90" s="265" t="s">
        <v>5937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5801</v>
      </c>
      <c r="B91" s="256" t="s">
        <v>5984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5801</v>
      </c>
      <c r="B92" s="257" t="s">
        <v>5984</v>
      </c>
      <c r="C92" s="258" t="s">
        <v>5985</v>
      </c>
      <c r="D92" s="261" t="s">
        <v>5986</v>
      </c>
      <c r="E92" s="262" t="s">
        <v>5805</v>
      </c>
      <c r="F92" s="265" t="s">
        <v>5937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5801</v>
      </c>
      <c r="B93" s="257" t="s">
        <v>5984</v>
      </c>
      <c r="C93" s="258" t="s">
        <v>5987</v>
      </c>
      <c r="D93" s="261" t="s">
        <v>5988</v>
      </c>
      <c r="E93" s="262" t="s">
        <v>5805</v>
      </c>
      <c r="F93" s="265" t="s">
        <v>5937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5801</v>
      </c>
      <c r="B94" s="257" t="s">
        <v>5984</v>
      </c>
      <c r="C94" s="258" t="s">
        <v>5989</v>
      </c>
      <c r="D94" s="261" t="s">
        <v>5990</v>
      </c>
      <c r="E94" s="262" t="s">
        <v>5805</v>
      </c>
      <c r="F94" s="265" t="s">
        <v>5937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5801</v>
      </c>
      <c r="B95" s="257" t="s">
        <v>5984</v>
      </c>
      <c r="C95" s="258" t="s">
        <v>5991</v>
      </c>
      <c r="D95" s="261" t="s">
        <v>5992</v>
      </c>
      <c r="E95" s="262" t="s">
        <v>5805</v>
      </c>
      <c r="F95" s="265" t="s">
        <v>5937</v>
      </c>
      <c r="G95" s="268">
        <f>IF(COUNTIF(H95:AU95,"&lt;&gt;")=0,"",SUMPRODUCT(((Recommendations[ImplStatus]="Implemented")+(Recommendations[ImplStatus]="Compensated"))*ISNUMBER(MATCH(Recommendations[Id],H95:AU95,0)))/COUNTIF(H95:AU95,"&lt;&gt;"))</f>
        <v>0</v>
      </c>
      <c r="H95" s="269" t="s">
        <v>103</v>
      </c>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5801</v>
      </c>
      <c r="B96" s="257" t="s">
        <v>5984</v>
      </c>
      <c r="C96" s="258" t="s">
        <v>5993</v>
      </c>
      <c r="D96" s="261" t="s">
        <v>5994</v>
      </c>
      <c r="E96" s="262" t="s">
        <v>5805</v>
      </c>
      <c r="F96" s="265" t="s">
        <v>5937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5801</v>
      </c>
      <c r="B97" s="257" t="s">
        <v>5984</v>
      </c>
      <c r="C97" s="258" t="s">
        <v>5995</v>
      </c>
      <c r="D97" s="261" t="s">
        <v>5996</v>
      </c>
      <c r="E97" s="262" t="s">
        <v>5805</v>
      </c>
      <c r="F97" s="265" t="s">
        <v>5997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5801</v>
      </c>
      <c r="B98" s="257" t="s">
        <v>5984</v>
      </c>
      <c r="C98" s="258" t="s">
        <v>5998</v>
      </c>
      <c r="D98" s="261" t="s">
        <v>5999</v>
      </c>
      <c r="E98" s="262" t="s">
        <v>5805</v>
      </c>
      <c r="F98" s="265" t="s">
        <v>5997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5801</v>
      </c>
      <c r="B99" s="257" t="s">
        <v>5984</v>
      </c>
      <c r="C99" s="258" t="s">
        <v>6000</v>
      </c>
      <c r="D99" s="261" t="s">
        <v>6001</v>
      </c>
      <c r="E99" s="262" t="s">
        <v>5805</v>
      </c>
      <c r="F99" s="265" t="s">
        <v>5997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5801</v>
      </c>
      <c r="B100" s="257" t="s">
        <v>5984</v>
      </c>
      <c r="C100" s="258" t="s">
        <v>6002</v>
      </c>
      <c r="D100" s="261" t="s">
        <v>6003</v>
      </c>
      <c r="E100" s="262" t="s">
        <v>5805</v>
      </c>
      <c r="F100" s="265" t="s">
        <v>5997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5801</v>
      </c>
      <c r="B101" s="257" t="s">
        <v>5984</v>
      </c>
      <c r="C101" s="258" t="s">
        <v>6004</v>
      </c>
      <c r="D101" s="261" t="s">
        <v>6005</v>
      </c>
      <c r="E101" s="262" t="s">
        <v>5805</v>
      </c>
      <c r="F101" s="265" t="s">
        <v>5937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5801</v>
      </c>
      <c r="B102" s="257" t="s">
        <v>5984</v>
      </c>
      <c r="C102" s="258" t="s">
        <v>6006</v>
      </c>
      <c r="D102" s="261" t="s">
        <v>6007</v>
      </c>
      <c r="E102" s="262" t="s">
        <v>5949</v>
      </c>
      <c r="F102" s="265" t="s">
        <v>5937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5801</v>
      </c>
      <c r="B103" s="257" t="s">
        <v>5984</v>
      </c>
      <c r="C103" s="258" t="s">
        <v>6008</v>
      </c>
      <c r="D103" s="261" t="s">
        <v>6009</v>
      </c>
      <c r="E103" s="262" t="s">
        <v>5949</v>
      </c>
      <c r="F103" s="265" t="s">
        <v>5937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5801</v>
      </c>
      <c r="B104" s="257" t="s">
        <v>5984</v>
      </c>
      <c r="C104" s="258" t="s">
        <v>6010</v>
      </c>
      <c r="D104" s="261" t="s">
        <v>6011</v>
      </c>
      <c r="E104" s="262" t="s">
        <v>5949</v>
      </c>
      <c r="F104" s="265" t="s">
        <v>5937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5801</v>
      </c>
      <c r="B105" s="257" t="s">
        <v>5984</v>
      </c>
      <c r="C105" s="258" t="s">
        <v>6012</v>
      </c>
      <c r="D105" s="261" t="s">
        <v>6013</v>
      </c>
      <c r="E105" s="262" t="s">
        <v>5834</v>
      </c>
      <c r="F105" s="265" t="s">
        <v>5937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5801</v>
      </c>
      <c r="B106" s="256" t="s">
        <v>6014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5801</v>
      </c>
      <c r="B107" s="257" t="s">
        <v>6014</v>
      </c>
      <c r="C107" s="258" t="s">
        <v>6015</v>
      </c>
      <c r="D107" s="261" t="s">
        <v>6016</v>
      </c>
      <c r="E107" s="262" t="s">
        <v>5949</v>
      </c>
      <c r="F107" s="265" t="s">
        <v>5937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5801</v>
      </c>
      <c r="B108" s="257" t="s">
        <v>6014</v>
      </c>
      <c r="C108" s="258" t="s">
        <v>6017</v>
      </c>
      <c r="D108" s="261" t="s">
        <v>6018</v>
      </c>
      <c r="E108" s="262" t="s">
        <v>5949</v>
      </c>
      <c r="F108" s="265" t="s">
        <v>5937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5801</v>
      </c>
      <c r="B109" s="257" t="s">
        <v>6014</v>
      </c>
      <c r="C109" s="258" t="s">
        <v>6019</v>
      </c>
      <c r="D109" s="261" t="s">
        <v>6020</v>
      </c>
      <c r="E109" s="262" t="s">
        <v>5949</v>
      </c>
      <c r="F109" s="265" t="s">
        <v>5937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5801</v>
      </c>
      <c r="B110" s="257" t="s">
        <v>6014</v>
      </c>
      <c r="C110" s="258" t="s">
        <v>6021</v>
      </c>
      <c r="D110" s="261" t="s">
        <v>6022</v>
      </c>
      <c r="E110" s="262" t="s">
        <v>5949</v>
      </c>
      <c r="F110" s="265" t="s">
        <v>5937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5801</v>
      </c>
      <c r="B111" s="257" t="s">
        <v>6014</v>
      </c>
      <c r="C111" s="258" t="s">
        <v>6023</v>
      </c>
      <c r="D111" s="261" t="s">
        <v>6024</v>
      </c>
      <c r="E111" s="262" t="s">
        <v>5949</v>
      </c>
      <c r="F111" s="265" t="s">
        <v>5937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5801</v>
      </c>
      <c r="B112" s="257" t="s">
        <v>6014</v>
      </c>
      <c r="C112" s="258" t="s">
        <v>6025</v>
      </c>
      <c r="D112" s="261" t="s">
        <v>6026</v>
      </c>
      <c r="E112" s="262" t="s">
        <v>5949</v>
      </c>
      <c r="F112" s="265" t="s">
        <v>5937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5801</v>
      </c>
      <c r="B113" s="257" t="s">
        <v>6014</v>
      </c>
      <c r="C113" s="258" t="s">
        <v>6027</v>
      </c>
      <c r="D113" s="261" t="s">
        <v>6028</v>
      </c>
      <c r="E113" s="262" t="s">
        <v>5949</v>
      </c>
      <c r="F113" s="265" t="s">
        <v>5937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5801</v>
      </c>
      <c r="B114" s="257" t="s">
        <v>6014</v>
      </c>
      <c r="C114" s="258" t="s">
        <v>6029</v>
      </c>
      <c r="D114" s="261" t="s">
        <v>6030</v>
      </c>
      <c r="E114" s="262" t="s">
        <v>5949</v>
      </c>
      <c r="F114" s="265" t="s">
        <v>5937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5801</v>
      </c>
      <c r="B115" s="257" t="s">
        <v>6014</v>
      </c>
      <c r="C115" s="258" t="s">
        <v>6031</v>
      </c>
      <c r="D115" s="261" t="s">
        <v>6032</v>
      </c>
      <c r="E115" s="262" t="s">
        <v>5949</v>
      </c>
      <c r="F115" s="265" t="s">
        <v>5937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5801</v>
      </c>
      <c r="B116" s="257" t="s">
        <v>6014</v>
      </c>
      <c r="C116" s="258" t="s">
        <v>6033</v>
      </c>
      <c r="D116" s="261" t="s">
        <v>6034</v>
      </c>
      <c r="E116" s="262" t="s">
        <v>5949</v>
      </c>
      <c r="F116" s="265" t="s">
        <v>5937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5801</v>
      </c>
      <c r="B117" s="257" t="s">
        <v>6014</v>
      </c>
      <c r="C117" s="258" t="s">
        <v>6035</v>
      </c>
      <c r="D117" s="261" t="s">
        <v>6036</v>
      </c>
      <c r="E117" s="262" t="s">
        <v>5949</v>
      </c>
      <c r="F117" s="265" t="s">
        <v>5937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6037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6037</v>
      </c>
      <c r="B119" s="256" t="s">
        <v>6038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6037</v>
      </c>
      <c r="B120" s="257" t="s">
        <v>6038</v>
      </c>
      <c r="C120" s="258" t="s">
        <v>6039</v>
      </c>
      <c r="D120" s="261" t="s">
        <v>6040</v>
      </c>
      <c r="E120" s="262" t="s">
        <v>5805</v>
      </c>
      <c r="F120" s="265" t="s">
        <v>6041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6037</v>
      </c>
      <c r="B121" s="257" t="s">
        <v>6038</v>
      </c>
      <c r="C121" s="258" t="s">
        <v>6042</v>
      </c>
      <c r="D121" s="261" t="s">
        <v>6043</v>
      </c>
      <c r="E121" s="262" t="s">
        <v>5805</v>
      </c>
      <c r="F121" s="265" t="s">
        <v>6041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6037</v>
      </c>
      <c r="B122" s="257" t="s">
        <v>6038</v>
      </c>
      <c r="C122" s="258" t="s">
        <v>6044</v>
      </c>
      <c r="D122" s="261" t="s">
        <v>6045</v>
      </c>
      <c r="E122" s="262" t="s">
        <v>5805</v>
      </c>
      <c r="F122" s="265" t="s">
        <v>6041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6037</v>
      </c>
      <c r="B123" s="257" t="s">
        <v>6038</v>
      </c>
      <c r="C123" s="258" t="s">
        <v>6046</v>
      </c>
      <c r="D123" s="261" t="s">
        <v>6047</v>
      </c>
      <c r="E123" s="262" t="s">
        <v>5805</v>
      </c>
      <c r="F123" s="265" t="s">
        <v>6041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6037</v>
      </c>
      <c r="B124" s="257" t="s">
        <v>6038</v>
      </c>
      <c r="C124" s="258" t="s">
        <v>6048</v>
      </c>
      <c r="D124" s="261" t="s">
        <v>6049</v>
      </c>
      <c r="E124" s="262" t="s">
        <v>5805</v>
      </c>
      <c r="F124" s="265" t="s">
        <v>6041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6037</v>
      </c>
      <c r="B125" s="257" t="s">
        <v>6038</v>
      </c>
      <c r="C125" s="258" t="s">
        <v>6050</v>
      </c>
      <c r="D125" s="261" t="s">
        <v>6051</v>
      </c>
      <c r="E125" s="262" t="s">
        <v>5805</v>
      </c>
      <c r="F125" s="265" t="s">
        <v>6041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6037</v>
      </c>
      <c r="B126" s="257" t="s">
        <v>6038</v>
      </c>
      <c r="C126" s="258" t="s">
        <v>6052</v>
      </c>
      <c r="D126" s="261" t="s">
        <v>6053</v>
      </c>
      <c r="E126" s="262" t="s">
        <v>5805</v>
      </c>
      <c r="F126" s="265" t="s">
        <v>6041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6037</v>
      </c>
      <c r="B127" s="257" t="s">
        <v>6038</v>
      </c>
      <c r="C127" s="258" t="s">
        <v>6054</v>
      </c>
      <c r="D127" s="261" t="s">
        <v>6055</v>
      </c>
      <c r="E127" s="262" t="s">
        <v>5805</v>
      </c>
      <c r="F127" s="265" t="s">
        <v>6041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6037</v>
      </c>
      <c r="B128" s="257" t="s">
        <v>6038</v>
      </c>
      <c r="C128" s="258" t="s">
        <v>6056</v>
      </c>
      <c r="D128" s="261" t="s">
        <v>6057</v>
      </c>
      <c r="E128" s="262" t="s">
        <v>5805</v>
      </c>
      <c r="F128" s="265" t="s">
        <v>6041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6037</v>
      </c>
      <c r="B129" s="257" t="s">
        <v>6038</v>
      </c>
      <c r="C129" s="258" t="s">
        <v>6058</v>
      </c>
      <c r="D129" s="261" t="s">
        <v>6059</v>
      </c>
      <c r="E129" s="262" t="s">
        <v>5805</v>
      </c>
      <c r="F129" s="265" t="s">
        <v>6041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6037</v>
      </c>
      <c r="B130" s="257" t="s">
        <v>6038</v>
      </c>
      <c r="C130" s="258" t="s">
        <v>6060</v>
      </c>
      <c r="D130" s="261" t="s">
        <v>6061</v>
      </c>
      <c r="E130" s="262" t="s">
        <v>5805</v>
      </c>
      <c r="F130" s="265" t="s">
        <v>6041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6037</v>
      </c>
      <c r="B131" s="257" t="s">
        <v>6038</v>
      </c>
      <c r="C131" s="258" t="s">
        <v>6062</v>
      </c>
      <c r="D131" s="261" t="s">
        <v>6063</v>
      </c>
      <c r="E131" s="262" t="s">
        <v>5805</v>
      </c>
      <c r="F131" s="265" t="s">
        <v>6041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6037</v>
      </c>
      <c r="B132" s="257" t="s">
        <v>6038</v>
      </c>
      <c r="C132" s="258" t="s">
        <v>6064</v>
      </c>
      <c r="D132" s="261" t="s">
        <v>6065</v>
      </c>
      <c r="E132" s="262" t="s">
        <v>5805</v>
      </c>
      <c r="F132" s="265" t="s">
        <v>6041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6037</v>
      </c>
      <c r="B133" s="257" t="s">
        <v>6038</v>
      </c>
      <c r="C133" s="258" t="s">
        <v>6066</v>
      </c>
      <c r="D133" s="261" t="s">
        <v>6067</v>
      </c>
      <c r="E133" s="262" t="s">
        <v>5834</v>
      </c>
      <c r="F133" s="265" t="s">
        <v>6041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6037</v>
      </c>
      <c r="B134" s="257" t="s">
        <v>6038</v>
      </c>
      <c r="C134" s="258" t="s">
        <v>6068</v>
      </c>
      <c r="D134" s="261" t="s">
        <v>6069</v>
      </c>
      <c r="E134" s="262" t="s">
        <v>5834</v>
      </c>
      <c r="F134" s="265" t="s">
        <v>6041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6037</v>
      </c>
      <c r="B135" s="257" t="s">
        <v>6038</v>
      </c>
      <c r="C135" s="258" t="s">
        <v>6070</v>
      </c>
      <c r="D135" s="261" t="s">
        <v>6071</v>
      </c>
      <c r="E135" s="262" t="s">
        <v>5949</v>
      </c>
      <c r="F135" s="265" t="s">
        <v>6041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6037</v>
      </c>
      <c r="B136" s="257" t="s">
        <v>6038</v>
      </c>
      <c r="C136" s="258" t="s">
        <v>6072</v>
      </c>
      <c r="D136" s="261" t="s">
        <v>6073</v>
      </c>
      <c r="E136" s="262" t="s">
        <v>5834</v>
      </c>
      <c r="F136" s="265" t="s">
        <v>6041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6037</v>
      </c>
      <c r="B137" s="257" t="s">
        <v>6038</v>
      </c>
      <c r="C137" s="258" t="s">
        <v>6074</v>
      </c>
      <c r="D137" s="261" t="s">
        <v>6075</v>
      </c>
      <c r="E137" s="262" t="s">
        <v>5834</v>
      </c>
      <c r="F137" s="265" t="s">
        <v>6041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6037</v>
      </c>
      <c r="B138" s="257" t="s">
        <v>6038</v>
      </c>
      <c r="C138" s="258" t="s">
        <v>6076</v>
      </c>
      <c r="D138" s="261" t="s">
        <v>6077</v>
      </c>
      <c r="E138" s="262" t="s">
        <v>5949</v>
      </c>
      <c r="F138" s="265" t="s">
        <v>6041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6037</v>
      </c>
      <c r="B139" s="257" t="s">
        <v>6038</v>
      </c>
      <c r="C139" s="258" t="s">
        <v>6078</v>
      </c>
      <c r="D139" s="261" t="s">
        <v>6079</v>
      </c>
      <c r="E139" s="262" t="s">
        <v>5949</v>
      </c>
      <c r="F139" s="265" t="s">
        <v>6041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6037</v>
      </c>
      <c r="B140" s="257" t="s">
        <v>6038</v>
      </c>
      <c r="C140" s="258" t="s">
        <v>6080</v>
      </c>
      <c r="D140" s="261" t="s">
        <v>6081</v>
      </c>
      <c r="E140" s="262" t="s">
        <v>5805</v>
      </c>
      <c r="F140" s="265" t="s">
        <v>6041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6037</v>
      </c>
      <c r="B141" s="257" t="s">
        <v>6038</v>
      </c>
      <c r="C141" s="258" t="s">
        <v>6082</v>
      </c>
      <c r="D141" s="261" t="s">
        <v>6083</v>
      </c>
      <c r="E141" s="262" t="s">
        <v>6084</v>
      </c>
      <c r="F141" s="265" t="s">
        <v>6085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6037</v>
      </c>
      <c r="B142" s="257" t="s">
        <v>6038</v>
      </c>
      <c r="C142" s="258" t="s">
        <v>6086</v>
      </c>
      <c r="D142" s="261" t="s">
        <v>6087</v>
      </c>
      <c r="E142" s="262" t="s">
        <v>6084</v>
      </c>
      <c r="F142" s="265" t="s">
        <v>6085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6037</v>
      </c>
      <c r="B143" s="257" t="s">
        <v>6038</v>
      </c>
      <c r="C143" s="258" t="s">
        <v>6088</v>
      </c>
      <c r="D143" s="261" t="s">
        <v>6089</v>
      </c>
      <c r="E143" s="262" t="s">
        <v>6084</v>
      </c>
      <c r="F143" s="265" t="s">
        <v>6085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6037</v>
      </c>
      <c r="B144" s="257" t="s">
        <v>6038</v>
      </c>
      <c r="C144" s="258" t="s">
        <v>6090</v>
      </c>
      <c r="D144" s="261" t="s">
        <v>6091</v>
      </c>
      <c r="E144" s="262" t="s">
        <v>5901</v>
      </c>
      <c r="F144" s="265" t="s">
        <v>6085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6037</v>
      </c>
      <c r="B145" s="257" t="s">
        <v>6038</v>
      </c>
      <c r="C145" s="258" t="s">
        <v>6092</v>
      </c>
      <c r="D145" s="261" t="s">
        <v>6093</v>
      </c>
      <c r="E145" s="262" t="s">
        <v>5901</v>
      </c>
      <c r="F145" s="265" t="s">
        <v>6085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6037</v>
      </c>
      <c r="B146" s="257" t="s">
        <v>6038</v>
      </c>
      <c r="C146" s="258" t="s">
        <v>6094</v>
      </c>
      <c r="D146" s="261" t="s">
        <v>6095</v>
      </c>
      <c r="E146" s="262" t="s">
        <v>5901</v>
      </c>
      <c r="F146" s="265" t="s">
        <v>6085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6037</v>
      </c>
      <c r="B147" s="256" t="s">
        <v>6096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6037</v>
      </c>
      <c r="B148" s="257" t="s">
        <v>6096</v>
      </c>
      <c r="C148" s="258" t="s">
        <v>6097</v>
      </c>
      <c r="D148" s="261" t="s">
        <v>6098</v>
      </c>
      <c r="E148" s="262" t="s">
        <v>5834</v>
      </c>
      <c r="F148" s="265" t="s">
        <v>6099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6037</v>
      </c>
      <c r="B149" s="257" t="s">
        <v>6096</v>
      </c>
      <c r="C149" s="258" t="s">
        <v>6100</v>
      </c>
      <c r="D149" s="261" t="s">
        <v>6101</v>
      </c>
      <c r="E149" s="262" t="s">
        <v>5834</v>
      </c>
      <c r="F149" s="265" t="s">
        <v>6099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6037</v>
      </c>
      <c r="B150" s="257" t="s">
        <v>6096</v>
      </c>
      <c r="C150" s="258" t="s">
        <v>6102</v>
      </c>
      <c r="D150" s="261" t="s">
        <v>6103</v>
      </c>
      <c r="E150" s="262" t="s">
        <v>5834</v>
      </c>
      <c r="F150" s="265" t="s">
        <v>6099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6037</v>
      </c>
      <c r="B151" s="257" t="s">
        <v>6096</v>
      </c>
      <c r="C151" s="258" t="s">
        <v>6104</v>
      </c>
      <c r="D151" s="261" t="s">
        <v>6105</v>
      </c>
      <c r="E151" s="262" t="s">
        <v>5834</v>
      </c>
      <c r="F151" s="265" t="s">
        <v>6099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6037</v>
      </c>
      <c r="B152" s="257" t="s">
        <v>6096</v>
      </c>
      <c r="C152" s="258" t="s">
        <v>6106</v>
      </c>
      <c r="D152" s="261" t="s">
        <v>6107</v>
      </c>
      <c r="E152" s="262" t="s">
        <v>5834</v>
      </c>
      <c r="F152" s="265" t="s">
        <v>6099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6037</v>
      </c>
      <c r="B153" s="257" t="s">
        <v>6096</v>
      </c>
      <c r="C153" s="258" t="s">
        <v>6108</v>
      </c>
      <c r="D153" s="261" t="s">
        <v>6109</v>
      </c>
      <c r="E153" s="262" t="s">
        <v>5834</v>
      </c>
      <c r="F153" s="265" t="s">
        <v>6099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6037</v>
      </c>
      <c r="B154" s="257" t="s">
        <v>6096</v>
      </c>
      <c r="C154" s="258" t="s">
        <v>6110</v>
      </c>
      <c r="D154" s="261" t="s">
        <v>6111</v>
      </c>
      <c r="E154" s="262" t="s">
        <v>5834</v>
      </c>
      <c r="F154" s="265" t="s">
        <v>6099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6037</v>
      </c>
      <c r="B155" s="257" t="s">
        <v>6096</v>
      </c>
      <c r="C155" s="258" t="s">
        <v>6112</v>
      </c>
      <c r="D155" s="261" t="s">
        <v>6113</v>
      </c>
      <c r="E155" s="262" t="s">
        <v>5834</v>
      </c>
      <c r="F155" s="265" t="s">
        <v>6099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6037</v>
      </c>
      <c r="B156" s="257" t="s">
        <v>6096</v>
      </c>
      <c r="C156" s="258" t="s">
        <v>6114</v>
      </c>
      <c r="D156" s="261" t="s">
        <v>6115</v>
      </c>
      <c r="E156" s="262" t="s">
        <v>5834</v>
      </c>
      <c r="F156" s="265" t="s">
        <v>6099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6037</v>
      </c>
      <c r="B157" s="257" t="s">
        <v>6096</v>
      </c>
      <c r="C157" s="258" t="s">
        <v>6116</v>
      </c>
      <c r="D157" s="261" t="s">
        <v>6117</v>
      </c>
      <c r="E157" s="262" t="s">
        <v>5834</v>
      </c>
      <c r="F157" s="265" t="s">
        <v>6099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6037</v>
      </c>
      <c r="B158" s="257" t="s">
        <v>6096</v>
      </c>
      <c r="C158" s="258" t="s">
        <v>6118</v>
      </c>
      <c r="D158" s="261" t="s">
        <v>6119</v>
      </c>
      <c r="E158" s="262" t="s">
        <v>5834</v>
      </c>
      <c r="F158" s="265" t="s">
        <v>6099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6037</v>
      </c>
      <c r="B159" s="257" t="s">
        <v>6096</v>
      </c>
      <c r="C159" s="258" t="s">
        <v>6120</v>
      </c>
      <c r="D159" s="261" t="s">
        <v>6121</v>
      </c>
      <c r="E159" s="262" t="s">
        <v>5834</v>
      </c>
      <c r="F159" s="265" t="s">
        <v>6099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6037</v>
      </c>
      <c r="B160" s="257" t="s">
        <v>6096</v>
      </c>
      <c r="C160" s="258" t="s">
        <v>6122</v>
      </c>
      <c r="D160" s="261" t="s">
        <v>6123</v>
      </c>
      <c r="E160" s="262" t="s">
        <v>5834</v>
      </c>
      <c r="F160" s="265" t="s">
        <v>6124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6037</v>
      </c>
      <c r="B161" s="257" t="s">
        <v>6096</v>
      </c>
      <c r="C161" s="258" t="s">
        <v>6125</v>
      </c>
      <c r="D161" s="261" t="s">
        <v>6126</v>
      </c>
      <c r="E161" s="262" t="s">
        <v>5834</v>
      </c>
      <c r="F161" s="265" t="s">
        <v>6124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6037</v>
      </c>
      <c r="B162" s="257" t="s">
        <v>6096</v>
      </c>
      <c r="C162" s="258" t="s">
        <v>6127</v>
      </c>
      <c r="D162" s="261" t="s">
        <v>6128</v>
      </c>
      <c r="E162" s="262" t="s">
        <v>5834</v>
      </c>
      <c r="F162" s="265" t="s">
        <v>6124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6037</v>
      </c>
      <c r="B163" s="257" t="s">
        <v>6096</v>
      </c>
      <c r="C163" s="258" t="s">
        <v>6129</v>
      </c>
      <c r="D163" s="261" t="s">
        <v>6130</v>
      </c>
      <c r="E163" s="262" t="s">
        <v>5834</v>
      </c>
      <c r="F163" s="265" t="s">
        <v>6124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6037</v>
      </c>
      <c r="B164" s="257" t="s">
        <v>6096</v>
      </c>
      <c r="C164" s="258" t="s">
        <v>6131</v>
      </c>
      <c r="D164" s="261" t="s">
        <v>6132</v>
      </c>
      <c r="E164" s="262" t="s">
        <v>5834</v>
      </c>
      <c r="F164" s="265" t="s">
        <v>6124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6037</v>
      </c>
      <c r="B165" s="256" t="s">
        <v>6133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6037</v>
      </c>
      <c r="B166" s="257" t="s">
        <v>6133</v>
      </c>
      <c r="C166" s="258" t="s">
        <v>6134</v>
      </c>
      <c r="D166" s="261" t="s">
        <v>6135</v>
      </c>
      <c r="E166" s="262" t="s">
        <v>5805</v>
      </c>
      <c r="F166" s="265" t="s">
        <v>6136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6037</v>
      </c>
      <c r="B167" s="257" t="s">
        <v>6133</v>
      </c>
      <c r="C167" s="258" t="s">
        <v>6137</v>
      </c>
      <c r="D167" s="261" t="s">
        <v>6138</v>
      </c>
      <c r="E167" s="262" t="s">
        <v>5949</v>
      </c>
      <c r="F167" s="265" t="s">
        <v>6136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6037</v>
      </c>
      <c r="B168" s="257" t="s">
        <v>6133</v>
      </c>
      <c r="C168" s="258" t="s">
        <v>6139</v>
      </c>
      <c r="D168" s="261" t="s">
        <v>6140</v>
      </c>
      <c r="E168" s="262" t="s">
        <v>5901</v>
      </c>
      <c r="F168" s="265" t="s">
        <v>6136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6037</v>
      </c>
      <c r="B169" s="257" t="s">
        <v>6133</v>
      </c>
      <c r="C169" s="258" t="s">
        <v>6141</v>
      </c>
      <c r="D169" s="261" t="s">
        <v>6142</v>
      </c>
      <c r="E169" s="262" t="s">
        <v>5901</v>
      </c>
      <c r="F169" s="265" t="s">
        <v>6136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6037</v>
      </c>
      <c r="B170" s="257" t="s">
        <v>6133</v>
      </c>
      <c r="C170" s="258" t="s">
        <v>6143</v>
      </c>
      <c r="D170" s="261" t="s">
        <v>6144</v>
      </c>
      <c r="E170" s="262" t="s">
        <v>5949</v>
      </c>
      <c r="F170" s="265" t="s">
        <v>6136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6037</v>
      </c>
      <c r="B171" s="257" t="s">
        <v>6133</v>
      </c>
      <c r="C171" s="258" t="s">
        <v>6145</v>
      </c>
      <c r="D171" s="261" t="s">
        <v>6146</v>
      </c>
      <c r="E171" s="262" t="s">
        <v>5834</v>
      </c>
      <c r="F171" s="265" t="s">
        <v>6136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6037</v>
      </c>
      <c r="B172" s="257" t="s">
        <v>6133</v>
      </c>
      <c r="C172" s="258" t="s">
        <v>6147</v>
      </c>
      <c r="D172" s="261" t="s">
        <v>6148</v>
      </c>
      <c r="E172" s="262" t="s">
        <v>5901</v>
      </c>
      <c r="F172" s="265" t="s">
        <v>6136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6037</v>
      </c>
      <c r="B173" s="257" t="s">
        <v>6133</v>
      </c>
      <c r="C173" s="258" t="s">
        <v>6149</v>
      </c>
      <c r="D173" s="261" t="s">
        <v>6150</v>
      </c>
      <c r="E173" s="262" t="s">
        <v>5834</v>
      </c>
      <c r="F173" s="265" t="s">
        <v>6136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6037</v>
      </c>
      <c r="B174" s="257" t="s">
        <v>6133</v>
      </c>
      <c r="C174" s="258" t="s">
        <v>6151</v>
      </c>
      <c r="D174" s="261" t="s">
        <v>6152</v>
      </c>
      <c r="E174" s="262" t="s">
        <v>5901</v>
      </c>
      <c r="F174" s="265" t="s">
        <v>6136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6037</v>
      </c>
      <c r="B175" s="257" t="s">
        <v>6133</v>
      </c>
      <c r="C175" s="258" t="s">
        <v>6153</v>
      </c>
      <c r="D175" s="261" t="s">
        <v>6154</v>
      </c>
      <c r="E175" s="262" t="s">
        <v>5834</v>
      </c>
      <c r="F175" s="265" t="s">
        <v>6136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6037</v>
      </c>
      <c r="B176" s="257" t="s">
        <v>6133</v>
      </c>
      <c r="C176" s="258" t="s">
        <v>6155</v>
      </c>
      <c r="D176" s="261" t="s">
        <v>6156</v>
      </c>
      <c r="E176" s="262" t="s">
        <v>5805</v>
      </c>
      <c r="F176" s="265" t="s">
        <v>6136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6037</v>
      </c>
      <c r="B177" s="257" t="s">
        <v>6133</v>
      </c>
      <c r="C177" s="258" t="s">
        <v>6157</v>
      </c>
      <c r="D177" s="261" t="s">
        <v>6158</v>
      </c>
      <c r="E177" s="262" t="s">
        <v>5805</v>
      </c>
      <c r="F177" s="265" t="s">
        <v>6136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6037</v>
      </c>
      <c r="B178" s="257" t="s">
        <v>6133</v>
      </c>
      <c r="C178" s="258" t="s">
        <v>6159</v>
      </c>
      <c r="D178" s="261" t="s">
        <v>6160</v>
      </c>
      <c r="E178" s="262" t="s">
        <v>5834</v>
      </c>
      <c r="F178" s="265" t="s">
        <v>6136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6037</v>
      </c>
      <c r="B179" s="257" t="s">
        <v>6133</v>
      </c>
      <c r="C179" s="258" t="s">
        <v>6161</v>
      </c>
      <c r="D179" s="261" t="s">
        <v>6162</v>
      </c>
      <c r="E179" s="262" t="s">
        <v>5949</v>
      </c>
      <c r="F179" s="265" t="s">
        <v>6136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6037</v>
      </c>
      <c r="B180" s="257" t="s">
        <v>6133</v>
      </c>
      <c r="C180" s="258" t="s">
        <v>6163</v>
      </c>
      <c r="D180" s="261" t="s">
        <v>6164</v>
      </c>
      <c r="E180" s="262" t="s">
        <v>5949</v>
      </c>
      <c r="F180" s="265" t="s">
        <v>6136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6037</v>
      </c>
      <c r="B181" s="256" t="s">
        <v>6165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6037</v>
      </c>
      <c r="B182" s="257" t="s">
        <v>6165</v>
      </c>
      <c r="C182" s="258" t="s">
        <v>6166</v>
      </c>
      <c r="D182" s="261" t="s">
        <v>6167</v>
      </c>
      <c r="E182" s="262" t="s">
        <v>5805</v>
      </c>
      <c r="F182" s="265" t="s">
        <v>6168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6037</v>
      </c>
      <c r="B183" s="257" t="s">
        <v>6165</v>
      </c>
      <c r="C183" s="258" t="s">
        <v>6169</v>
      </c>
      <c r="D183" s="261" t="s">
        <v>6170</v>
      </c>
      <c r="E183" s="262" t="s">
        <v>5805</v>
      </c>
      <c r="F183" s="265" t="s">
        <v>6168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6037</v>
      </c>
      <c r="B184" s="257" t="s">
        <v>6165</v>
      </c>
      <c r="C184" s="258" t="s">
        <v>6171</v>
      </c>
      <c r="D184" s="261" t="s">
        <v>6172</v>
      </c>
      <c r="E184" s="262" t="s">
        <v>5805</v>
      </c>
      <c r="F184" s="265" t="s">
        <v>6168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6037</v>
      </c>
      <c r="B185" s="257" t="s">
        <v>6165</v>
      </c>
      <c r="C185" s="258" t="s">
        <v>6173</v>
      </c>
      <c r="D185" s="261" t="s">
        <v>6174</v>
      </c>
      <c r="E185" s="262" t="s">
        <v>5805</v>
      </c>
      <c r="F185" s="265" t="s">
        <v>6168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6037</v>
      </c>
      <c r="B186" s="257" t="s">
        <v>6165</v>
      </c>
      <c r="C186" s="258" t="s">
        <v>6175</v>
      </c>
      <c r="D186" s="261" t="s">
        <v>6176</v>
      </c>
      <c r="E186" s="262" t="s">
        <v>5805</v>
      </c>
      <c r="F186" s="265" t="s">
        <v>6168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6037</v>
      </c>
      <c r="B187" s="257" t="s">
        <v>6165</v>
      </c>
      <c r="C187" s="258" t="s">
        <v>6177</v>
      </c>
      <c r="D187" s="261" t="s">
        <v>6178</v>
      </c>
      <c r="E187" s="262" t="s">
        <v>5834</v>
      </c>
      <c r="F187" s="265" t="s">
        <v>6168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6037</v>
      </c>
      <c r="B188" s="257" t="s">
        <v>6165</v>
      </c>
      <c r="C188" s="258" t="s">
        <v>6179</v>
      </c>
      <c r="D188" s="261" t="s">
        <v>6180</v>
      </c>
      <c r="E188" s="262" t="s">
        <v>5834</v>
      </c>
      <c r="F188" s="265" t="s">
        <v>6168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6037</v>
      </c>
      <c r="B189" s="257" t="s">
        <v>6165</v>
      </c>
      <c r="C189" s="258" t="s">
        <v>6181</v>
      </c>
      <c r="D189" s="261" t="s">
        <v>6182</v>
      </c>
      <c r="E189" s="262" t="s">
        <v>5834</v>
      </c>
      <c r="F189" s="265" t="s">
        <v>6168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6037</v>
      </c>
      <c r="B190" s="257" t="s">
        <v>6165</v>
      </c>
      <c r="C190" s="258" t="s">
        <v>6183</v>
      </c>
      <c r="D190" s="261" t="s">
        <v>6184</v>
      </c>
      <c r="E190" s="262" t="s">
        <v>5834</v>
      </c>
      <c r="F190" s="265" t="s">
        <v>6168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6037</v>
      </c>
      <c r="B191" s="257" t="s">
        <v>6165</v>
      </c>
      <c r="C191" s="258" t="s">
        <v>6185</v>
      </c>
      <c r="D191" s="261" t="s">
        <v>6186</v>
      </c>
      <c r="E191" s="262" t="s">
        <v>5805</v>
      </c>
      <c r="F191" s="265" t="s">
        <v>6168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6037</v>
      </c>
      <c r="B192" s="257" t="s">
        <v>6165</v>
      </c>
      <c r="C192" s="258" t="s">
        <v>6187</v>
      </c>
      <c r="D192" s="261" t="s">
        <v>6188</v>
      </c>
      <c r="E192" s="262" t="s">
        <v>5805</v>
      </c>
      <c r="F192" s="265" t="s">
        <v>6168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6037</v>
      </c>
      <c r="B193" s="257" t="s">
        <v>6165</v>
      </c>
      <c r="C193" s="258" t="s">
        <v>6189</v>
      </c>
      <c r="D193" s="261" t="s">
        <v>6190</v>
      </c>
      <c r="E193" s="262" t="s">
        <v>5805</v>
      </c>
      <c r="F193" s="265" t="s">
        <v>6168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6037</v>
      </c>
      <c r="B194" s="257" t="s">
        <v>6165</v>
      </c>
      <c r="C194" s="258" t="s">
        <v>6191</v>
      </c>
      <c r="D194" s="261" t="s">
        <v>6192</v>
      </c>
      <c r="E194" s="262" t="s">
        <v>5805</v>
      </c>
      <c r="F194" s="265" t="s">
        <v>6168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6037</v>
      </c>
      <c r="B195" s="257" t="s">
        <v>6165</v>
      </c>
      <c r="C195" s="258" t="s">
        <v>6193</v>
      </c>
      <c r="D195" s="261" t="s">
        <v>6194</v>
      </c>
      <c r="E195" s="262" t="s">
        <v>5805</v>
      </c>
      <c r="F195" s="265" t="s">
        <v>6168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6037</v>
      </c>
      <c r="B196" s="257" t="s">
        <v>6165</v>
      </c>
      <c r="C196" s="258" t="s">
        <v>6195</v>
      </c>
      <c r="D196" s="261" t="s">
        <v>6196</v>
      </c>
      <c r="E196" s="262" t="s">
        <v>5805</v>
      </c>
      <c r="F196" s="265" t="s">
        <v>6197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6037</v>
      </c>
      <c r="B197" s="257" t="s">
        <v>6165</v>
      </c>
      <c r="C197" s="258" t="s">
        <v>6198</v>
      </c>
      <c r="D197" s="261" t="s">
        <v>6199</v>
      </c>
      <c r="E197" s="262" t="s">
        <v>5805</v>
      </c>
      <c r="F197" s="265" t="s">
        <v>6197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6037</v>
      </c>
      <c r="B198" s="257" t="s">
        <v>6165</v>
      </c>
      <c r="C198" s="258" t="s">
        <v>6200</v>
      </c>
      <c r="D198" s="261" t="s">
        <v>6201</v>
      </c>
      <c r="E198" s="262" t="s">
        <v>5805</v>
      </c>
      <c r="F198" s="265" t="s">
        <v>6197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6037</v>
      </c>
      <c r="B199" s="257" t="s">
        <v>6165</v>
      </c>
      <c r="C199" s="258" t="s">
        <v>6202</v>
      </c>
      <c r="D199" s="261" t="s">
        <v>6203</v>
      </c>
      <c r="E199" s="262" t="s">
        <v>5805</v>
      </c>
      <c r="F199" s="265" t="s">
        <v>6197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6204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6204</v>
      </c>
      <c r="B201" s="256" t="s">
        <v>6205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6204</v>
      </c>
      <c r="B202" s="257" t="s">
        <v>6205</v>
      </c>
      <c r="C202" s="258" t="s">
        <v>6206</v>
      </c>
      <c r="D202" s="261" t="s">
        <v>6207</v>
      </c>
      <c r="E202" s="262" t="s">
        <v>6084</v>
      </c>
      <c r="F202" s="265" t="s">
        <v>6208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6204</v>
      </c>
      <c r="B203" s="257" t="s">
        <v>6205</v>
      </c>
      <c r="C203" s="258" t="s">
        <v>6209</v>
      </c>
      <c r="D203" s="261" t="s">
        <v>6210</v>
      </c>
      <c r="E203" s="262" t="s">
        <v>6084</v>
      </c>
      <c r="F203" s="265" t="s">
        <v>6208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6204</v>
      </c>
      <c r="B204" s="257" t="s">
        <v>6205</v>
      </c>
      <c r="C204" s="258" t="s">
        <v>6211</v>
      </c>
      <c r="D204" s="261" t="s">
        <v>6212</v>
      </c>
      <c r="E204" s="262" t="s">
        <v>6084</v>
      </c>
      <c r="F204" s="265" t="s">
        <v>6208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6204</v>
      </c>
      <c r="B205" s="257" t="s">
        <v>6205</v>
      </c>
      <c r="C205" s="258" t="s">
        <v>6213</v>
      </c>
      <c r="D205" s="261" t="s">
        <v>6214</v>
      </c>
      <c r="E205" s="262" t="s">
        <v>6084</v>
      </c>
      <c r="F205" s="265" t="s">
        <v>6208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6204</v>
      </c>
      <c r="B206" s="257" t="s">
        <v>6205</v>
      </c>
      <c r="C206" s="258" t="s">
        <v>6215</v>
      </c>
      <c r="D206" s="261" t="s">
        <v>6216</v>
      </c>
      <c r="E206" s="262" t="s">
        <v>6084</v>
      </c>
      <c r="F206" s="265" t="s">
        <v>6208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6204</v>
      </c>
      <c r="B207" s="257" t="s">
        <v>6205</v>
      </c>
      <c r="C207" s="258" t="s">
        <v>6217</v>
      </c>
      <c r="D207" s="261" t="s">
        <v>6218</v>
      </c>
      <c r="E207" s="262" t="s">
        <v>5949</v>
      </c>
      <c r="F207" s="265" t="s">
        <v>6208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6204</v>
      </c>
      <c r="B208" s="257" t="s">
        <v>6205</v>
      </c>
      <c r="C208" s="258" t="s">
        <v>6219</v>
      </c>
      <c r="D208" s="261" t="s">
        <v>6220</v>
      </c>
      <c r="E208" s="262" t="s">
        <v>5949</v>
      </c>
      <c r="F208" s="265" t="s">
        <v>6208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6204</v>
      </c>
      <c r="B209" s="257" t="s">
        <v>6205</v>
      </c>
      <c r="C209" s="258" t="s">
        <v>6221</v>
      </c>
      <c r="D209" s="261" t="s">
        <v>6222</v>
      </c>
      <c r="E209" s="262" t="s">
        <v>6084</v>
      </c>
      <c r="F209" s="265" t="s">
        <v>6208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6204</v>
      </c>
      <c r="B210" s="257" t="s">
        <v>6205</v>
      </c>
      <c r="C210" s="258" t="s">
        <v>6223</v>
      </c>
      <c r="D210" s="261" t="s">
        <v>6224</v>
      </c>
      <c r="E210" s="262" t="s">
        <v>5834</v>
      </c>
      <c r="F210" s="265" t="s">
        <v>6225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6204</v>
      </c>
      <c r="B211" s="257" t="s">
        <v>6205</v>
      </c>
      <c r="C211" s="258" t="s">
        <v>6226</v>
      </c>
      <c r="D211" s="261" t="s">
        <v>6227</v>
      </c>
      <c r="E211" s="262" t="s">
        <v>5834</v>
      </c>
      <c r="F211" s="265" t="s">
        <v>6225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6204</v>
      </c>
      <c r="B212" s="257" t="s">
        <v>6205</v>
      </c>
      <c r="C212" s="258" t="s">
        <v>6228</v>
      </c>
      <c r="D212" s="261" t="s">
        <v>6229</v>
      </c>
      <c r="E212" s="262" t="s">
        <v>5901</v>
      </c>
      <c r="F212" s="265" t="s">
        <v>6230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6204</v>
      </c>
      <c r="B213" s="257" t="s">
        <v>6205</v>
      </c>
      <c r="C213" s="258" t="s">
        <v>6231</v>
      </c>
      <c r="D213" s="261" t="s">
        <v>6232</v>
      </c>
      <c r="E213" s="262" t="s">
        <v>5834</v>
      </c>
      <c r="F213" s="265" t="s">
        <v>6233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6204</v>
      </c>
      <c r="B214" s="257" t="s">
        <v>6205</v>
      </c>
      <c r="C214" s="258" t="s">
        <v>6234</v>
      </c>
      <c r="D214" s="261" t="s">
        <v>6235</v>
      </c>
      <c r="E214" s="262" t="s">
        <v>5901</v>
      </c>
      <c r="F214" s="265" t="s">
        <v>6236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6204</v>
      </c>
      <c r="B215" s="257" t="s">
        <v>6205</v>
      </c>
      <c r="C215" s="258" t="s">
        <v>6237</v>
      </c>
      <c r="D215" s="261" t="s">
        <v>6238</v>
      </c>
      <c r="E215" s="262" t="s">
        <v>5805</v>
      </c>
      <c r="F215" s="265" t="s">
        <v>6236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6204</v>
      </c>
      <c r="B216" s="257" t="s">
        <v>6205</v>
      </c>
      <c r="C216" s="258" t="s">
        <v>6239</v>
      </c>
      <c r="D216" s="261" t="s">
        <v>6240</v>
      </c>
      <c r="E216" s="262" t="s">
        <v>5805</v>
      </c>
      <c r="F216" s="265" t="s">
        <v>6236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6204</v>
      </c>
      <c r="B217" s="257" t="s">
        <v>6205</v>
      </c>
      <c r="C217" s="258" t="s">
        <v>6241</v>
      </c>
      <c r="D217" s="261" t="s">
        <v>6242</v>
      </c>
      <c r="E217" s="262" t="s">
        <v>5834</v>
      </c>
      <c r="F217" s="265" t="s">
        <v>6236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6204</v>
      </c>
      <c r="B218" s="257" t="s">
        <v>6205</v>
      </c>
      <c r="C218" s="258" t="s">
        <v>6243</v>
      </c>
      <c r="D218" s="261" t="s">
        <v>6244</v>
      </c>
      <c r="E218" s="262" t="s">
        <v>5834</v>
      </c>
      <c r="F218" s="265" t="s">
        <v>6236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6204</v>
      </c>
      <c r="B219" s="257" t="s">
        <v>6205</v>
      </c>
      <c r="C219" s="258" t="s">
        <v>6245</v>
      </c>
      <c r="D219" s="261" t="s">
        <v>6246</v>
      </c>
      <c r="E219" s="262" t="s">
        <v>5834</v>
      </c>
      <c r="F219" s="265" t="s">
        <v>6236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6204</v>
      </c>
      <c r="B220" s="257" t="s">
        <v>6205</v>
      </c>
      <c r="C220" s="258" t="s">
        <v>6247</v>
      </c>
      <c r="D220" s="261" t="s">
        <v>6248</v>
      </c>
      <c r="E220" s="262" t="s">
        <v>5834</v>
      </c>
      <c r="F220" s="265" t="s">
        <v>6236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6204</v>
      </c>
      <c r="B221" s="256" t="s">
        <v>6249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6204</v>
      </c>
      <c r="B222" s="257" t="s">
        <v>6249</v>
      </c>
      <c r="C222" s="258" t="s">
        <v>6250</v>
      </c>
      <c r="D222" s="261" t="s">
        <v>6251</v>
      </c>
      <c r="E222" s="262" t="s">
        <v>5901</v>
      </c>
      <c r="F222" s="265" t="s">
        <v>6252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6204</v>
      </c>
      <c r="B223" s="257" t="s">
        <v>6249</v>
      </c>
      <c r="C223" s="258" t="s">
        <v>6253</v>
      </c>
      <c r="D223" s="261" t="s">
        <v>6254</v>
      </c>
      <c r="E223" s="262" t="s">
        <v>5901</v>
      </c>
      <c r="F223" s="265" t="s">
        <v>6252</v>
      </c>
      <c r="G223" s="268">
        <f>IF(COUNTIF(H223:AU223,"&lt;&gt;")=0,"",SUMPRODUCT(((Recommendations[ImplStatus]="Implemented")+(Recommendations[ImplStatus]="Compensated"))*ISNUMBER(MATCH(Recommendations[Id],H223:AU223,0)))/COUNTIF(H223:AU223,"&lt;&gt;"))</f>
        <v>0</v>
      </c>
      <c r="H223" s="269" t="s">
        <v>89</v>
      </c>
      <c r="I223" s="269" t="s">
        <v>796</v>
      </c>
      <c r="J223" s="269" t="s">
        <v>969</v>
      </c>
      <c r="K223" s="269" t="s">
        <v>1070</v>
      </c>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6204</v>
      </c>
      <c r="B224" s="257" t="s">
        <v>6249</v>
      </c>
      <c r="C224" s="258" t="s">
        <v>6255</v>
      </c>
      <c r="D224" s="261" t="s">
        <v>6256</v>
      </c>
      <c r="E224" s="262" t="s">
        <v>5901</v>
      </c>
      <c r="F224" s="265" t="s">
        <v>6252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6204</v>
      </c>
      <c r="B225" s="257" t="s">
        <v>6249</v>
      </c>
      <c r="C225" s="258" t="s">
        <v>6257</v>
      </c>
      <c r="D225" s="261" t="s">
        <v>6258</v>
      </c>
      <c r="E225" s="262" t="s">
        <v>5901</v>
      </c>
      <c r="F225" s="265" t="s">
        <v>6252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6204</v>
      </c>
      <c r="B226" s="257" t="s">
        <v>6249</v>
      </c>
      <c r="C226" s="258" t="s">
        <v>6259</v>
      </c>
      <c r="D226" s="261" t="s">
        <v>6260</v>
      </c>
      <c r="E226" s="262" t="s">
        <v>5901</v>
      </c>
      <c r="F226" s="265" t="s">
        <v>6252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6204</v>
      </c>
      <c r="B227" s="257" t="s">
        <v>6249</v>
      </c>
      <c r="C227" s="258" t="s">
        <v>6261</v>
      </c>
      <c r="D227" s="261" t="s">
        <v>6262</v>
      </c>
      <c r="E227" s="262" t="s">
        <v>5901</v>
      </c>
      <c r="F227" s="265" t="s">
        <v>6252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6204</v>
      </c>
      <c r="B228" s="257" t="s">
        <v>6249</v>
      </c>
      <c r="C228" s="258" t="s">
        <v>6263</v>
      </c>
      <c r="D228" s="261" t="s">
        <v>6264</v>
      </c>
      <c r="E228" s="262" t="s">
        <v>5901</v>
      </c>
      <c r="F228" s="265" t="s">
        <v>6252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6204</v>
      </c>
      <c r="B229" s="257" t="s">
        <v>6249</v>
      </c>
      <c r="C229" s="258" t="s">
        <v>6265</v>
      </c>
      <c r="D229" s="261" t="s">
        <v>6266</v>
      </c>
      <c r="E229" s="262" t="s">
        <v>5805</v>
      </c>
      <c r="F229" s="265" t="s">
        <v>6252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6204</v>
      </c>
      <c r="B230" s="257" t="s">
        <v>6249</v>
      </c>
      <c r="C230" s="258" t="s">
        <v>6267</v>
      </c>
      <c r="D230" s="261" t="s">
        <v>6268</v>
      </c>
      <c r="E230" s="262" t="s">
        <v>5805</v>
      </c>
      <c r="F230" s="265" t="s">
        <v>6252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6204</v>
      </c>
      <c r="B231" s="257" t="s">
        <v>6249</v>
      </c>
      <c r="C231" s="258" t="s">
        <v>6269</v>
      </c>
      <c r="D231" s="261" t="s">
        <v>6270</v>
      </c>
      <c r="E231" s="262" t="s">
        <v>5901</v>
      </c>
      <c r="F231" s="265" t="s">
        <v>6271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6204</v>
      </c>
      <c r="B232" s="257" t="s">
        <v>6249</v>
      </c>
      <c r="C232" s="258" t="s">
        <v>6272</v>
      </c>
      <c r="D232" s="261" t="s">
        <v>6273</v>
      </c>
      <c r="E232" s="262" t="s">
        <v>5901</v>
      </c>
      <c r="F232" s="265" t="s">
        <v>6271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6204</v>
      </c>
      <c r="B233" s="257" t="s">
        <v>6249</v>
      </c>
      <c r="C233" s="258" t="s">
        <v>6274</v>
      </c>
      <c r="D233" s="261" t="s">
        <v>6275</v>
      </c>
      <c r="E233" s="262" t="s">
        <v>5834</v>
      </c>
      <c r="F233" s="265" t="s">
        <v>6271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6204</v>
      </c>
      <c r="B234" s="257" t="s">
        <v>6249</v>
      </c>
      <c r="C234" s="258" t="s">
        <v>6276</v>
      </c>
      <c r="D234" s="261" t="s">
        <v>6277</v>
      </c>
      <c r="E234" s="262" t="s">
        <v>5834</v>
      </c>
      <c r="F234" s="265" t="s">
        <v>6271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6204</v>
      </c>
      <c r="B235" s="257" t="s">
        <v>6249</v>
      </c>
      <c r="C235" s="258" t="s">
        <v>6278</v>
      </c>
      <c r="D235" s="261" t="s">
        <v>6279</v>
      </c>
      <c r="E235" s="262" t="s">
        <v>5901</v>
      </c>
      <c r="F235" s="265" t="s">
        <v>6271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6204</v>
      </c>
      <c r="B236" s="257" t="s">
        <v>6249</v>
      </c>
      <c r="C236" s="258" t="s">
        <v>6280</v>
      </c>
      <c r="D236" s="261" t="s">
        <v>6281</v>
      </c>
      <c r="E236" s="262" t="s">
        <v>5834</v>
      </c>
      <c r="F236" s="265" t="s">
        <v>6271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6204</v>
      </c>
      <c r="B237" s="256" t="s">
        <v>2487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6204</v>
      </c>
      <c r="B238" s="257" t="s">
        <v>2487</v>
      </c>
      <c r="C238" s="258" t="s">
        <v>6282</v>
      </c>
      <c r="D238" s="261" t="s">
        <v>6283</v>
      </c>
      <c r="E238" s="262" t="s">
        <v>5805</v>
      </c>
      <c r="F238" s="265" t="s">
        <v>6284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6204</v>
      </c>
      <c r="B239" s="257" t="s">
        <v>2487</v>
      </c>
      <c r="C239" s="258" t="s">
        <v>6285</v>
      </c>
      <c r="D239" s="261" t="s">
        <v>6286</v>
      </c>
      <c r="E239" s="262" t="s">
        <v>5805</v>
      </c>
      <c r="F239" s="265" t="s">
        <v>6284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6204</v>
      </c>
      <c r="B240" s="257" t="s">
        <v>2487</v>
      </c>
      <c r="C240" s="258" t="s">
        <v>6287</v>
      </c>
      <c r="D240" s="261" t="s">
        <v>6288</v>
      </c>
      <c r="E240" s="262" t="s">
        <v>5805</v>
      </c>
      <c r="F240" s="265" t="s">
        <v>6284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6204</v>
      </c>
      <c r="B241" s="257" t="s">
        <v>2487</v>
      </c>
      <c r="C241" s="258" t="s">
        <v>6289</v>
      </c>
      <c r="D241" s="261" t="s">
        <v>6290</v>
      </c>
      <c r="E241" s="262" t="s">
        <v>5805</v>
      </c>
      <c r="F241" s="265" t="s">
        <v>6284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6204</v>
      </c>
      <c r="B242" s="257" t="s">
        <v>2487</v>
      </c>
      <c r="C242" s="258" t="s">
        <v>6291</v>
      </c>
      <c r="D242" s="261" t="s">
        <v>6292</v>
      </c>
      <c r="E242" s="262" t="s">
        <v>5805</v>
      </c>
      <c r="F242" s="265" t="s">
        <v>6284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6204</v>
      </c>
      <c r="B243" s="257" t="s">
        <v>2487</v>
      </c>
      <c r="C243" s="258" t="s">
        <v>6293</v>
      </c>
      <c r="D243" s="261" t="s">
        <v>6294</v>
      </c>
      <c r="E243" s="262" t="s">
        <v>5805</v>
      </c>
      <c r="F243" s="265" t="s">
        <v>6284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6204</v>
      </c>
      <c r="B244" s="257" t="s">
        <v>2487</v>
      </c>
      <c r="C244" s="258" t="s">
        <v>6295</v>
      </c>
      <c r="D244" s="261" t="s">
        <v>6296</v>
      </c>
      <c r="E244" s="262" t="s">
        <v>5805</v>
      </c>
      <c r="F244" s="265" t="s">
        <v>6284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6204</v>
      </c>
      <c r="B245" s="257" t="s">
        <v>2487</v>
      </c>
      <c r="C245" s="258" t="s">
        <v>6297</v>
      </c>
      <c r="D245" s="261" t="s">
        <v>6298</v>
      </c>
      <c r="E245" s="262" t="s">
        <v>5805</v>
      </c>
      <c r="F245" s="265" t="s">
        <v>6284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6204</v>
      </c>
      <c r="B246" s="257" t="s">
        <v>2487</v>
      </c>
      <c r="C246" s="258" t="s">
        <v>6299</v>
      </c>
      <c r="D246" s="261" t="s">
        <v>6300</v>
      </c>
      <c r="E246" s="262" t="s">
        <v>5805</v>
      </c>
      <c r="F246" s="265" t="s">
        <v>6284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6204</v>
      </c>
      <c r="B247" s="257" t="s">
        <v>2487</v>
      </c>
      <c r="C247" s="258" t="s">
        <v>6301</v>
      </c>
      <c r="D247" s="261" t="s">
        <v>6302</v>
      </c>
      <c r="E247" s="262" t="s">
        <v>5805</v>
      </c>
      <c r="F247" s="265" t="s">
        <v>6284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6204</v>
      </c>
      <c r="B248" s="257" t="s">
        <v>2487</v>
      </c>
      <c r="C248" s="258" t="s">
        <v>6303</v>
      </c>
      <c r="D248" s="261" t="s">
        <v>6304</v>
      </c>
      <c r="E248" s="262" t="s">
        <v>5834</v>
      </c>
      <c r="F248" s="265" t="s">
        <v>6284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6204</v>
      </c>
      <c r="B249" s="257" t="s">
        <v>2487</v>
      </c>
      <c r="C249" s="258" t="s">
        <v>6305</v>
      </c>
      <c r="D249" s="261" t="s">
        <v>6306</v>
      </c>
      <c r="E249" s="262" t="s">
        <v>5834</v>
      </c>
      <c r="F249" s="265" t="s">
        <v>6307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6204</v>
      </c>
      <c r="B250" s="257" t="s">
        <v>2487</v>
      </c>
      <c r="C250" s="258" t="s">
        <v>6308</v>
      </c>
      <c r="D250" s="261" t="s">
        <v>6309</v>
      </c>
      <c r="E250" s="262" t="s">
        <v>5834</v>
      </c>
      <c r="F250" s="265" t="s">
        <v>6307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6204</v>
      </c>
      <c r="B251" s="256" t="s">
        <v>6310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6204</v>
      </c>
      <c r="B252" s="257" t="s">
        <v>6310</v>
      </c>
      <c r="C252" s="258" t="s">
        <v>6311</v>
      </c>
      <c r="D252" s="261" t="s">
        <v>6312</v>
      </c>
      <c r="E252" s="262" t="s">
        <v>5901</v>
      </c>
      <c r="F252" s="265" t="s">
        <v>6313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6204</v>
      </c>
      <c r="B253" s="257" t="s">
        <v>6310</v>
      </c>
      <c r="C253" s="258" t="s">
        <v>6314</v>
      </c>
      <c r="D253" s="261" t="s">
        <v>6315</v>
      </c>
      <c r="E253" s="262" t="s">
        <v>5901</v>
      </c>
      <c r="F253" s="265" t="s">
        <v>6313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6204</v>
      </c>
      <c r="B254" s="257" t="s">
        <v>6310</v>
      </c>
      <c r="C254" s="258" t="s">
        <v>6316</v>
      </c>
      <c r="D254" s="261" t="s">
        <v>6317</v>
      </c>
      <c r="E254" s="262" t="s">
        <v>5901</v>
      </c>
      <c r="F254" s="265" t="s">
        <v>6313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6204</v>
      </c>
      <c r="B255" s="257" t="s">
        <v>6310</v>
      </c>
      <c r="C255" s="258" t="s">
        <v>6318</v>
      </c>
      <c r="D255" s="261" t="s">
        <v>6319</v>
      </c>
      <c r="E255" s="262" t="s">
        <v>5901</v>
      </c>
      <c r="F255" s="265" t="s">
        <v>6313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6204</v>
      </c>
      <c r="B256" s="257" t="s">
        <v>6310</v>
      </c>
      <c r="C256" s="258" t="s">
        <v>6320</v>
      </c>
      <c r="D256" s="261" t="s">
        <v>6321</v>
      </c>
      <c r="E256" s="262" t="s">
        <v>5901</v>
      </c>
      <c r="F256" s="265" t="s">
        <v>6313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6204</v>
      </c>
      <c r="B257" s="257" t="s">
        <v>6310</v>
      </c>
      <c r="C257" s="258" t="s">
        <v>6322</v>
      </c>
      <c r="D257" s="261" t="s">
        <v>6323</v>
      </c>
      <c r="E257" s="262" t="s">
        <v>5805</v>
      </c>
      <c r="F257" s="265" t="s">
        <v>6313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6204</v>
      </c>
      <c r="B258" s="257" t="s">
        <v>6310</v>
      </c>
      <c r="C258" s="258" t="s">
        <v>6324</v>
      </c>
      <c r="D258" s="261" t="s">
        <v>6325</v>
      </c>
      <c r="E258" s="262" t="s">
        <v>5805</v>
      </c>
      <c r="F258" s="265" t="s">
        <v>6313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6204</v>
      </c>
      <c r="B259" s="257" t="s">
        <v>6310</v>
      </c>
      <c r="C259" s="258" t="s">
        <v>6326</v>
      </c>
      <c r="D259" s="261" t="s">
        <v>6327</v>
      </c>
      <c r="E259" s="262" t="s">
        <v>5805</v>
      </c>
      <c r="F259" s="265" t="s">
        <v>6313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6204</v>
      </c>
      <c r="B260" s="257" t="s">
        <v>6310</v>
      </c>
      <c r="C260" s="258" t="s">
        <v>6328</v>
      </c>
      <c r="D260" s="261" t="s">
        <v>6329</v>
      </c>
      <c r="E260" s="262" t="s">
        <v>5805</v>
      </c>
      <c r="F260" s="265" t="s">
        <v>6313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6204</v>
      </c>
      <c r="B261" s="257" t="s">
        <v>6310</v>
      </c>
      <c r="C261" s="258" t="s">
        <v>6330</v>
      </c>
      <c r="D261" s="261" t="s">
        <v>6331</v>
      </c>
      <c r="E261" s="262" t="s">
        <v>5949</v>
      </c>
      <c r="F261" s="265" t="s">
        <v>6313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6204</v>
      </c>
      <c r="B262" s="257" t="s">
        <v>6310</v>
      </c>
      <c r="C262" s="258" t="s">
        <v>6332</v>
      </c>
      <c r="D262" s="261" t="s">
        <v>6333</v>
      </c>
      <c r="E262" s="262" t="s">
        <v>5949</v>
      </c>
      <c r="F262" s="265" t="s">
        <v>6313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6204</v>
      </c>
      <c r="B263" s="257" t="s">
        <v>6310</v>
      </c>
      <c r="C263" s="258" t="s">
        <v>6334</v>
      </c>
      <c r="D263" s="261" t="s">
        <v>6335</v>
      </c>
      <c r="E263" s="262" t="s">
        <v>5949</v>
      </c>
      <c r="F263" s="265" t="s">
        <v>6313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6204</v>
      </c>
      <c r="B264" s="256" t="s">
        <v>6336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6204</v>
      </c>
      <c r="B265" s="257" t="s">
        <v>6336</v>
      </c>
      <c r="C265" s="258" t="s">
        <v>6337</v>
      </c>
      <c r="D265" s="261" t="s">
        <v>6338</v>
      </c>
      <c r="E265" s="262" t="s">
        <v>5834</v>
      </c>
      <c r="F265" s="265" t="s">
        <v>6339</v>
      </c>
      <c r="G265" s="268">
        <f>IF(COUNTIF(H265:AU265,"&lt;&gt;")=0,"",SUMPRODUCT(((Recommendations[ImplStatus]="Implemented")+(Recommendations[ImplStatus]="Compensated"))*ISNUMBER(MATCH(Recommendations[Id],H265:AU265,0)))/COUNTIF(H265:AU265,"&lt;&gt;"))</f>
        <v>0</v>
      </c>
      <c r="H265" s="269" t="s">
        <v>318</v>
      </c>
      <c r="I265" s="269" t="s">
        <v>395</v>
      </c>
      <c r="J265" s="269" t="s">
        <v>402</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6204</v>
      </c>
      <c r="B266" s="257" t="s">
        <v>6336</v>
      </c>
      <c r="C266" s="258" t="s">
        <v>6340</v>
      </c>
      <c r="D266" s="261" t="s">
        <v>6341</v>
      </c>
      <c r="E266" s="262" t="s">
        <v>5834</v>
      </c>
      <c r="F266" s="265" t="s">
        <v>6339</v>
      </c>
      <c r="G266" s="268">
        <f>IF(COUNTIF(H266:AU266,"&lt;&gt;")=0,"",SUMPRODUCT(((Recommendations[ImplStatus]="Implemented")+(Recommendations[ImplStatus]="Compensated"))*ISNUMBER(MATCH(Recommendations[Id],H266:AU266,0)))/COUNTIF(H266:AU266,"&lt;&gt;"))</f>
        <v>0</v>
      </c>
      <c r="H266" s="269" t="s">
        <v>311</v>
      </c>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6204</v>
      </c>
      <c r="B267" s="257" t="s">
        <v>6336</v>
      </c>
      <c r="C267" s="258" t="s">
        <v>6342</v>
      </c>
      <c r="D267" s="261" t="s">
        <v>6343</v>
      </c>
      <c r="E267" s="262" t="s">
        <v>5834</v>
      </c>
      <c r="F267" s="265" t="s">
        <v>6339</v>
      </c>
      <c r="G267" s="268">
        <f>IF(COUNTIF(H267:AU267,"&lt;&gt;")=0,"",SUMPRODUCT(((Recommendations[ImplStatus]="Implemented")+(Recommendations[ImplStatus]="Compensated"))*ISNUMBER(MATCH(Recommendations[Id],H267:AU267,0)))/COUNTIF(H267:AU267,"&lt;&gt;"))</f>
        <v>0</v>
      </c>
      <c r="H267" s="269" t="s">
        <v>559</v>
      </c>
      <c r="I267" s="269" t="s">
        <v>565</v>
      </c>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6204</v>
      </c>
      <c r="B268" s="257" t="s">
        <v>6336</v>
      </c>
      <c r="C268" s="258" t="s">
        <v>6344</v>
      </c>
      <c r="D268" s="261" t="s">
        <v>6345</v>
      </c>
      <c r="E268" s="262" t="s">
        <v>5834</v>
      </c>
      <c r="F268" s="265" t="s">
        <v>6339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6204</v>
      </c>
      <c r="B269" s="257" t="s">
        <v>6336</v>
      </c>
      <c r="C269" s="258" t="s">
        <v>6346</v>
      </c>
      <c r="D269" s="261" t="s">
        <v>6347</v>
      </c>
      <c r="E269" s="262" t="s">
        <v>5834</v>
      </c>
      <c r="F269" s="265" t="s">
        <v>6339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6204</v>
      </c>
      <c r="B270" s="257" t="s">
        <v>6336</v>
      </c>
      <c r="C270" s="258" t="s">
        <v>6348</v>
      </c>
      <c r="D270" s="261" t="s">
        <v>6349</v>
      </c>
      <c r="E270" s="262" t="s">
        <v>5834</v>
      </c>
      <c r="F270" s="265" t="s">
        <v>6339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6204</v>
      </c>
      <c r="B271" s="257" t="s">
        <v>6336</v>
      </c>
      <c r="C271" s="258" t="s">
        <v>6350</v>
      </c>
      <c r="D271" s="261" t="s">
        <v>6351</v>
      </c>
      <c r="E271" s="262" t="s">
        <v>5834</v>
      </c>
      <c r="F271" s="265" t="s">
        <v>6339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6204</v>
      </c>
      <c r="B272" s="257" t="s">
        <v>6336</v>
      </c>
      <c r="C272" s="258" t="s">
        <v>6352</v>
      </c>
      <c r="D272" s="261" t="s">
        <v>6353</v>
      </c>
      <c r="E272" s="262" t="s">
        <v>5834</v>
      </c>
      <c r="F272" s="265" t="s">
        <v>6339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6204</v>
      </c>
      <c r="B273" s="257" t="s">
        <v>6336</v>
      </c>
      <c r="C273" s="258" t="s">
        <v>6354</v>
      </c>
      <c r="D273" s="261" t="s">
        <v>6355</v>
      </c>
      <c r="E273" s="262" t="s">
        <v>5834</v>
      </c>
      <c r="F273" s="265" t="s">
        <v>6339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6356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6356</v>
      </c>
      <c r="B275" s="256" t="s">
        <v>6357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6356</v>
      </c>
      <c r="B276" s="257" t="s">
        <v>6357</v>
      </c>
      <c r="C276" s="258" t="s">
        <v>6358</v>
      </c>
      <c r="D276" s="261" t="s">
        <v>6359</v>
      </c>
      <c r="E276" s="262" t="s">
        <v>5805</v>
      </c>
      <c r="F276" s="265" t="s">
        <v>6360</v>
      </c>
      <c r="G276" s="268">
        <f>IF(COUNTIF(H276:AU276,"&lt;&gt;")=0,"",SUMPRODUCT(((Recommendations[ImplStatus]="Implemented")+(Recommendations[ImplStatus]="Compensated"))*ISNUMBER(MATCH(Recommendations[Id],H276:AU276,0)))/COUNTIF(H276:AU276,"&lt;&gt;"))</f>
        <v>0</v>
      </c>
      <c r="H276" s="269" t="s">
        <v>60</v>
      </c>
      <c r="I276" s="269" t="s">
        <v>498</v>
      </c>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6356</v>
      </c>
      <c r="B277" s="257" t="s">
        <v>6357</v>
      </c>
      <c r="C277" s="258" t="s">
        <v>6361</v>
      </c>
      <c r="D277" s="261" t="s">
        <v>6362</v>
      </c>
      <c r="E277" s="262" t="s">
        <v>5805</v>
      </c>
      <c r="F277" s="265" t="s">
        <v>6360</v>
      </c>
      <c r="G277" s="268">
        <f>IF(COUNTIF(H277:AU277,"&lt;&gt;")=0,"",SUMPRODUCT(((Recommendations[ImplStatus]="Implemented")+(Recommendations[ImplStatus]="Compensated"))*ISNUMBER(MATCH(Recommendations[Id],H277:AU277,0)))/COUNTIF(H277:AU277,"&lt;&gt;"))</f>
        <v>0</v>
      </c>
      <c r="H277" s="269" t="s">
        <v>359</v>
      </c>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6356</v>
      </c>
      <c r="B278" s="257" t="s">
        <v>6357</v>
      </c>
      <c r="C278" s="258" t="s">
        <v>6363</v>
      </c>
      <c r="D278" s="261" t="s">
        <v>6364</v>
      </c>
      <c r="E278" s="262" t="s">
        <v>5805</v>
      </c>
      <c r="F278" s="265" t="s">
        <v>6360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6356</v>
      </c>
      <c r="B279" s="257" t="s">
        <v>6357</v>
      </c>
      <c r="C279" s="258" t="s">
        <v>6365</v>
      </c>
      <c r="D279" s="261" t="s">
        <v>6366</v>
      </c>
      <c r="E279" s="262" t="s">
        <v>5805</v>
      </c>
      <c r="F279" s="265" t="s">
        <v>6360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6356</v>
      </c>
      <c r="B280" s="257" t="s">
        <v>6357</v>
      </c>
      <c r="C280" s="258" t="s">
        <v>6367</v>
      </c>
      <c r="D280" s="261" t="s">
        <v>6368</v>
      </c>
      <c r="E280" s="262" t="s">
        <v>5805</v>
      </c>
      <c r="F280" s="265" t="s">
        <v>6360</v>
      </c>
      <c r="G280" s="268">
        <f>IF(COUNTIF(H280:AU280,"&lt;&gt;")=0,"",SUMPRODUCT(((Recommendations[ImplStatus]="Implemented")+(Recommendations[ImplStatus]="Compensated"))*ISNUMBER(MATCH(Recommendations[Id],H280:AU280,0)))/COUNTIF(H280:AU280,"&lt;&gt;"))</f>
        <v>0</v>
      </c>
      <c r="H280" s="269" t="s">
        <v>325</v>
      </c>
      <c r="I280" s="269" t="s">
        <v>506</v>
      </c>
      <c r="J280" s="269" t="s">
        <v>513</v>
      </c>
      <c r="K280" s="269" t="s">
        <v>520</v>
      </c>
      <c r="L280" s="269" t="s">
        <v>534</v>
      </c>
      <c r="M280" s="269" t="s">
        <v>578</v>
      </c>
      <c r="N280" s="269" t="s">
        <v>604</v>
      </c>
      <c r="O280" s="269" t="s">
        <v>610</v>
      </c>
      <c r="P280" s="269" t="s">
        <v>617</v>
      </c>
      <c r="Q280" s="269" t="s">
        <v>638</v>
      </c>
      <c r="R280" s="269" t="s">
        <v>644</v>
      </c>
      <c r="S280" s="269" t="s">
        <v>651</v>
      </c>
      <c r="T280" s="269" t="s">
        <v>658</v>
      </c>
      <c r="U280" s="269" t="s">
        <v>679</v>
      </c>
      <c r="V280" s="269" t="s">
        <v>810</v>
      </c>
      <c r="W280" s="269" t="s">
        <v>846</v>
      </c>
      <c r="X280" s="269" t="s">
        <v>1094</v>
      </c>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6356</v>
      </c>
      <c r="B281" s="257" t="s">
        <v>6357</v>
      </c>
      <c r="C281" s="258" t="s">
        <v>6369</v>
      </c>
      <c r="D281" s="261" t="s">
        <v>6370</v>
      </c>
      <c r="E281" s="262" t="s">
        <v>5805</v>
      </c>
      <c r="F281" s="265" t="s">
        <v>6360</v>
      </c>
      <c r="G281" s="268">
        <f>IF(COUNTIF(H281:AU281,"&lt;&gt;")=0,"",SUMPRODUCT(((Recommendations[ImplStatus]="Implemented")+(Recommendations[ImplStatus]="Compensated"))*ISNUMBER(MATCH(Recommendations[Id],H281:AU281,0)))/COUNTIF(H281:AU281,"&lt;&gt;"))</f>
        <v>0</v>
      </c>
      <c r="H281" s="269" t="s">
        <v>125</v>
      </c>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6356</v>
      </c>
      <c r="B282" s="257" t="s">
        <v>6357</v>
      </c>
      <c r="C282" s="258" t="s">
        <v>6371</v>
      </c>
      <c r="D282" s="261" t="s">
        <v>6372</v>
      </c>
      <c r="E282" s="262" t="s">
        <v>5805</v>
      </c>
      <c r="F282" s="265" t="s">
        <v>6360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6356</v>
      </c>
      <c r="B283" s="257" t="s">
        <v>6357</v>
      </c>
      <c r="C283" s="258" t="s">
        <v>6373</v>
      </c>
      <c r="D283" s="261" t="s">
        <v>6374</v>
      </c>
      <c r="E283" s="262" t="s">
        <v>5901</v>
      </c>
      <c r="F283" s="265" t="s">
        <v>6375</v>
      </c>
      <c r="G283" s="268">
        <f>IF(COUNTIF(H283:AU283,"&lt;&gt;")=0,"",SUMPRODUCT(((Recommendations[ImplStatus]="Implemented")+(Recommendations[ImplStatus]="Compensated"))*ISNUMBER(MATCH(Recommendations[Id],H283:AU283,0)))/COUNTIF(H283:AU283,"&lt;&gt;"))</f>
        <v>0</v>
      </c>
      <c r="H283" s="269" t="s">
        <v>68</v>
      </c>
      <c r="I283" s="269" t="s">
        <v>450</v>
      </c>
      <c r="J283" s="269" t="s">
        <v>457</v>
      </c>
      <c r="K283" s="269" t="s">
        <v>463</v>
      </c>
      <c r="L283" s="269" t="s">
        <v>469</v>
      </c>
      <c r="M283" s="269" t="s">
        <v>624</v>
      </c>
      <c r="N283" s="269" t="s">
        <v>631</v>
      </c>
      <c r="O283" s="269" t="s">
        <v>687</v>
      </c>
      <c r="P283" s="269" t="s">
        <v>693</v>
      </c>
      <c r="Q283" s="269" t="s">
        <v>700</v>
      </c>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6356</v>
      </c>
      <c r="B284" s="257" t="s">
        <v>6357</v>
      </c>
      <c r="C284" s="258" t="s">
        <v>6376</v>
      </c>
      <c r="D284" s="261" t="s">
        <v>6377</v>
      </c>
      <c r="E284" s="262" t="s">
        <v>5901</v>
      </c>
      <c r="F284" s="265" t="s">
        <v>6375</v>
      </c>
      <c r="G284" s="268">
        <f>IF(COUNTIF(H284:AU284,"&lt;&gt;")=0,"",SUMPRODUCT(((Recommendations[ImplStatus]="Implemented")+(Recommendations[ImplStatus]="Compensated"))*ISNUMBER(MATCH(Recommendations[Id],H284:AU284,0)))/COUNTIF(H284:AU284,"&lt;&gt;"))</f>
        <v>0</v>
      </c>
      <c r="H284" s="269" t="s">
        <v>75</v>
      </c>
      <c r="I284" s="269" t="s">
        <v>352</v>
      </c>
      <c r="J284" s="269" t="s">
        <v>527</v>
      </c>
      <c r="K284" s="269" t="s">
        <v>571</v>
      </c>
      <c r="L284" s="269" t="s">
        <v>585</v>
      </c>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6356</v>
      </c>
      <c r="B285" s="257" t="s">
        <v>6357</v>
      </c>
      <c r="C285" s="258" t="s">
        <v>6378</v>
      </c>
      <c r="D285" s="261" t="s">
        <v>6379</v>
      </c>
      <c r="E285" s="262" t="s">
        <v>5805</v>
      </c>
      <c r="F285" s="265" t="s">
        <v>6375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6356</v>
      </c>
      <c r="B286" s="257" t="s">
        <v>6357</v>
      </c>
      <c r="C286" s="258" t="s">
        <v>6380</v>
      </c>
      <c r="D286" s="261" t="s">
        <v>6381</v>
      </c>
      <c r="E286" s="262" t="s">
        <v>5834</v>
      </c>
      <c r="F286" s="265" t="s">
        <v>6375</v>
      </c>
      <c r="G286" s="268">
        <f>IF(COUNTIF(H286:AU286,"&lt;&gt;")=0,"",SUMPRODUCT(((Recommendations[ImplStatus]="Implemented")+(Recommendations[ImplStatus]="Compensated"))*ISNUMBER(MATCH(Recommendations[Id],H286:AU286,0)))/COUNTIF(H286:AU286,"&lt;&gt;"))</f>
        <v>0</v>
      </c>
      <c r="H286" s="269" t="s">
        <v>665</v>
      </c>
      <c r="I286" s="269" t="s">
        <v>672</v>
      </c>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6356</v>
      </c>
      <c r="B287" s="257" t="s">
        <v>6357</v>
      </c>
      <c r="C287" s="258" t="s">
        <v>6382</v>
      </c>
      <c r="D287" s="261" t="s">
        <v>6383</v>
      </c>
      <c r="E287" s="262" t="s">
        <v>5834</v>
      </c>
      <c r="F287" s="265" t="s">
        <v>6375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6356</v>
      </c>
      <c r="B288" s="257" t="s">
        <v>6357</v>
      </c>
      <c r="C288" s="258" t="s">
        <v>6384</v>
      </c>
      <c r="D288" s="261" t="s">
        <v>6385</v>
      </c>
      <c r="E288" s="262" t="s">
        <v>5834</v>
      </c>
      <c r="F288" s="265" t="s">
        <v>6375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6356</v>
      </c>
      <c r="B289" s="257" t="s">
        <v>6357</v>
      </c>
      <c r="C289" s="258" t="s">
        <v>6386</v>
      </c>
      <c r="D289" s="261" t="s">
        <v>6387</v>
      </c>
      <c r="E289" s="262" t="s">
        <v>5834</v>
      </c>
      <c r="F289" s="265" t="s">
        <v>6375</v>
      </c>
      <c r="G289" s="268">
        <f>IF(COUNTIF(H289:AU289,"&lt;&gt;")=0,"",SUMPRODUCT(((Recommendations[ImplStatus]="Implemented")+(Recommendations[ImplStatus]="Compensated"))*ISNUMBER(MATCH(Recommendations[Id],H289:AU289,0)))/COUNTIF(H289:AU289,"&lt;&gt;"))</f>
        <v>0</v>
      </c>
      <c r="H289" s="269" t="s">
        <v>541</v>
      </c>
      <c r="I289" s="269" t="s">
        <v>548</v>
      </c>
      <c r="J289" s="269" t="s">
        <v>554</v>
      </c>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6356</v>
      </c>
      <c r="B290" s="257" t="s">
        <v>6357</v>
      </c>
      <c r="C290" s="258" t="s">
        <v>6388</v>
      </c>
      <c r="D290" s="261" t="s">
        <v>6389</v>
      </c>
      <c r="E290" s="262" t="s">
        <v>5805</v>
      </c>
      <c r="F290" s="265" t="s">
        <v>6375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6356</v>
      </c>
      <c r="B291" s="257" t="s">
        <v>6357</v>
      </c>
      <c r="C291" s="258" t="s">
        <v>6390</v>
      </c>
      <c r="D291" s="261" t="s">
        <v>6391</v>
      </c>
      <c r="E291" s="262" t="s">
        <v>5834</v>
      </c>
      <c r="F291" s="265" t="s">
        <v>6392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6356</v>
      </c>
      <c r="B292" s="257" t="s">
        <v>6357</v>
      </c>
      <c r="C292" s="258" t="s">
        <v>6393</v>
      </c>
      <c r="D292" s="261" t="s">
        <v>6394</v>
      </c>
      <c r="E292" s="262" t="s">
        <v>5834</v>
      </c>
      <c r="F292" s="265" t="s">
        <v>6392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6356</v>
      </c>
      <c r="B293" s="257" t="s">
        <v>6357</v>
      </c>
      <c r="C293" s="258" t="s">
        <v>6395</v>
      </c>
      <c r="D293" s="261" t="s">
        <v>6396</v>
      </c>
      <c r="E293" s="262" t="s">
        <v>6084</v>
      </c>
      <c r="F293" s="265" t="s">
        <v>6375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6356</v>
      </c>
      <c r="B294" s="257" t="s">
        <v>6357</v>
      </c>
      <c r="C294" s="258" t="s">
        <v>6397</v>
      </c>
      <c r="D294" s="261" t="s">
        <v>6398</v>
      </c>
      <c r="E294" s="262" t="s">
        <v>6084</v>
      </c>
      <c r="F294" s="265" t="s">
        <v>6375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6356</v>
      </c>
      <c r="B295" s="257" t="s">
        <v>6357</v>
      </c>
      <c r="C295" s="258" t="s">
        <v>6399</v>
      </c>
      <c r="D295" s="261" t="s">
        <v>6400</v>
      </c>
      <c r="E295" s="262" t="s">
        <v>5901</v>
      </c>
      <c r="F295" s="265" t="s">
        <v>6375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6356</v>
      </c>
      <c r="B296" s="257" t="s">
        <v>6357</v>
      </c>
      <c r="C296" s="258" t="s">
        <v>6401</v>
      </c>
      <c r="D296" s="261" t="s">
        <v>6402</v>
      </c>
      <c r="E296" s="262" t="s">
        <v>5901</v>
      </c>
      <c r="F296" s="265" t="s">
        <v>6375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6356</v>
      </c>
      <c r="B297" s="257" t="s">
        <v>6357</v>
      </c>
      <c r="C297" s="258" t="s">
        <v>6403</v>
      </c>
      <c r="D297" s="261" t="s">
        <v>6404</v>
      </c>
      <c r="E297" s="262" t="s">
        <v>5805</v>
      </c>
      <c r="F297" s="265" t="s">
        <v>6375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6356</v>
      </c>
      <c r="B298" s="257" t="s">
        <v>6357</v>
      </c>
      <c r="C298" s="258" t="s">
        <v>6405</v>
      </c>
      <c r="D298" s="261" t="s">
        <v>6406</v>
      </c>
      <c r="E298" s="262" t="s">
        <v>5901</v>
      </c>
      <c r="F298" s="265" t="s">
        <v>6375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6356</v>
      </c>
      <c r="B299" s="257" t="s">
        <v>6357</v>
      </c>
      <c r="C299" s="258" t="s">
        <v>6407</v>
      </c>
      <c r="D299" s="261" t="s">
        <v>6408</v>
      </c>
      <c r="E299" s="262" t="s">
        <v>5834</v>
      </c>
      <c r="F299" s="265" t="s">
        <v>6375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6356</v>
      </c>
      <c r="B300" s="257" t="s">
        <v>6357</v>
      </c>
      <c r="C300" s="258" t="s">
        <v>6409</v>
      </c>
      <c r="D300" s="261" t="s">
        <v>6410</v>
      </c>
      <c r="E300" s="262" t="s">
        <v>5901</v>
      </c>
      <c r="F300" s="265" t="s">
        <v>6375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6356</v>
      </c>
      <c r="B301" s="257" t="s">
        <v>6357</v>
      </c>
      <c r="C301" s="258" t="s">
        <v>6411</v>
      </c>
      <c r="D301" s="261" t="s">
        <v>6412</v>
      </c>
      <c r="E301" s="262" t="s">
        <v>5949</v>
      </c>
      <c r="F301" s="265" t="s">
        <v>6375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6356</v>
      </c>
      <c r="B302" s="257" t="s">
        <v>6357</v>
      </c>
      <c r="C302" s="258" t="s">
        <v>6413</v>
      </c>
      <c r="D302" s="261" t="s">
        <v>6414</v>
      </c>
      <c r="E302" s="262" t="s">
        <v>5949</v>
      </c>
      <c r="F302" s="265" t="s">
        <v>6375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6356</v>
      </c>
      <c r="B303" s="256" t="s">
        <v>2220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6356</v>
      </c>
      <c r="B304" s="257" t="s">
        <v>2220</v>
      </c>
      <c r="C304" s="258" t="s">
        <v>6415</v>
      </c>
      <c r="D304" s="261" t="s">
        <v>6416</v>
      </c>
      <c r="E304" s="262" t="s">
        <v>5805</v>
      </c>
      <c r="F304" s="265" t="s">
        <v>6417</v>
      </c>
      <c r="G304" s="268">
        <f>IF(COUNTIF(H304:AU304,"&lt;&gt;")=0,"",SUMPRODUCT(((Recommendations[ImplStatus]="Implemented")+(Recommendations[ImplStatus]="Compensated"))*ISNUMBER(MATCH(Recommendations[Id],H304:AU304,0)))/COUNTIF(H304:AU304,"&lt;&gt;"))</f>
        <v>0</v>
      </c>
      <c r="H304" s="269" t="s">
        <v>18</v>
      </c>
      <c r="I304" s="269" t="s">
        <v>39</v>
      </c>
      <c r="J304" s="269" t="s">
        <v>45</v>
      </c>
      <c r="K304" s="269" t="s">
        <v>345</v>
      </c>
      <c r="L304" s="269" t="s">
        <v>409</v>
      </c>
      <c r="M304" s="269" t="s">
        <v>416</v>
      </c>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6356</v>
      </c>
      <c r="B305" s="257" t="s">
        <v>2220</v>
      </c>
      <c r="C305" s="258" t="s">
        <v>6418</v>
      </c>
      <c r="D305" s="261" t="s">
        <v>6419</v>
      </c>
      <c r="E305" s="262" t="s">
        <v>5805</v>
      </c>
      <c r="F305" s="265" t="s">
        <v>6417</v>
      </c>
      <c r="G305" s="268">
        <f>IF(COUNTIF(H305:AU305,"&lt;&gt;")=0,"",SUMPRODUCT(((Recommendations[ImplStatus]="Implemented")+(Recommendations[ImplStatus]="Compensated"))*ISNUMBER(MATCH(Recommendations[Id],H305:AU305,0)))/COUNTIF(H305:AU305,"&lt;&gt;"))</f>
        <v>0</v>
      </c>
      <c r="H305" s="269" t="s">
        <v>720</v>
      </c>
      <c r="I305" s="269" t="s">
        <v>740</v>
      </c>
      <c r="J305" s="269" t="s">
        <v>747</v>
      </c>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6356</v>
      </c>
      <c r="B306" s="257" t="s">
        <v>2220</v>
      </c>
      <c r="C306" s="258" t="s">
        <v>6420</v>
      </c>
      <c r="D306" s="261" t="s">
        <v>6421</v>
      </c>
      <c r="E306" s="262" t="s">
        <v>5805</v>
      </c>
      <c r="F306" s="265" t="s">
        <v>6417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6356</v>
      </c>
      <c r="B307" s="257" t="s">
        <v>2220</v>
      </c>
      <c r="C307" s="258" t="s">
        <v>6422</v>
      </c>
      <c r="D307" s="261" t="s">
        <v>6423</v>
      </c>
      <c r="E307" s="262" t="s">
        <v>5805</v>
      </c>
      <c r="F307" s="265" t="s">
        <v>6417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6356</v>
      </c>
      <c r="B308" s="257" t="s">
        <v>2220</v>
      </c>
      <c r="C308" s="258" t="s">
        <v>6424</v>
      </c>
      <c r="D308" s="261" t="s">
        <v>6425</v>
      </c>
      <c r="E308" s="262" t="s">
        <v>5901</v>
      </c>
      <c r="F308" s="265" t="s">
        <v>6417</v>
      </c>
      <c r="G308" s="268">
        <f>IF(COUNTIF(H308:AU308,"&lt;&gt;")=0,"",SUMPRODUCT(((Recommendations[ImplStatus]="Implemented")+(Recommendations[ImplStatus]="Compensated"))*ISNUMBER(MATCH(Recommendations[Id],H308:AU308,0)))/COUNTIF(H308:AU308,"&lt;&gt;"))</f>
        <v>0</v>
      </c>
      <c r="H308" s="269" t="s">
        <v>422</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6356</v>
      </c>
      <c r="B309" s="257" t="s">
        <v>2220</v>
      </c>
      <c r="C309" s="258" t="s">
        <v>6426</v>
      </c>
      <c r="D309" s="261" t="s">
        <v>6427</v>
      </c>
      <c r="E309" s="262" t="s">
        <v>5901</v>
      </c>
      <c r="F309" s="265" t="s">
        <v>6417</v>
      </c>
      <c r="G309" s="268">
        <f>IF(COUNTIF(H309:AU309,"&lt;&gt;")=0,"",SUMPRODUCT(((Recommendations[ImplStatus]="Implemented")+(Recommendations[ImplStatus]="Compensated"))*ISNUMBER(MATCH(Recommendations[Id],H309:AU309,0)))/COUNTIF(H309:AU309,"&lt;&gt;"))</f>
        <v>0</v>
      </c>
      <c r="H309" s="269" t="s">
        <v>31</v>
      </c>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6356</v>
      </c>
      <c r="B310" s="257" t="s">
        <v>2220</v>
      </c>
      <c r="C310" s="258" t="s">
        <v>6428</v>
      </c>
      <c r="D310" s="261" t="s">
        <v>6429</v>
      </c>
      <c r="E310" s="262" t="s">
        <v>5901</v>
      </c>
      <c r="F310" s="265" t="s">
        <v>6417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6356</v>
      </c>
      <c r="B311" s="257" t="s">
        <v>2220</v>
      </c>
      <c r="C311" s="258" t="s">
        <v>6430</v>
      </c>
      <c r="D311" s="261" t="s">
        <v>6431</v>
      </c>
      <c r="E311" s="262" t="s">
        <v>5901</v>
      </c>
      <c r="F311" s="265" t="s">
        <v>6417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6356</v>
      </c>
      <c r="B312" s="257" t="s">
        <v>2220</v>
      </c>
      <c r="C312" s="258" t="s">
        <v>6432</v>
      </c>
      <c r="D312" s="261" t="s">
        <v>6433</v>
      </c>
      <c r="E312" s="262" t="s">
        <v>5901</v>
      </c>
      <c r="F312" s="265" t="s">
        <v>6417</v>
      </c>
      <c r="G312" s="268">
        <f>IF(COUNTIF(H312:AU312,"&lt;&gt;")=0,"",SUMPRODUCT(((Recommendations[ImplStatus]="Implemented")+(Recommendations[ImplStatus]="Compensated"))*ISNUMBER(MATCH(Recommendations[Id],H312:AU312,0)))/COUNTIF(H312:AU312,"&lt;&gt;"))</f>
        <v>0</v>
      </c>
      <c r="H312" s="269" t="s">
        <v>734</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6356</v>
      </c>
      <c r="B313" s="257" t="s">
        <v>2220</v>
      </c>
      <c r="C313" s="258" t="s">
        <v>6434</v>
      </c>
      <c r="D313" s="261" t="s">
        <v>6435</v>
      </c>
      <c r="E313" s="262" t="s">
        <v>5834</v>
      </c>
      <c r="F313" s="265" t="s">
        <v>6417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6356</v>
      </c>
      <c r="B314" s="257" t="s">
        <v>2220</v>
      </c>
      <c r="C314" s="258" t="s">
        <v>6436</v>
      </c>
      <c r="D314" s="261" t="s">
        <v>6437</v>
      </c>
      <c r="E314" s="262" t="s">
        <v>5834</v>
      </c>
      <c r="F314" s="265" t="s">
        <v>6417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6356</v>
      </c>
      <c r="B315" s="257" t="s">
        <v>2220</v>
      </c>
      <c r="C315" s="258" t="s">
        <v>6438</v>
      </c>
      <c r="D315" s="261" t="s">
        <v>6439</v>
      </c>
      <c r="E315" s="262" t="s">
        <v>5834</v>
      </c>
      <c r="F315" s="265" t="s">
        <v>6417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6356</v>
      </c>
      <c r="B316" s="257" t="s">
        <v>2220</v>
      </c>
      <c r="C316" s="258" t="s">
        <v>6440</v>
      </c>
      <c r="D316" s="261" t="s">
        <v>6441</v>
      </c>
      <c r="E316" s="262" t="s">
        <v>5834</v>
      </c>
      <c r="F316" s="265" t="s">
        <v>6417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6356</v>
      </c>
      <c r="B317" s="257" t="s">
        <v>2220</v>
      </c>
      <c r="C317" s="258" t="s">
        <v>6442</v>
      </c>
      <c r="D317" s="261" t="s">
        <v>6443</v>
      </c>
      <c r="E317" s="262" t="s">
        <v>5901</v>
      </c>
      <c r="F317" s="265" t="s">
        <v>6375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6356</v>
      </c>
      <c r="B318" s="257" t="s">
        <v>2220</v>
      </c>
      <c r="C318" s="258" t="s">
        <v>6444</v>
      </c>
      <c r="D318" s="261" t="s">
        <v>6445</v>
      </c>
      <c r="E318" s="262" t="s">
        <v>5949</v>
      </c>
      <c r="F318" s="265" t="s">
        <v>6375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6356</v>
      </c>
      <c r="B319" s="257" t="s">
        <v>2220</v>
      </c>
      <c r="C319" s="258" t="s">
        <v>6446</v>
      </c>
      <c r="D319" s="261" t="s">
        <v>6447</v>
      </c>
      <c r="E319" s="262" t="s">
        <v>5949</v>
      </c>
      <c r="F319" s="265" t="s">
        <v>6375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6356</v>
      </c>
      <c r="B320" s="256" t="s">
        <v>6448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6356</v>
      </c>
      <c r="B321" s="257" t="s">
        <v>6448</v>
      </c>
      <c r="C321" s="258" t="s">
        <v>6449</v>
      </c>
      <c r="D321" s="261" t="s">
        <v>6450</v>
      </c>
      <c r="E321" s="262" t="s">
        <v>5834</v>
      </c>
      <c r="F321" s="265" t="s">
        <v>6451</v>
      </c>
      <c r="G321" s="268">
        <f>IF(COUNTIF(H321:AU321,"&lt;&gt;")=0,"",SUMPRODUCT(((Recommendations[ImplStatus]="Implemented")+(Recommendations[ImplStatus]="Compensated"))*ISNUMBER(MATCH(Recommendations[Id],H321:AU321,0)))/COUNTIF(H321:AU321,"&lt;&gt;"))</f>
        <v>0</v>
      </c>
      <c r="H321" s="269" t="s">
        <v>303</v>
      </c>
      <c r="I321" s="269" t="s">
        <v>1077</v>
      </c>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6356</v>
      </c>
      <c r="B322" s="257" t="s">
        <v>6448</v>
      </c>
      <c r="C322" s="258" t="s">
        <v>6452</v>
      </c>
      <c r="D322" s="261" t="s">
        <v>6453</v>
      </c>
      <c r="E322" s="262" t="s">
        <v>5834</v>
      </c>
      <c r="F322" s="265" t="s">
        <v>6451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6356</v>
      </c>
      <c r="B323" s="257" t="s">
        <v>6448</v>
      </c>
      <c r="C323" s="258" t="s">
        <v>6454</v>
      </c>
      <c r="D323" s="261" t="s">
        <v>6455</v>
      </c>
      <c r="E323" s="262" t="s">
        <v>5834</v>
      </c>
      <c r="F323" s="265" t="s">
        <v>6451</v>
      </c>
      <c r="G323" s="268">
        <f>IF(COUNTIF(H323:AU323,"&lt;&gt;")=0,"",SUMPRODUCT(((Recommendations[ImplStatus]="Implemented")+(Recommendations[ImplStatus]="Compensated"))*ISNUMBER(MATCH(Recommendations[Id],H323:AU323,0)))/COUNTIF(H323:AU323,"&lt;&gt;"))</f>
        <v>0</v>
      </c>
      <c r="H323" s="269" t="s">
        <v>82</v>
      </c>
      <c r="I323" s="269" t="s">
        <v>914</v>
      </c>
      <c r="J323" s="269" t="s">
        <v>1030</v>
      </c>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6356</v>
      </c>
      <c r="B324" s="257" t="s">
        <v>6448</v>
      </c>
      <c r="C324" s="258" t="s">
        <v>6456</v>
      </c>
      <c r="D324" s="261" t="s">
        <v>6457</v>
      </c>
      <c r="E324" s="262" t="s">
        <v>5834</v>
      </c>
      <c r="F324" s="265" t="s">
        <v>6451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6356</v>
      </c>
      <c r="B325" s="257" t="s">
        <v>6448</v>
      </c>
      <c r="C325" s="258" t="s">
        <v>6458</v>
      </c>
      <c r="D325" s="261" t="s">
        <v>6459</v>
      </c>
      <c r="E325" s="262" t="s">
        <v>5834</v>
      </c>
      <c r="F325" s="265" t="s">
        <v>6451</v>
      </c>
      <c r="G325" s="268">
        <f>IF(COUNTIF(H325:AU325,"&lt;&gt;")=0,"",SUMPRODUCT(((Recommendations[ImplStatus]="Implemented")+(Recommendations[ImplStatus]="Compensated"))*ISNUMBER(MATCH(Recommendations[Id],H325:AU325,0)))/COUNTIF(H325:AU325,"&lt;&gt;"))</f>
        <v>0</v>
      </c>
      <c r="H325" s="269" t="s">
        <v>111</v>
      </c>
      <c r="I325" s="269" t="s">
        <v>118</v>
      </c>
      <c r="J325" s="269" t="s">
        <v>775</v>
      </c>
      <c r="K325" s="269" t="s">
        <v>803</v>
      </c>
      <c r="L325" s="269" t="s">
        <v>824</v>
      </c>
      <c r="M325" s="269" t="s">
        <v>859</v>
      </c>
      <c r="N325" s="269" t="s">
        <v>866</v>
      </c>
      <c r="O325" s="269" t="s">
        <v>879</v>
      </c>
      <c r="P325" s="269" t="s">
        <v>886</v>
      </c>
      <c r="Q325" s="269" t="s">
        <v>927</v>
      </c>
      <c r="R325" s="269" t="s">
        <v>1063</v>
      </c>
      <c r="S325" s="269" t="s">
        <v>1083</v>
      </c>
      <c r="T325" s="269" t="s">
        <v>1089</v>
      </c>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6356</v>
      </c>
      <c r="B326" s="257" t="s">
        <v>6448</v>
      </c>
      <c r="C326" s="258" t="s">
        <v>6460</v>
      </c>
      <c r="D326" s="261" t="s">
        <v>6461</v>
      </c>
      <c r="E326" s="262" t="s">
        <v>5834</v>
      </c>
      <c r="F326" s="265" t="s">
        <v>6451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6356</v>
      </c>
      <c r="B327" s="257" t="s">
        <v>6448</v>
      </c>
      <c r="C327" s="258" t="s">
        <v>6462</v>
      </c>
      <c r="D327" s="261" t="s">
        <v>6463</v>
      </c>
      <c r="E327" s="262" t="s">
        <v>5834</v>
      </c>
      <c r="F327" s="265" t="s">
        <v>6451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6356</v>
      </c>
      <c r="B328" s="257" t="s">
        <v>6448</v>
      </c>
      <c r="C328" s="258" t="s">
        <v>6464</v>
      </c>
      <c r="D328" s="261" t="s">
        <v>6465</v>
      </c>
      <c r="E328" s="262" t="s">
        <v>5834</v>
      </c>
      <c r="F328" s="265" t="s">
        <v>6451</v>
      </c>
      <c r="G328" s="268">
        <f>IF(COUNTIF(H328:AU328,"&lt;&gt;")=0,"",SUMPRODUCT(((Recommendations[ImplStatus]="Implemented")+(Recommendations[ImplStatus]="Compensated"))*ISNUMBER(MATCH(Recommendations[Id],H328:AU328,0)))/COUNTIF(H328:AU328,"&lt;&gt;"))</f>
        <v>0</v>
      </c>
      <c r="H328" s="269" t="s">
        <v>429</v>
      </c>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6356</v>
      </c>
      <c r="B329" s="257" t="s">
        <v>6448</v>
      </c>
      <c r="C329" s="258" t="s">
        <v>6466</v>
      </c>
      <c r="D329" s="261" t="s">
        <v>6467</v>
      </c>
      <c r="E329" s="262" t="s">
        <v>5834</v>
      </c>
      <c r="F329" s="265" t="s">
        <v>6451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6356</v>
      </c>
      <c r="B330" s="257" t="s">
        <v>6448</v>
      </c>
      <c r="C330" s="258" t="s">
        <v>6468</v>
      </c>
      <c r="D330" s="261" t="s">
        <v>6469</v>
      </c>
      <c r="E330" s="262" t="s">
        <v>5834</v>
      </c>
      <c r="F330" s="265" t="s">
        <v>6451</v>
      </c>
      <c r="G330" s="268">
        <f>IF(COUNTIF(H330:AU330,"&lt;&gt;")=0,"",SUMPRODUCT(((Recommendations[ImplStatus]="Implemented")+(Recommendations[ImplStatus]="Compensated"))*ISNUMBER(MATCH(Recommendations[Id],H330:AU330,0)))/COUNTIF(H330:AU330,"&lt;&gt;"))</f>
        <v>0</v>
      </c>
      <c r="H330" s="269" t="s">
        <v>282</v>
      </c>
      <c r="I330" s="269" t="s">
        <v>288</v>
      </c>
      <c r="J330" s="269" t="s">
        <v>295</v>
      </c>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6356</v>
      </c>
      <c r="B331" s="257" t="s">
        <v>6448</v>
      </c>
      <c r="C331" s="258" t="s">
        <v>6470</v>
      </c>
      <c r="D331" s="261" t="s">
        <v>6471</v>
      </c>
      <c r="E331" s="262" t="s">
        <v>5834</v>
      </c>
      <c r="F331" s="265" t="s">
        <v>6451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6356</v>
      </c>
      <c r="B332" s="257" t="s">
        <v>6448</v>
      </c>
      <c r="C332" s="258" t="s">
        <v>6472</v>
      </c>
      <c r="D332" s="261" t="s">
        <v>6473</v>
      </c>
      <c r="E332" s="262" t="s">
        <v>5834</v>
      </c>
      <c r="F332" s="265" t="s">
        <v>6451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6356</v>
      </c>
      <c r="B333" s="257" t="s">
        <v>6448</v>
      </c>
      <c r="C333" s="258" t="s">
        <v>6474</v>
      </c>
      <c r="D333" s="261" t="s">
        <v>6475</v>
      </c>
      <c r="E333" s="262" t="s">
        <v>5834</v>
      </c>
      <c r="F333" s="265" t="s">
        <v>6451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6356</v>
      </c>
      <c r="B334" s="257" t="s">
        <v>6448</v>
      </c>
      <c r="C334" s="258" t="s">
        <v>6476</v>
      </c>
      <c r="D334" s="261" t="s">
        <v>6477</v>
      </c>
      <c r="E334" s="262" t="s">
        <v>5834</v>
      </c>
      <c r="F334" s="265" t="s">
        <v>6451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6356</v>
      </c>
      <c r="B335" s="257" t="s">
        <v>6448</v>
      </c>
      <c r="C335" s="258" t="s">
        <v>6478</v>
      </c>
      <c r="D335" s="261" t="s">
        <v>6479</v>
      </c>
      <c r="E335" s="262" t="s">
        <v>5834</v>
      </c>
      <c r="F335" s="265" t="s">
        <v>6451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6356</v>
      </c>
      <c r="B336" s="257" t="s">
        <v>6448</v>
      </c>
      <c r="C336" s="258" t="s">
        <v>6480</v>
      </c>
      <c r="D336" s="261" t="s">
        <v>6481</v>
      </c>
      <c r="E336" s="262" t="s">
        <v>5949</v>
      </c>
      <c r="F336" s="265" t="s">
        <v>6451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6356</v>
      </c>
      <c r="B337" s="257" t="s">
        <v>6448</v>
      </c>
      <c r="C337" s="258" t="s">
        <v>6482</v>
      </c>
      <c r="D337" s="261" t="s">
        <v>6483</v>
      </c>
      <c r="E337" s="262" t="s">
        <v>5949</v>
      </c>
      <c r="F337" s="265" t="s">
        <v>6451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6356</v>
      </c>
      <c r="B338" s="257" t="s">
        <v>6448</v>
      </c>
      <c r="C338" s="258" t="s">
        <v>6484</v>
      </c>
      <c r="D338" s="261" t="s">
        <v>6485</v>
      </c>
      <c r="E338" s="262" t="s">
        <v>5834</v>
      </c>
      <c r="F338" s="265" t="s">
        <v>6451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6356</v>
      </c>
      <c r="B339" s="257" t="s">
        <v>6448</v>
      </c>
      <c r="C339" s="258" t="s">
        <v>6486</v>
      </c>
      <c r="D339" s="261" t="s">
        <v>6487</v>
      </c>
      <c r="E339" s="262" t="s">
        <v>5834</v>
      </c>
      <c r="F339" s="265" t="s">
        <v>6451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6356</v>
      </c>
      <c r="B340" s="256" t="s">
        <v>6488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6356</v>
      </c>
      <c r="B341" s="257" t="s">
        <v>6488</v>
      </c>
      <c r="C341" s="258" t="s">
        <v>6489</v>
      </c>
      <c r="D341" s="261" t="s">
        <v>6490</v>
      </c>
      <c r="E341" s="262" t="s">
        <v>5805</v>
      </c>
      <c r="F341" s="265" t="s">
        <v>6375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6356</v>
      </c>
      <c r="B342" s="257" t="s">
        <v>6488</v>
      </c>
      <c r="C342" s="258" t="s">
        <v>6491</v>
      </c>
      <c r="D342" s="261" t="s">
        <v>6492</v>
      </c>
      <c r="E342" s="262" t="s">
        <v>5805</v>
      </c>
      <c r="F342" s="265" t="s">
        <v>6375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6356</v>
      </c>
      <c r="B343" s="257" t="s">
        <v>6488</v>
      </c>
      <c r="C343" s="258" t="s">
        <v>6493</v>
      </c>
      <c r="D343" s="261" t="s">
        <v>6494</v>
      </c>
      <c r="E343" s="262" t="s">
        <v>5901</v>
      </c>
      <c r="F343" s="265" t="s">
        <v>6495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6356</v>
      </c>
      <c r="B344" s="257" t="s">
        <v>6488</v>
      </c>
      <c r="C344" s="258" t="s">
        <v>6496</v>
      </c>
      <c r="D344" s="261" t="s">
        <v>6497</v>
      </c>
      <c r="E344" s="262" t="s">
        <v>5834</v>
      </c>
      <c r="F344" s="265" t="s">
        <v>6495</v>
      </c>
      <c r="G344" s="268">
        <f>IF(COUNTIF(H344:AU344,"&lt;&gt;")=0,"",SUMPRODUCT(((Recommendations[ImplStatus]="Implemented")+(Recommendations[ImplStatus]="Compensated"))*ISNUMBER(MATCH(Recommendations[Id],H344:AU344,0)))/COUNTIF(H344:AU344,"&lt;&gt;"))</f>
        <v>0</v>
      </c>
      <c r="H344" s="269" t="s">
        <v>374</v>
      </c>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6356</v>
      </c>
      <c r="B345" s="257" t="s">
        <v>6488</v>
      </c>
      <c r="C345" s="258" t="s">
        <v>6498</v>
      </c>
      <c r="D345" s="261" t="s">
        <v>6499</v>
      </c>
      <c r="E345" s="262" t="s">
        <v>5834</v>
      </c>
      <c r="F345" s="265" t="s">
        <v>6495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6356</v>
      </c>
      <c r="B346" s="257" t="s">
        <v>6488</v>
      </c>
      <c r="C346" s="258" t="s">
        <v>6500</v>
      </c>
      <c r="D346" s="261" t="s">
        <v>6501</v>
      </c>
      <c r="E346" s="262" t="s">
        <v>5834</v>
      </c>
      <c r="F346" s="265" t="s">
        <v>6495</v>
      </c>
      <c r="G346" s="268">
        <f>IF(COUNTIF(H346:AU346,"&lt;&gt;")=0,"",SUMPRODUCT(((Recommendations[ImplStatus]="Implemented")+(Recommendations[ImplStatus]="Compensated"))*ISNUMBER(MATCH(Recommendations[Id],H346:AU346,0)))/COUNTIF(H346:AU346,"&lt;&gt;"))</f>
        <v>0</v>
      </c>
      <c r="H346" s="269" t="s">
        <v>52</v>
      </c>
      <c r="I346" s="269" t="s">
        <v>331</v>
      </c>
      <c r="J346" s="269" t="s">
        <v>338</v>
      </c>
      <c r="K346" s="269" t="s">
        <v>367</v>
      </c>
      <c r="L346" s="269" t="s">
        <v>381</v>
      </c>
      <c r="M346" s="269" t="s">
        <v>387</v>
      </c>
      <c r="N346" s="269" t="s">
        <v>977</v>
      </c>
      <c r="O346" s="269" t="s">
        <v>983</v>
      </c>
      <c r="P346" s="269" t="s">
        <v>990</v>
      </c>
      <c r="Q346" s="269" t="s">
        <v>997</v>
      </c>
      <c r="R346" s="269" t="s">
        <v>1003</v>
      </c>
      <c r="S346" s="269" t="s">
        <v>1010</v>
      </c>
      <c r="T346" s="269" t="s">
        <v>1017</v>
      </c>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6356</v>
      </c>
      <c r="B347" s="257" t="s">
        <v>6488</v>
      </c>
      <c r="C347" s="258" t="s">
        <v>6502</v>
      </c>
      <c r="D347" s="261" t="s">
        <v>6503</v>
      </c>
      <c r="E347" s="262" t="s">
        <v>5834</v>
      </c>
      <c r="F347" s="265" t="s">
        <v>6495</v>
      </c>
      <c r="G347" s="268">
        <f>IF(COUNTIF(H347:AU347,"&lt;&gt;")=0,"",SUMPRODUCT(((Recommendations[ImplStatus]="Implemented")+(Recommendations[ImplStatus]="Compensated"))*ISNUMBER(MATCH(Recommendations[Id],H347:AU347,0)))/COUNTIF(H347:AU347,"&lt;&gt;"))</f>
        <v>0</v>
      </c>
      <c r="H347" s="269" t="s">
        <v>476</v>
      </c>
      <c r="I347" s="269" t="s">
        <v>483</v>
      </c>
      <c r="J347" s="269" t="s">
        <v>490</v>
      </c>
      <c r="K347" s="269" t="s">
        <v>853</v>
      </c>
      <c r="L347" s="269" t="s">
        <v>872</v>
      </c>
      <c r="M347" s="269" t="s">
        <v>893</v>
      </c>
      <c r="N347" s="269" t="s">
        <v>900</v>
      </c>
      <c r="O347" s="269" t="s">
        <v>907</v>
      </c>
      <c r="P347" s="269" t="s">
        <v>947</v>
      </c>
      <c r="Q347" s="269" t="s">
        <v>954</v>
      </c>
      <c r="R347" s="269" t="s">
        <v>1023</v>
      </c>
      <c r="S347" s="269" t="s">
        <v>1045</v>
      </c>
      <c r="T347" s="269" t="s">
        <v>1052</v>
      </c>
      <c r="U347" s="269" t="s">
        <v>1058</v>
      </c>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6356</v>
      </c>
      <c r="B348" s="257" t="s">
        <v>6488</v>
      </c>
      <c r="C348" s="258" t="s">
        <v>6504</v>
      </c>
      <c r="D348" s="261" t="s">
        <v>6505</v>
      </c>
      <c r="E348" s="262" t="s">
        <v>5834</v>
      </c>
      <c r="F348" s="265" t="s">
        <v>6495</v>
      </c>
      <c r="G348" s="268">
        <f>IF(COUNTIF(H348:AU348,"&lt;&gt;")=0,"",SUMPRODUCT(((Recommendations[ImplStatus]="Implemented")+(Recommendations[ImplStatus]="Compensated"))*ISNUMBER(MATCH(Recommendations[Id],H348:AU348,0)))/COUNTIF(H348:AU348,"&lt;&gt;"))</f>
        <v>0</v>
      </c>
      <c r="H348" s="269" t="s">
        <v>727</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6356</v>
      </c>
      <c r="B349" s="257" t="s">
        <v>6488</v>
      </c>
      <c r="C349" s="258" t="s">
        <v>6506</v>
      </c>
      <c r="D349" s="261" t="s">
        <v>6507</v>
      </c>
      <c r="E349" s="262" t="s">
        <v>5834</v>
      </c>
      <c r="F349" s="265" t="s">
        <v>6495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6356</v>
      </c>
      <c r="B350" s="257" t="s">
        <v>6488</v>
      </c>
      <c r="C350" s="258" t="s">
        <v>6508</v>
      </c>
      <c r="D350" s="261" t="s">
        <v>6509</v>
      </c>
      <c r="E350" s="262" t="s">
        <v>5805</v>
      </c>
      <c r="F350" s="265" t="s">
        <v>6495</v>
      </c>
      <c r="G350" s="268">
        <f>IF(COUNTIF(H350:AU350,"&lt;&gt;")=0,"",SUMPRODUCT(((Recommendations[ImplStatus]="Implemented")+(Recommendations[ImplStatus]="Compensated"))*ISNUMBER(MATCH(Recommendations[Id],H350:AU350,0)))/COUNTIF(H350:AU350,"&lt;&gt;"))</f>
        <v>0</v>
      </c>
      <c r="H350" s="269" t="s">
        <v>436</v>
      </c>
      <c r="I350" s="269" t="s">
        <v>443</v>
      </c>
      <c r="J350" s="269" t="s">
        <v>1101</v>
      </c>
      <c r="K350" s="269" t="s">
        <v>1107</v>
      </c>
      <c r="L350" s="269" t="s">
        <v>1113</v>
      </c>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6356</v>
      </c>
      <c r="B351" s="257" t="s">
        <v>6488</v>
      </c>
      <c r="C351" s="258" t="s">
        <v>6510</v>
      </c>
      <c r="D351" s="261" t="s">
        <v>6511</v>
      </c>
      <c r="E351" s="262" t="s">
        <v>5805</v>
      </c>
      <c r="F351" s="265" t="s">
        <v>6495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6356</v>
      </c>
      <c r="B352" s="257" t="s">
        <v>6488</v>
      </c>
      <c r="C352" s="258" t="s">
        <v>6512</v>
      </c>
      <c r="D352" s="261" t="s">
        <v>6513</v>
      </c>
      <c r="E352" s="262" t="s">
        <v>5805</v>
      </c>
      <c r="F352" s="265" t="s">
        <v>6495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6356</v>
      </c>
      <c r="B353" s="257" t="s">
        <v>6488</v>
      </c>
      <c r="C353" s="258" t="s">
        <v>6514</v>
      </c>
      <c r="D353" s="261" t="s">
        <v>6515</v>
      </c>
      <c r="E353" s="262" t="s">
        <v>5901</v>
      </c>
      <c r="F353" s="265" t="s">
        <v>6375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6356</v>
      </c>
      <c r="B354" s="256" t="s">
        <v>6516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6356</v>
      </c>
      <c r="B355" s="257" t="s">
        <v>6516</v>
      </c>
      <c r="C355" s="258" t="s">
        <v>6517</v>
      </c>
      <c r="D355" s="261" t="s">
        <v>6518</v>
      </c>
      <c r="E355" s="262" t="s">
        <v>5901</v>
      </c>
      <c r="F355" s="265" t="s">
        <v>6519</v>
      </c>
      <c r="G355" s="268">
        <f>IF(COUNTIF(H355:AU355,"&lt;&gt;")=0,"",SUMPRODUCT(((Recommendations[ImplStatus]="Implemented")+(Recommendations[ImplStatus]="Compensated"))*ISNUMBER(MATCH(Recommendations[Id],H355:AU355,0)))/COUNTIF(H355:AU355,"&lt;&gt;"))</f>
        <v>0</v>
      </c>
      <c r="H355" s="269" t="s">
        <v>275</v>
      </c>
      <c r="I355" s="269" t="s">
        <v>753</v>
      </c>
      <c r="J355" s="269" t="s">
        <v>767</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6356</v>
      </c>
      <c r="B356" s="257" t="s">
        <v>6516</v>
      </c>
      <c r="C356" s="258" t="s">
        <v>6520</v>
      </c>
      <c r="D356" s="261" t="s">
        <v>6521</v>
      </c>
      <c r="E356" s="262" t="s">
        <v>5901</v>
      </c>
      <c r="F356" s="265" t="s">
        <v>6519</v>
      </c>
      <c r="G356" s="268">
        <f>IF(COUNTIF(H356:AU356,"&lt;&gt;")=0,"",SUMPRODUCT(((Recommendations[ImplStatus]="Implemented")+(Recommendations[ImplStatus]="Compensated"))*ISNUMBER(MATCH(Recommendations[Id],H356:AU356,0)))/COUNTIF(H356:AU356,"&lt;&gt;"))</f>
        <v>0</v>
      </c>
      <c r="H356" s="269" t="s">
        <v>760</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6356</v>
      </c>
      <c r="B357" s="257" t="s">
        <v>6516</v>
      </c>
      <c r="C357" s="258" t="s">
        <v>6522</v>
      </c>
      <c r="D357" s="261" t="s">
        <v>6523</v>
      </c>
      <c r="E357" s="262" t="s">
        <v>5949</v>
      </c>
      <c r="F357" s="265" t="s">
        <v>6519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6356</v>
      </c>
      <c r="B358" s="257" t="s">
        <v>6516</v>
      </c>
      <c r="C358" s="258" t="s">
        <v>6524</v>
      </c>
      <c r="D358" s="261" t="s">
        <v>6525</v>
      </c>
      <c r="E358" s="262" t="s">
        <v>5949</v>
      </c>
      <c r="F358" s="265" t="s">
        <v>6519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6356</v>
      </c>
      <c r="B359" s="257" t="s">
        <v>6516</v>
      </c>
      <c r="C359" s="258" t="s">
        <v>6526</v>
      </c>
      <c r="D359" s="261" t="s">
        <v>6527</v>
      </c>
      <c r="E359" s="262" t="s">
        <v>5949</v>
      </c>
      <c r="F359" s="265" t="s">
        <v>6519</v>
      </c>
      <c r="G359" s="268">
        <f>IF(COUNTIF(H359:AU359,"&lt;&gt;")=0,"",SUMPRODUCT(((Recommendations[ImplStatus]="Implemented")+(Recommendations[ImplStatus]="Compensated"))*ISNUMBER(MATCH(Recommendations[Id],H359:AU359,0)))/COUNTIF(H359:AU359,"&lt;&gt;"))</f>
        <v>0</v>
      </c>
      <c r="H359" s="269" t="s">
        <v>146</v>
      </c>
      <c r="I359" s="269" t="s">
        <v>166</v>
      </c>
      <c r="J359" s="269" t="s">
        <v>233</v>
      </c>
      <c r="K359" s="269" t="s">
        <v>707</v>
      </c>
      <c r="L359" s="269" t="s">
        <v>713</v>
      </c>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6356</v>
      </c>
      <c r="B360" s="257" t="s">
        <v>6516</v>
      </c>
      <c r="C360" s="258" t="s">
        <v>6528</v>
      </c>
      <c r="D360" s="261" t="s">
        <v>6529</v>
      </c>
      <c r="E360" s="262" t="s">
        <v>5901</v>
      </c>
      <c r="F360" s="265" t="s">
        <v>6519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6356</v>
      </c>
      <c r="B361" s="257" t="s">
        <v>6516</v>
      </c>
      <c r="C361" s="258" t="s">
        <v>6530</v>
      </c>
      <c r="D361" s="261" t="s">
        <v>6531</v>
      </c>
      <c r="E361" s="262" t="s">
        <v>5834</v>
      </c>
      <c r="F361" s="265" t="s">
        <v>6519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6356</v>
      </c>
      <c r="B362" s="257" t="s">
        <v>6516</v>
      </c>
      <c r="C362" s="258" t="s">
        <v>6532</v>
      </c>
      <c r="D362" s="261" t="s">
        <v>6533</v>
      </c>
      <c r="E362" s="262" t="s">
        <v>5949</v>
      </c>
      <c r="F362" s="265" t="s">
        <v>6519</v>
      </c>
      <c r="G362" s="268">
        <f>IF(COUNTIF(H362:AU362,"&lt;&gt;")=0,"",SUMPRODUCT(((Recommendations[ImplStatus]="Implemented")+(Recommendations[ImplStatus]="Compensated"))*ISNUMBER(MATCH(Recommendations[Id],H362:AU362,0)))/COUNTIF(H362:AU362,"&lt;&gt;"))</f>
        <v>0</v>
      </c>
      <c r="H362" s="269" t="s">
        <v>255</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6356</v>
      </c>
      <c r="B363" s="257" t="s">
        <v>6516</v>
      </c>
      <c r="C363" s="258" t="s">
        <v>6534</v>
      </c>
      <c r="D363" s="261" t="s">
        <v>6535</v>
      </c>
      <c r="E363" s="262" t="s">
        <v>5949</v>
      </c>
      <c r="F363" s="265" t="s">
        <v>6519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6356</v>
      </c>
      <c r="B364" s="257" t="s">
        <v>6516</v>
      </c>
      <c r="C364" s="258" t="s">
        <v>6536</v>
      </c>
      <c r="D364" s="261" t="s">
        <v>6537</v>
      </c>
      <c r="E364" s="262" t="s">
        <v>5949</v>
      </c>
      <c r="F364" s="265" t="s">
        <v>6519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6356</v>
      </c>
      <c r="B365" s="257" t="s">
        <v>6516</v>
      </c>
      <c r="C365" s="258" t="s">
        <v>6538</v>
      </c>
      <c r="D365" s="261" t="s">
        <v>6539</v>
      </c>
      <c r="E365" s="262" t="s">
        <v>5949</v>
      </c>
      <c r="F365" s="265" t="s">
        <v>6519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6356</v>
      </c>
      <c r="B366" s="257" t="s">
        <v>6516</v>
      </c>
      <c r="C366" s="258" t="s">
        <v>6540</v>
      </c>
      <c r="D366" s="261" t="s">
        <v>6541</v>
      </c>
      <c r="E366" s="262" t="s">
        <v>5949</v>
      </c>
      <c r="F366" s="265" t="s">
        <v>6519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6356</v>
      </c>
      <c r="B367" s="257" t="s">
        <v>6516</v>
      </c>
      <c r="C367" s="258" t="s">
        <v>6542</v>
      </c>
      <c r="D367" s="261" t="s">
        <v>6543</v>
      </c>
      <c r="E367" s="262" t="s">
        <v>5949</v>
      </c>
      <c r="F367" s="265" t="s">
        <v>6519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6356</v>
      </c>
      <c r="B368" s="257" t="s">
        <v>6516</v>
      </c>
      <c r="C368" s="258" t="s">
        <v>6544</v>
      </c>
      <c r="D368" s="261" t="s">
        <v>6545</v>
      </c>
      <c r="E368" s="262" t="s">
        <v>5949</v>
      </c>
      <c r="F368" s="265" t="s">
        <v>6519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6356</v>
      </c>
      <c r="B369" s="257" t="s">
        <v>6516</v>
      </c>
      <c r="C369" s="258" t="s">
        <v>6546</v>
      </c>
      <c r="D369" s="261" t="s">
        <v>6547</v>
      </c>
      <c r="E369" s="262" t="s">
        <v>5949</v>
      </c>
      <c r="F369" s="265" t="s">
        <v>6519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6548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6548</v>
      </c>
      <c r="B371" s="256" t="s">
        <v>6549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6548</v>
      </c>
      <c r="B372" s="257" t="s">
        <v>6549</v>
      </c>
      <c r="C372" s="258" t="s">
        <v>6550</v>
      </c>
      <c r="D372" s="261" t="s">
        <v>6551</v>
      </c>
      <c r="E372" s="262" t="s">
        <v>5805</v>
      </c>
      <c r="F372" s="265" t="s">
        <v>6552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6548</v>
      </c>
      <c r="B373" s="257" t="s">
        <v>6549</v>
      </c>
      <c r="C373" s="258" t="s">
        <v>6553</v>
      </c>
      <c r="D373" s="261" t="s">
        <v>6554</v>
      </c>
      <c r="E373" s="262" t="s">
        <v>5805</v>
      </c>
      <c r="F373" s="265" t="s">
        <v>6555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6548</v>
      </c>
      <c r="B374" s="257" t="s">
        <v>6549</v>
      </c>
      <c r="C374" s="258" t="s">
        <v>6556</v>
      </c>
      <c r="D374" s="261" t="s">
        <v>6557</v>
      </c>
      <c r="E374" s="262" t="s">
        <v>5834</v>
      </c>
      <c r="F374" s="265" t="s">
        <v>6555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6548</v>
      </c>
      <c r="B375" s="257" t="s">
        <v>6549</v>
      </c>
      <c r="C375" s="258" t="s">
        <v>6558</v>
      </c>
      <c r="D375" s="261" t="s">
        <v>6559</v>
      </c>
      <c r="E375" s="262" t="s">
        <v>5834</v>
      </c>
      <c r="F375" s="265" t="s">
        <v>6555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6548</v>
      </c>
      <c r="B376" s="257" t="s">
        <v>6549</v>
      </c>
      <c r="C376" s="258" t="s">
        <v>6560</v>
      </c>
      <c r="D376" s="261" t="s">
        <v>6561</v>
      </c>
      <c r="E376" s="262" t="s">
        <v>5834</v>
      </c>
      <c r="F376" s="265" t="s">
        <v>6417</v>
      </c>
      <c r="G376" s="268">
        <f>IF(COUNTIF(H376:AU376,"&lt;&gt;")=0,"",SUMPRODUCT(((Recommendations[ImplStatus]="Implemented")+(Recommendations[ImplStatus]="Compensated"))*ISNUMBER(MATCH(Recommendations[Id],H376:AU376,0)))/COUNTIF(H376:AU376,"&lt;&gt;"))</f>
        <v>0</v>
      </c>
      <c r="H376" s="269" t="s">
        <v>179</v>
      </c>
      <c r="I376" s="269" t="s">
        <v>185</v>
      </c>
      <c r="J376" s="269" t="s">
        <v>192</v>
      </c>
      <c r="K376" s="269" t="s">
        <v>225</v>
      </c>
      <c r="L376" s="269" t="s">
        <v>831</v>
      </c>
      <c r="M376" s="269" t="s">
        <v>838</v>
      </c>
      <c r="N376" s="269" t="s">
        <v>933</v>
      </c>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6548</v>
      </c>
      <c r="B377" s="257" t="s">
        <v>6549</v>
      </c>
      <c r="C377" s="258" t="s">
        <v>6562</v>
      </c>
      <c r="D377" s="261" t="s">
        <v>6563</v>
      </c>
      <c r="E377" s="262" t="s">
        <v>5901</v>
      </c>
      <c r="F377" s="265" t="s">
        <v>6375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6548</v>
      </c>
      <c r="B378" s="257" t="s">
        <v>6549</v>
      </c>
      <c r="C378" s="258" t="s">
        <v>6564</v>
      </c>
      <c r="D378" s="261" t="s">
        <v>6565</v>
      </c>
      <c r="E378" s="262" t="s">
        <v>5901</v>
      </c>
      <c r="F378" s="265" t="s">
        <v>6555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6548</v>
      </c>
      <c r="B379" s="257" t="s">
        <v>6549</v>
      </c>
      <c r="C379" s="258" t="s">
        <v>6566</v>
      </c>
      <c r="D379" s="261" t="s">
        <v>6567</v>
      </c>
      <c r="E379" s="262" t="s">
        <v>5901</v>
      </c>
      <c r="F379" s="265" t="s">
        <v>6552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6548</v>
      </c>
      <c r="B380" s="257" t="s">
        <v>6549</v>
      </c>
      <c r="C380" s="258" t="s">
        <v>6568</v>
      </c>
      <c r="D380" s="261" t="s">
        <v>6569</v>
      </c>
      <c r="E380" s="262" t="s">
        <v>5901</v>
      </c>
      <c r="F380" s="265" t="s">
        <v>6552</v>
      </c>
      <c r="G380" s="268">
        <f>IF(COUNTIF(H380:AU380,"&lt;&gt;")=0,"",SUMPRODUCT(((Recommendations[ImplStatus]="Implemented")+(Recommendations[ImplStatus]="Compensated"))*ISNUMBER(MATCH(Recommendations[Id],H380:AU380,0)))/COUNTIF(H380:AU380,"&lt;&gt;"))</f>
        <v>0</v>
      </c>
      <c r="H380" s="269" t="s">
        <v>591</v>
      </c>
      <c r="I380" s="269" t="s">
        <v>598</v>
      </c>
      <c r="J380" s="269" t="s">
        <v>940</v>
      </c>
      <c r="K380" s="269" t="s">
        <v>961</v>
      </c>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6548</v>
      </c>
      <c r="B381" s="257" t="s">
        <v>6549</v>
      </c>
      <c r="C381" s="258" t="s">
        <v>6570</v>
      </c>
      <c r="D381" s="261" t="s">
        <v>6571</v>
      </c>
      <c r="E381" s="262" t="s">
        <v>5901</v>
      </c>
      <c r="F381" s="265" t="s">
        <v>6552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6548</v>
      </c>
      <c r="B382" s="257" t="s">
        <v>6549</v>
      </c>
      <c r="C382" s="258" t="s">
        <v>6572</v>
      </c>
      <c r="D382" s="261" t="s">
        <v>6573</v>
      </c>
      <c r="E382" s="262" t="s">
        <v>5949</v>
      </c>
      <c r="F382" s="265" t="s">
        <v>6552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6548</v>
      </c>
      <c r="B383" s="257" t="s">
        <v>6549</v>
      </c>
      <c r="C383" s="258" t="s">
        <v>6574</v>
      </c>
      <c r="D383" s="261" t="s">
        <v>6575</v>
      </c>
      <c r="E383" s="262" t="s">
        <v>5949</v>
      </c>
      <c r="F383" s="265" t="s">
        <v>6552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6548</v>
      </c>
      <c r="B384" s="257" t="s">
        <v>6549</v>
      </c>
      <c r="C384" s="258" t="s">
        <v>6576</v>
      </c>
      <c r="D384" s="261" t="s">
        <v>6577</v>
      </c>
      <c r="E384" s="262" t="s">
        <v>5949</v>
      </c>
      <c r="F384" s="265" t="s">
        <v>6552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6548</v>
      </c>
      <c r="B385" s="257" t="s">
        <v>6549</v>
      </c>
      <c r="C385" s="258" t="s">
        <v>6578</v>
      </c>
      <c r="D385" s="261" t="s">
        <v>6579</v>
      </c>
      <c r="E385" s="262" t="s">
        <v>5901</v>
      </c>
      <c r="F385" s="265" t="s">
        <v>6552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6548</v>
      </c>
      <c r="B386" s="256" t="s">
        <v>6580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6548</v>
      </c>
      <c r="B387" s="257" t="s">
        <v>6580</v>
      </c>
      <c r="C387" s="258" t="s">
        <v>6581</v>
      </c>
      <c r="D387" s="261" t="s">
        <v>6582</v>
      </c>
      <c r="E387" s="262" t="s">
        <v>5805</v>
      </c>
      <c r="F387" s="265" t="s">
        <v>6583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6548</v>
      </c>
      <c r="B388" s="257" t="s">
        <v>6580</v>
      </c>
      <c r="C388" s="258" t="s">
        <v>6584</v>
      </c>
      <c r="D388" s="261" t="s">
        <v>6585</v>
      </c>
      <c r="E388" s="262" t="s">
        <v>5805</v>
      </c>
      <c r="F388" s="265" t="s">
        <v>6583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6548</v>
      </c>
      <c r="B389" s="257" t="s">
        <v>6580</v>
      </c>
      <c r="C389" s="258" t="s">
        <v>6586</v>
      </c>
      <c r="D389" s="261" t="s">
        <v>6587</v>
      </c>
      <c r="E389" s="262" t="s">
        <v>6084</v>
      </c>
      <c r="F389" s="265" t="s">
        <v>6583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6548</v>
      </c>
      <c r="B390" s="257" t="s">
        <v>6580</v>
      </c>
      <c r="C390" s="258" t="s">
        <v>6588</v>
      </c>
      <c r="D390" s="261" t="s">
        <v>6589</v>
      </c>
      <c r="E390" s="262" t="s">
        <v>5901</v>
      </c>
      <c r="F390" s="265" t="s">
        <v>6583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6548</v>
      </c>
      <c r="B391" s="257" t="s">
        <v>6580</v>
      </c>
      <c r="C391" s="258" t="s">
        <v>6590</v>
      </c>
      <c r="D391" s="261" t="s">
        <v>6591</v>
      </c>
      <c r="E391" s="262" t="s">
        <v>6084</v>
      </c>
      <c r="F391" s="265" t="s">
        <v>6583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6548</v>
      </c>
      <c r="B392" s="257" t="s">
        <v>6580</v>
      </c>
      <c r="C392" s="258" t="s">
        <v>6592</v>
      </c>
      <c r="D392" s="261" t="s">
        <v>6593</v>
      </c>
      <c r="E392" s="262" t="s">
        <v>5834</v>
      </c>
      <c r="F392" s="265" t="s">
        <v>6583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6548</v>
      </c>
      <c r="B393" s="257" t="s">
        <v>6580</v>
      </c>
      <c r="C393" s="258" t="s">
        <v>6594</v>
      </c>
      <c r="D393" s="261" t="s">
        <v>6595</v>
      </c>
      <c r="E393" s="262" t="s">
        <v>5834</v>
      </c>
      <c r="F393" s="265" t="s">
        <v>6583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6548</v>
      </c>
      <c r="B394" s="257" t="s">
        <v>6580</v>
      </c>
      <c r="C394" s="258" t="s">
        <v>6596</v>
      </c>
      <c r="D394" s="261" t="s">
        <v>6597</v>
      </c>
      <c r="E394" s="262" t="s">
        <v>6084</v>
      </c>
      <c r="F394" s="265" t="s">
        <v>6583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6548</v>
      </c>
      <c r="B395" s="257" t="s">
        <v>6580</v>
      </c>
      <c r="C395" s="258" t="s">
        <v>6598</v>
      </c>
      <c r="D395" s="261" t="s">
        <v>6599</v>
      </c>
      <c r="E395" s="262" t="s">
        <v>5901</v>
      </c>
      <c r="F395" s="265" t="s">
        <v>6583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6548</v>
      </c>
      <c r="B396" s="257" t="s">
        <v>6580</v>
      </c>
      <c r="C396" s="258" t="s">
        <v>6600</v>
      </c>
      <c r="D396" s="261" t="s">
        <v>6601</v>
      </c>
      <c r="E396" s="262" t="s">
        <v>6084</v>
      </c>
      <c r="F396" s="265" t="s">
        <v>6583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6548</v>
      </c>
      <c r="B397" s="257" t="s">
        <v>6580</v>
      </c>
      <c r="C397" s="258" t="s">
        <v>6602</v>
      </c>
      <c r="D397" s="261" t="s">
        <v>6603</v>
      </c>
      <c r="E397" s="262" t="s">
        <v>5834</v>
      </c>
      <c r="F397" s="265" t="s">
        <v>6583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6548</v>
      </c>
      <c r="B398" s="257" t="s">
        <v>6580</v>
      </c>
      <c r="C398" s="258" t="s">
        <v>6604</v>
      </c>
      <c r="D398" s="261" t="s">
        <v>6605</v>
      </c>
      <c r="E398" s="262" t="s">
        <v>5949</v>
      </c>
      <c r="F398" s="265" t="s">
        <v>6583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6548</v>
      </c>
      <c r="B399" s="257" t="s">
        <v>6580</v>
      </c>
      <c r="C399" s="258" t="s">
        <v>6606</v>
      </c>
      <c r="D399" s="261" t="s">
        <v>6607</v>
      </c>
      <c r="E399" s="262" t="s">
        <v>6084</v>
      </c>
      <c r="F399" s="265" t="s">
        <v>6583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6548</v>
      </c>
      <c r="B400" s="257" t="s">
        <v>6580</v>
      </c>
      <c r="C400" s="258" t="s">
        <v>6608</v>
      </c>
      <c r="D400" s="261" t="s">
        <v>6609</v>
      </c>
      <c r="E400" s="262" t="s">
        <v>6084</v>
      </c>
      <c r="F400" s="265" t="s">
        <v>6583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6548</v>
      </c>
      <c r="B401" s="257" t="s">
        <v>6580</v>
      </c>
      <c r="C401" s="258" t="s">
        <v>6610</v>
      </c>
      <c r="D401" s="261" t="s">
        <v>6611</v>
      </c>
      <c r="E401" s="262" t="s">
        <v>5834</v>
      </c>
      <c r="F401" s="265" t="s">
        <v>6583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6548</v>
      </c>
      <c r="B402" s="257" t="s">
        <v>6580</v>
      </c>
      <c r="C402" s="258" t="s">
        <v>6612</v>
      </c>
      <c r="D402" s="261" t="s">
        <v>6613</v>
      </c>
      <c r="E402" s="262" t="s">
        <v>5834</v>
      </c>
      <c r="F402" s="265" t="s">
        <v>6583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6548</v>
      </c>
      <c r="B403" s="257" t="s">
        <v>6580</v>
      </c>
      <c r="C403" s="258" t="s">
        <v>6614</v>
      </c>
      <c r="D403" s="261" t="s">
        <v>6615</v>
      </c>
      <c r="E403" s="262" t="s">
        <v>5834</v>
      </c>
      <c r="F403" s="265" t="s">
        <v>6583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6548</v>
      </c>
      <c r="B404" s="257" t="s">
        <v>6580</v>
      </c>
      <c r="C404" s="258" t="s">
        <v>6616</v>
      </c>
      <c r="D404" s="261" t="s">
        <v>6617</v>
      </c>
      <c r="E404" s="262" t="s">
        <v>5949</v>
      </c>
      <c r="F404" s="265" t="s">
        <v>6583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6548</v>
      </c>
      <c r="B405" s="257" t="s">
        <v>6580</v>
      </c>
      <c r="C405" s="258" t="s">
        <v>6618</v>
      </c>
      <c r="D405" s="261" t="s">
        <v>6619</v>
      </c>
      <c r="E405" s="262" t="s">
        <v>5949</v>
      </c>
      <c r="F405" s="265" t="s">
        <v>6583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6548</v>
      </c>
      <c r="B406" s="257" t="s">
        <v>6580</v>
      </c>
      <c r="C406" s="258" t="s">
        <v>6620</v>
      </c>
      <c r="D406" s="261" t="s">
        <v>6621</v>
      </c>
      <c r="E406" s="262" t="s">
        <v>5949</v>
      </c>
      <c r="F406" s="265" t="s">
        <v>6622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6548</v>
      </c>
      <c r="B407" s="257" t="s">
        <v>6580</v>
      </c>
      <c r="C407" s="258" t="s">
        <v>6623</v>
      </c>
      <c r="D407" s="261" t="s">
        <v>6624</v>
      </c>
      <c r="E407" s="262" t="s">
        <v>5949</v>
      </c>
      <c r="F407" s="265" t="s">
        <v>6583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6548</v>
      </c>
      <c r="B408" s="257" t="s">
        <v>6580</v>
      </c>
      <c r="C408" s="258" t="s">
        <v>6625</v>
      </c>
      <c r="D408" s="261" t="s">
        <v>6626</v>
      </c>
      <c r="E408" s="262" t="s">
        <v>5949</v>
      </c>
      <c r="F408" s="265" t="s">
        <v>6583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6548</v>
      </c>
      <c r="B409" s="257" t="s">
        <v>6580</v>
      </c>
      <c r="C409" s="258" t="s">
        <v>6627</v>
      </c>
      <c r="D409" s="261" t="s">
        <v>6628</v>
      </c>
      <c r="E409" s="262" t="s">
        <v>5949</v>
      </c>
      <c r="F409" s="265" t="s">
        <v>6629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6548</v>
      </c>
      <c r="B410" s="256" t="s">
        <v>6630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6548</v>
      </c>
      <c r="B411" s="257" t="s">
        <v>6630</v>
      </c>
      <c r="C411" s="258" t="s">
        <v>6631</v>
      </c>
      <c r="D411" s="261" t="s">
        <v>6632</v>
      </c>
      <c r="E411" s="262" t="s">
        <v>5805</v>
      </c>
      <c r="F411" s="265" t="s">
        <v>6555</v>
      </c>
      <c r="G411" s="268">
        <f>IF(COUNTIF(H411:AU411,"&lt;&gt;")=0,"",SUMPRODUCT(((Recommendations[ImplStatus]="Implemented")+(Recommendations[ImplStatus]="Compensated"))*ISNUMBER(MATCH(Recommendations[Id],H411:AU411,0)))/COUNTIF(H411:AU411,"&lt;&gt;"))</f>
        <v>0</v>
      </c>
      <c r="H411" s="269" t="s">
        <v>1037</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6548</v>
      </c>
      <c r="B412" s="257" t="s">
        <v>6630</v>
      </c>
      <c r="C412" s="258" t="s">
        <v>6633</v>
      </c>
      <c r="D412" s="261" t="s">
        <v>6634</v>
      </c>
      <c r="E412" s="262" t="s">
        <v>5805</v>
      </c>
      <c r="F412" s="265" t="s">
        <v>6555</v>
      </c>
      <c r="G412" s="268">
        <f>IF(COUNTIF(H412:AU412,"&lt;&gt;")=0,"",SUMPRODUCT(((Recommendations[ImplStatus]="Implemented")+(Recommendations[ImplStatus]="Compensated"))*ISNUMBER(MATCH(Recommendations[Id],H412:AU412,0)))/COUNTIF(H412:AU412,"&lt;&gt;"))</f>
        <v>0</v>
      </c>
      <c r="H412" s="269" t="s">
        <v>268</v>
      </c>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6548</v>
      </c>
      <c r="B413" s="257" t="s">
        <v>6630</v>
      </c>
      <c r="C413" s="258" t="s">
        <v>6635</v>
      </c>
      <c r="D413" s="261" t="s">
        <v>6636</v>
      </c>
      <c r="E413" s="262" t="s">
        <v>5805</v>
      </c>
      <c r="F413" s="265" t="s">
        <v>6555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6548</v>
      </c>
      <c r="B414" s="257" t="s">
        <v>6630</v>
      </c>
      <c r="C414" s="258" t="s">
        <v>6637</v>
      </c>
      <c r="D414" s="261" t="s">
        <v>6638</v>
      </c>
      <c r="E414" s="262" t="s">
        <v>5805</v>
      </c>
      <c r="F414" s="265" t="s">
        <v>6555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6548</v>
      </c>
      <c r="B415" s="257" t="s">
        <v>6630</v>
      </c>
      <c r="C415" s="258" t="s">
        <v>6639</v>
      </c>
      <c r="D415" s="261" t="s">
        <v>6640</v>
      </c>
      <c r="E415" s="262" t="s">
        <v>5834</v>
      </c>
      <c r="F415" s="265" t="s">
        <v>6555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6548</v>
      </c>
      <c r="B416" s="257" t="s">
        <v>6630</v>
      </c>
      <c r="C416" s="258" t="s">
        <v>6641</v>
      </c>
      <c r="D416" s="261" t="s">
        <v>6642</v>
      </c>
      <c r="E416" s="262" t="s">
        <v>5834</v>
      </c>
      <c r="F416" s="265" t="s">
        <v>6643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6548</v>
      </c>
      <c r="B417" s="257" t="s">
        <v>6630</v>
      </c>
      <c r="C417" s="258" t="s">
        <v>6644</v>
      </c>
      <c r="D417" s="261" t="s">
        <v>6645</v>
      </c>
      <c r="E417" s="262" t="s">
        <v>5834</v>
      </c>
      <c r="F417" s="265" t="s">
        <v>6643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6548</v>
      </c>
      <c r="B418" s="257" t="s">
        <v>6630</v>
      </c>
      <c r="C418" s="258" t="s">
        <v>6646</v>
      </c>
      <c r="D418" s="261" t="s">
        <v>6647</v>
      </c>
      <c r="E418" s="262" t="s">
        <v>6084</v>
      </c>
      <c r="F418" s="265" t="s">
        <v>6643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6548</v>
      </c>
      <c r="B419" s="257" t="s">
        <v>6630</v>
      </c>
      <c r="C419" s="258" t="s">
        <v>6648</v>
      </c>
      <c r="D419" s="261" t="s">
        <v>6649</v>
      </c>
      <c r="E419" s="262" t="s">
        <v>5834</v>
      </c>
      <c r="F419" s="265" t="s">
        <v>6643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6548</v>
      </c>
      <c r="B420" s="257" t="s">
        <v>6630</v>
      </c>
      <c r="C420" s="258" t="s">
        <v>6650</v>
      </c>
      <c r="D420" s="261" t="s">
        <v>6651</v>
      </c>
      <c r="E420" s="262" t="s">
        <v>6084</v>
      </c>
      <c r="F420" s="265" t="s">
        <v>6643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6548</v>
      </c>
      <c r="B421" s="257" t="s">
        <v>6630</v>
      </c>
      <c r="C421" s="258" t="s">
        <v>6652</v>
      </c>
      <c r="D421" s="261" t="s">
        <v>6653</v>
      </c>
      <c r="E421" s="262" t="s">
        <v>6084</v>
      </c>
      <c r="F421" s="265" t="s">
        <v>6643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6548</v>
      </c>
      <c r="B422" s="257" t="s">
        <v>6630</v>
      </c>
      <c r="C422" s="258" t="s">
        <v>6654</v>
      </c>
      <c r="D422" s="261" t="s">
        <v>6655</v>
      </c>
      <c r="E422" s="262" t="s">
        <v>5834</v>
      </c>
      <c r="F422" s="265" t="s">
        <v>6643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6548</v>
      </c>
      <c r="B423" s="257" t="s">
        <v>6630</v>
      </c>
      <c r="C423" s="258" t="s">
        <v>6656</v>
      </c>
      <c r="D423" s="261" t="s">
        <v>6657</v>
      </c>
      <c r="E423" s="262" t="s">
        <v>5834</v>
      </c>
      <c r="F423" s="265" t="s">
        <v>6643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6658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6658</v>
      </c>
      <c r="B425" s="256" t="s">
        <v>6659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6658</v>
      </c>
      <c r="B426" s="257" t="s">
        <v>6659</v>
      </c>
      <c r="C426" s="258" t="s">
        <v>6660</v>
      </c>
      <c r="D426" s="261" t="s">
        <v>6661</v>
      </c>
      <c r="E426" s="262" t="s">
        <v>5805</v>
      </c>
      <c r="F426" s="265" t="s">
        <v>6622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6658</v>
      </c>
      <c r="B427" s="257" t="s">
        <v>6659</v>
      </c>
      <c r="C427" s="258" t="s">
        <v>6662</v>
      </c>
      <c r="D427" s="261" t="s">
        <v>6663</v>
      </c>
      <c r="E427" s="262" t="s">
        <v>5805</v>
      </c>
      <c r="F427" s="265" t="s">
        <v>6622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6658</v>
      </c>
      <c r="B428" s="257" t="s">
        <v>6659</v>
      </c>
      <c r="C428" s="258" t="s">
        <v>6664</v>
      </c>
      <c r="D428" s="261" t="s">
        <v>6665</v>
      </c>
      <c r="E428" s="262" t="s">
        <v>6084</v>
      </c>
      <c r="F428" s="265" t="s">
        <v>6622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6658</v>
      </c>
      <c r="B429" s="257" t="s">
        <v>6659</v>
      </c>
      <c r="C429" s="258" t="s">
        <v>6666</v>
      </c>
      <c r="D429" s="261" t="s">
        <v>6667</v>
      </c>
      <c r="E429" s="262" t="s">
        <v>5834</v>
      </c>
      <c r="F429" s="265" t="s">
        <v>6622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6658</v>
      </c>
      <c r="B430" s="257" t="s">
        <v>6659</v>
      </c>
      <c r="C430" s="258" t="s">
        <v>6668</v>
      </c>
      <c r="D430" s="261" t="s">
        <v>6669</v>
      </c>
      <c r="E430" s="262" t="s">
        <v>5834</v>
      </c>
      <c r="F430" s="265" t="s">
        <v>6622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6658</v>
      </c>
      <c r="B431" s="257" t="s">
        <v>6659</v>
      </c>
      <c r="C431" s="258" t="s">
        <v>6670</v>
      </c>
      <c r="D431" s="261" t="s">
        <v>6671</v>
      </c>
      <c r="E431" s="262" t="s">
        <v>6084</v>
      </c>
      <c r="F431" s="265" t="s">
        <v>6622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6658</v>
      </c>
      <c r="B432" s="257" t="s">
        <v>6659</v>
      </c>
      <c r="C432" s="258" t="s">
        <v>6672</v>
      </c>
      <c r="D432" s="261" t="s">
        <v>6673</v>
      </c>
      <c r="E432" s="262" t="s">
        <v>6084</v>
      </c>
      <c r="F432" s="265" t="s">
        <v>6622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6658</v>
      </c>
      <c r="B433" s="257" t="s">
        <v>6659</v>
      </c>
      <c r="C433" s="258" t="s">
        <v>6674</v>
      </c>
      <c r="D433" s="261" t="s">
        <v>6675</v>
      </c>
      <c r="E433" s="262" t="s">
        <v>5901</v>
      </c>
      <c r="F433" s="265" t="s">
        <v>6622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6658</v>
      </c>
      <c r="B434" s="257" t="s">
        <v>6659</v>
      </c>
      <c r="C434" s="258" t="s">
        <v>6676</v>
      </c>
      <c r="D434" s="261" t="s">
        <v>6677</v>
      </c>
      <c r="E434" s="262" t="s">
        <v>5901</v>
      </c>
      <c r="F434" s="265" t="s">
        <v>6622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6658</v>
      </c>
      <c r="B435" s="257" t="s">
        <v>6659</v>
      </c>
      <c r="C435" s="258" t="s">
        <v>6678</v>
      </c>
      <c r="D435" s="261" t="s">
        <v>6679</v>
      </c>
      <c r="E435" s="262" t="s">
        <v>5834</v>
      </c>
      <c r="F435" s="265" t="s">
        <v>6622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6658</v>
      </c>
      <c r="B436" s="257" t="s">
        <v>6659</v>
      </c>
      <c r="C436" s="258" t="s">
        <v>6680</v>
      </c>
      <c r="D436" s="261" t="s">
        <v>6681</v>
      </c>
      <c r="E436" s="262" t="s">
        <v>5901</v>
      </c>
      <c r="F436" s="265" t="s">
        <v>6622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6658</v>
      </c>
      <c r="B437" s="257" t="s">
        <v>6659</v>
      </c>
      <c r="C437" s="258" t="s">
        <v>6682</v>
      </c>
      <c r="D437" s="261" t="s">
        <v>6683</v>
      </c>
      <c r="E437" s="262" t="s">
        <v>5834</v>
      </c>
      <c r="F437" s="265" t="s">
        <v>6622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6658</v>
      </c>
      <c r="B438" s="256" t="s">
        <v>6684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6658</v>
      </c>
      <c r="B439" s="257" t="s">
        <v>6684</v>
      </c>
      <c r="C439" s="258" t="s">
        <v>6685</v>
      </c>
      <c r="D439" s="261" t="s">
        <v>6686</v>
      </c>
      <c r="E439" s="262" t="s">
        <v>5805</v>
      </c>
      <c r="F439" s="265" t="s">
        <v>6687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6658</v>
      </c>
      <c r="B440" s="257" t="s">
        <v>6684</v>
      </c>
      <c r="C440" s="258" t="s">
        <v>6688</v>
      </c>
      <c r="D440" s="261" t="s">
        <v>6689</v>
      </c>
      <c r="E440" s="262" t="s">
        <v>5805</v>
      </c>
      <c r="F440" s="265" t="s">
        <v>6687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6658</v>
      </c>
      <c r="B441" s="257" t="s">
        <v>6684</v>
      </c>
      <c r="C441" s="258" t="s">
        <v>6690</v>
      </c>
      <c r="D441" s="261" t="s">
        <v>6691</v>
      </c>
      <c r="E441" s="262" t="s">
        <v>5805</v>
      </c>
      <c r="F441" s="265" t="s">
        <v>6687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6658</v>
      </c>
      <c r="B442" s="257" t="s">
        <v>6684</v>
      </c>
      <c r="C442" s="258" t="s">
        <v>6692</v>
      </c>
      <c r="D442" s="261" t="s">
        <v>6693</v>
      </c>
      <c r="E442" s="262" t="s">
        <v>5805</v>
      </c>
      <c r="F442" s="265" t="s">
        <v>6687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6658</v>
      </c>
      <c r="B443" s="257" t="s">
        <v>6684</v>
      </c>
      <c r="C443" s="258" t="s">
        <v>6694</v>
      </c>
      <c r="D443" s="261" t="s">
        <v>6695</v>
      </c>
      <c r="E443" s="262" t="s">
        <v>5834</v>
      </c>
      <c r="F443" s="265" t="s">
        <v>6687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6658</v>
      </c>
      <c r="B444" s="257" t="s">
        <v>6684</v>
      </c>
      <c r="C444" s="258" t="s">
        <v>6696</v>
      </c>
      <c r="D444" s="261" t="s">
        <v>6697</v>
      </c>
      <c r="E444" s="262" t="s">
        <v>5834</v>
      </c>
      <c r="F444" s="265" t="s">
        <v>6687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6658</v>
      </c>
      <c r="B445" s="257" t="s">
        <v>6684</v>
      </c>
      <c r="C445" s="258" t="s">
        <v>6698</v>
      </c>
      <c r="D445" s="261" t="s">
        <v>6699</v>
      </c>
      <c r="E445" s="262" t="s">
        <v>5834</v>
      </c>
      <c r="F445" s="265" t="s">
        <v>6687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6658</v>
      </c>
      <c r="B446" s="257" t="s">
        <v>6684</v>
      </c>
      <c r="C446" s="258" t="s">
        <v>6700</v>
      </c>
      <c r="D446" s="261" t="s">
        <v>6701</v>
      </c>
      <c r="E446" s="262" t="s">
        <v>5949</v>
      </c>
      <c r="F446" s="265" t="s">
        <v>6687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6658</v>
      </c>
      <c r="B447" s="257" t="s">
        <v>6684</v>
      </c>
      <c r="C447" s="258" t="s">
        <v>6702</v>
      </c>
      <c r="D447" s="261" t="s">
        <v>6703</v>
      </c>
      <c r="E447" s="262" t="s">
        <v>5834</v>
      </c>
      <c r="F447" s="265" t="s">
        <v>6687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6658</v>
      </c>
      <c r="B448" s="257" t="s">
        <v>6684</v>
      </c>
      <c r="C448" s="258" t="s">
        <v>6704</v>
      </c>
      <c r="D448" s="261" t="s">
        <v>6705</v>
      </c>
      <c r="E448" s="262" t="s">
        <v>5949</v>
      </c>
      <c r="F448" s="265" t="s">
        <v>6687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6658</v>
      </c>
      <c r="B449" s="257" t="s">
        <v>6684</v>
      </c>
      <c r="C449" s="258" t="s">
        <v>6706</v>
      </c>
      <c r="D449" s="261" t="s">
        <v>6707</v>
      </c>
      <c r="E449" s="262" t="s">
        <v>5949</v>
      </c>
      <c r="F449" s="265" t="s">
        <v>6687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6708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6708</v>
      </c>
      <c r="B451" s="256" t="s">
        <v>6709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6708</v>
      </c>
      <c r="B452" s="257" t="s">
        <v>6709</v>
      </c>
      <c r="C452" s="258" t="s">
        <v>6710</v>
      </c>
      <c r="D452" s="261" t="s">
        <v>6711</v>
      </c>
      <c r="E452" s="262" t="s">
        <v>5805</v>
      </c>
      <c r="F452" s="265" t="s">
        <v>6712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6708</v>
      </c>
      <c r="B453" s="257" t="s">
        <v>6709</v>
      </c>
      <c r="C453" s="258" t="s">
        <v>6713</v>
      </c>
      <c r="D453" s="261" t="s">
        <v>6714</v>
      </c>
      <c r="E453" s="262" t="s">
        <v>5805</v>
      </c>
      <c r="F453" s="265" t="s">
        <v>6712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6708</v>
      </c>
      <c r="B454" s="257" t="s">
        <v>6709</v>
      </c>
      <c r="C454" s="258" t="s">
        <v>6715</v>
      </c>
      <c r="D454" s="261" t="s">
        <v>6716</v>
      </c>
      <c r="E454" s="262" t="s">
        <v>5805</v>
      </c>
      <c r="F454" s="265" t="s">
        <v>6712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6708</v>
      </c>
      <c r="B455" s="257" t="s">
        <v>6709</v>
      </c>
      <c r="C455" s="258" t="s">
        <v>6717</v>
      </c>
      <c r="D455" s="261" t="s">
        <v>6718</v>
      </c>
      <c r="E455" s="262" t="s">
        <v>5805</v>
      </c>
      <c r="F455" s="265" t="s">
        <v>6712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6708</v>
      </c>
      <c r="B456" s="257" t="s">
        <v>6709</v>
      </c>
      <c r="C456" s="258" t="s">
        <v>6719</v>
      </c>
      <c r="D456" s="261" t="s">
        <v>6720</v>
      </c>
      <c r="E456" s="262" t="s">
        <v>5805</v>
      </c>
      <c r="F456" s="265" t="s">
        <v>6712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6708</v>
      </c>
      <c r="B457" s="257" t="s">
        <v>6709</v>
      </c>
      <c r="C457" s="258" t="s">
        <v>6721</v>
      </c>
      <c r="D457" s="261" t="s">
        <v>6722</v>
      </c>
      <c r="E457" s="262" t="s">
        <v>5834</v>
      </c>
      <c r="F457" s="265" t="s">
        <v>6712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6708</v>
      </c>
      <c r="B458" s="257" t="s">
        <v>6709</v>
      </c>
      <c r="C458" s="258" t="s">
        <v>6723</v>
      </c>
      <c r="D458" s="261" t="s">
        <v>6724</v>
      </c>
      <c r="E458" s="262" t="s">
        <v>5834</v>
      </c>
      <c r="F458" s="265" t="s">
        <v>6712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6708</v>
      </c>
      <c r="B459" s="257" t="s">
        <v>6709</v>
      </c>
      <c r="C459" s="258" t="s">
        <v>6725</v>
      </c>
      <c r="D459" s="261" t="s">
        <v>6726</v>
      </c>
      <c r="E459" s="262" t="s">
        <v>5834</v>
      </c>
      <c r="F459" s="265" t="s">
        <v>6712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6708</v>
      </c>
      <c r="B460" s="257" t="s">
        <v>6709</v>
      </c>
      <c r="C460" s="258" t="s">
        <v>6727</v>
      </c>
      <c r="D460" s="261" t="s">
        <v>6728</v>
      </c>
      <c r="E460" s="262" t="s">
        <v>5834</v>
      </c>
      <c r="F460" s="265" t="s">
        <v>6712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6708</v>
      </c>
      <c r="B461" s="257" t="s">
        <v>6709</v>
      </c>
      <c r="C461" s="258" t="s">
        <v>6729</v>
      </c>
      <c r="D461" s="261" t="s">
        <v>6730</v>
      </c>
      <c r="E461" s="262" t="s">
        <v>5834</v>
      </c>
      <c r="F461" s="265" t="s">
        <v>6712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6708</v>
      </c>
      <c r="B462" s="257" t="s">
        <v>6709</v>
      </c>
      <c r="C462" s="258" t="s">
        <v>6731</v>
      </c>
      <c r="D462" s="261" t="s">
        <v>6732</v>
      </c>
      <c r="E462" s="262" t="s">
        <v>5834</v>
      </c>
      <c r="F462" s="265" t="s">
        <v>6712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6708</v>
      </c>
      <c r="B463" s="257" t="s">
        <v>6709</v>
      </c>
      <c r="C463" s="258" t="s">
        <v>6733</v>
      </c>
      <c r="D463" s="261" t="s">
        <v>6734</v>
      </c>
      <c r="E463" s="262" t="s">
        <v>5834</v>
      </c>
      <c r="F463" s="265" t="s">
        <v>6712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6708</v>
      </c>
      <c r="B464" s="257" t="s">
        <v>6709</v>
      </c>
      <c r="C464" s="258" t="s">
        <v>6735</v>
      </c>
      <c r="D464" s="261" t="s">
        <v>6736</v>
      </c>
      <c r="E464" s="262" t="s">
        <v>5834</v>
      </c>
      <c r="F464" s="265" t="s">
        <v>6712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6708</v>
      </c>
      <c r="B465" s="257" t="s">
        <v>6709</v>
      </c>
      <c r="C465" s="258" t="s">
        <v>6737</v>
      </c>
      <c r="D465" s="261" t="s">
        <v>6738</v>
      </c>
      <c r="E465" s="262" t="s">
        <v>5834</v>
      </c>
      <c r="F465" s="265" t="s">
        <v>6712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6708</v>
      </c>
      <c r="B466" s="256" t="s">
        <v>6739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6708</v>
      </c>
      <c r="B467" s="257" t="s">
        <v>6739</v>
      </c>
      <c r="C467" s="258" t="s">
        <v>6740</v>
      </c>
      <c r="D467" s="261" t="s">
        <v>6741</v>
      </c>
      <c r="E467" s="262" t="s">
        <v>5805</v>
      </c>
      <c r="F467" s="265" t="s">
        <v>5944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6708</v>
      </c>
      <c r="B468" s="257" t="s">
        <v>6739</v>
      </c>
      <c r="C468" s="258" t="s">
        <v>6742</v>
      </c>
      <c r="D468" s="261" t="s">
        <v>6743</v>
      </c>
      <c r="E468" s="262" t="s">
        <v>5805</v>
      </c>
      <c r="F468" s="265" t="s">
        <v>5944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6708</v>
      </c>
      <c r="B469" s="257" t="s">
        <v>6739</v>
      </c>
      <c r="C469" s="258" t="s">
        <v>6744</v>
      </c>
      <c r="D469" s="261" t="s">
        <v>6745</v>
      </c>
      <c r="E469" s="262" t="s">
        <v>5805</v>
      </c>
      <c r="F469" s="265" t="s">
        <v>5944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6708</v>
      </c>
      <c r="B470" s="257" t="s">
        <v>6739</v>
      </c>
      <c r="C470" s="258" t="s">
        <v>6746</v>
      </c>
      <c r="D470" s="261" t="s">
        <v>6747</v>
      </c>
      <c r="E470" s="262" t="s">
        <v>5901</v>
      </c>
      <c r="F470" s="265" t="s">
        <v>6313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6708</v>
      </c>
      <c r="B471" s="257" t="s">
        <v>6739</v>
      </c>
      <c r="C471" s="258" t="s">
        <v>6748</v>
      </c>
      <c r="D471" s="261" t="s">
        <v>6749</v>
      </c>
      <c r="E471" s="262" t="s">
        <v>5901</v>
      </c>
      <c r="F471" s="265" t="s">
        <v>6313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6708</v>
      </c>
      <c r="B472" s="257" t="s">
        <v>6739</v>
      </c>
      <c r="C472" s="258" t="s">
        <v>6750</v>
      </c>
      <c r="D472" s="261" t="s">
        <v>6751</v>
      </c>
      <c r="E472" s="262" t="s">
        <v>5805</v>
      </c>
      <c r="F472" s="265" t="s">
        <v>6313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6708</v>
      </c>
      <c r="B473" s="257" t="s">
        <v>6739</v>
      </c>
      <c r="C473" s="258" t="s">
        <v>6752</v>
      </c>
      <c r="D473" s="261" t="s">
        <v>6753</v>
      </c>
      <c r="E473" s="262" t="s">
        <v>5805</v>
      </c>
      <c r="F473" s="265" t="s">
        <v>6252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6708</v>
      </c>
      <c r="B474" s="257" t="s">
        <v>6739</v>
      </c>
      <c r="C474" s="258" t="s">
        <v>6754</v>
      </c>
      <c r="D474" s="261" t="s">
        <v>6755</v>
      </c>
      <c r="E474" s="262" t="s">
        <v>5834</v>
      </c>
      <c r="F474" s="265" t="s">
        <v>6252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6708</v>
      </c>
      <c r="B475" s="257" t="s">
        <v>6739</v>
      </c>
      <c r="C475" s="258" t="s">
        <v>6756</v>
      </c>
      <c r="D475" s="261" t="s">
        <v>6757</v>
      </c>
      <c r="E475" s="262" t="s">
        <v>5834</v>
      </c>
      <c r="F475" s="265" t="s">
        <v>6252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6708</v>
      </c>
      <c r="B476" s="257" t="s">
        <v>6739</v>
      </c>
      <c r="C476" s="258" t="s">
        <v>6758</v>
      </c>
      <c r="D476" s="261" t="s">
        <v>6759</v>
      </c>
      <c r="E476" s="262" t="s">
        <v>5834</v>
      </c>
      <c r="F476" s="265" t="s">
        <v>6252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6708</v>
      </c>
      <c r="B477" s="257" t="s">
        <v>6739</v>
      </c>
      <c r="C477" s="258" t="s">
        <v>6760</v>
      </c>
      <c r="D477" s="261" t="s">
        <v>6761</v>
      </c>
      <c r="E477" s="262" t="s">
        <v>5834</v>
      </c>
      <c r="F477" s="265" t="s">
        <v>6252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6708</v>
      </c>
      <c r="B478" s="257" t="s">
        <v>6739</v>
      </c>
      <c r="C478" s="258" t="s">
        <v>6762</v>
      </c>
      <c r="D478" s="261" t="s">
        <v>6763</v>
      </c>
      <c r="E478" s="262" t="s">
        <v>5834</v>
      </c>
      <c r="F478" s="265" t="s">
        <v>6313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6708</v>
      </c>
      <c r="B479" s="257" t="s">
        <v>6739</v>
      </c>
      <c r="C479" s="258" t="s">
        <v>6764</v>
      </c>
      <c r="D479" s="261" t="s">
        <v>6765</v>
      </c>
      <c r="E479" s="262" t="s">
        <v>5949</v>
      </c>
      <c r="F479" s="265" t="s">
        <v>6313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6708</v>
      </c>
      <c r="B480" s="257" t="s">
        <v>6739</v>
      </c>
      <c r="C480" s="258" t="s">
        <v>6766</v>
      </c>
      <c r="D480" s="261" t="s">
        <v>6767</v>
      </c>
      <c r="E480" s="262" t="s">
        <v>5949</v>
      </c>
      <c r="F480" s="265" t="s">
        <v>6313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6708</v>
      </c>
      <c r="B481" s="270" t="s">
        <v>6739</v>
      </c>
      <c r="C481" s="271" t="s">
        <v>6768</v>
      </c>
      <c r="D481" s="272" t="s">
        <v>6769</v>
      </c>
      <c r="E481" s="273" t="s">
        <v>5949</v>
      </c>
      <c r="F481" s="274" t="s">
        <v>5944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1118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IFERROR(INDEX('Recommendations'!$I$2:$I$161, MATCH(H2,'Recommendations'!$B$2:$B$161,0))="Implemented", FALSE))</xm:f>
            <x14:dxf>
              <font>
                <color rgb="FF000000"/>
              </font>
              <fill>
                <patternFill>
                  <bgColor rgb="FF3C7D22"/>
                </patternFill>
              </fill>
            </x14:dxf>
          </x14:cfRule>
          <x14:cfRule type="expression" priority="2" id="{00000000-000E-0000-0B00-000002000000}">
            <xm:f>AND(H2&lt;&gt;"", IFERROR(INDEX('Recommendations'!$I$2:$I$161, MATCH(H2,'Recommendations'!$B$2:$B$161,0))="Compensated", FALSE))</xm:f>
            <x14:dxf>
              <font>
                <color rgb="FF000000"/>
              </font>
              <fill>
                <patternFill>
                  <bgColor rgb="FFC6E0B4"/>
                </patternFill>
              </fill>
            </x14:dxf>
          </x14:cfRule>
          <x14:cfRule type="expression" priority="3" id="{00000000-000E-0000-0B00-000003000000}">
            <xm:f>AND(H2&lt;&gt;"", IFERROR(INDEX('Recommendations'!$I$2:$I$161, MATCH(H2,'Recommendations'!$B$2:$B$161,0))="Testing", FALSE))</xm:f>
            <x14:dxf>
              <font>
                <color rgb="FF000000"/>
              </font>
              <fill>
                <patternFill>
                  <bgColor rgb="FFFFC000"/>
                </patternFill>
              </fill>
            </x14:dxf>
          </x14:cfRule>
          <x14:cfRule type="expression" priority="4" id="{00000000-000E-0000-0B00-000004000000}">
            <xm:f>AND(H2&lt;&gt;"", IFERROR(INDEX('Recommendations'!$I$2:$I$161, MATCH(H2,'Recommendations'!$B$2:$B$161,0))="Failed", FALSE))</xm:f>
            <x14:dxf>
              <font>
                <color rgb="FF000000"/>
              </font>
              <fill>
                <patternFill>
                  <bgColor rgb="FFD82891"/>
                </patternFill>
              </fill>
            </x14:dxf>
          </x14:cfRule>
          <x14:cfRule type="expression" priority="5" id="{00000000-000E-0000-0B00-000005000000}">
            <xm:f>AND(H2&lt;&gt;"", IFERROR(INDEX('Recommendations'!$I$2:$I$161, MATCH(H2,'Recommendations'!$B$2:$B$161,0))="Risk Accepted", FALSE))</xm:f>
            <x14:dxf>
              <font>
                <color rgb="FF000000"/>
              </font>
              <fill>
                <patternFill>
                  <bgColor rgb="FFD9D9D9"/>
                </patternFill>
              </fill>
            </x14:dxf>
          </x14:cfRule>
          <x14:cfRule type="expression" priority="6" id="{00000000-000E-0000-0B00-000006000000}">
            <xm:f>AND(H2&lt;&gt;"", IFERROR(INDEX('Recommendations'!$I$2:$I$161, MATCH(H2,'Recommendations'!$B$2:$B$161,0))="N/A",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1202</v>
      </c>
      <c r="C2" s="290"/>
      <c r="D2" s="290"/>
      <c r="E2" s="290"/>
      <c r="F2" s="290"/>
      <c r="G2" s="290"/>
      <c r="H2" s="290"/>
      <c r="I2" s="290"/>
    </row>
    <row r="4" spans="2:15" ht="18.5" x14ac:dyDescent="0.45">
      <c r="B4" s="39" t="s">
        <v>1203</v>
      </c>
    </row>
    <row r="5" spans="2:15" x14ac:dyDescent="0.35">
      <c r="B5" s="41" t="s">
        <v>25</v>
      </c>
      <c r="C5" s="41" t="s">
        <v>1204</v>
      </c>
      <c r="D5" s="41" t="s">
        <v>1205</v>
      </c>
      <c r="F5" s="291" t="s">
        <v>1206</v>
      </c>
      <c r="G5" s="291"/>
      <c r="H5" s="291"/>
      <c r="I5" s="292" t="s">
        <v>1207</v>
      </c>
      <c r="J5" s="292"/>
      <c r="K5" s="292"/>
      <c r="L5" s="292"/>
      <c r="M5" s="292"/>
      <c r="N5" s="292"/>
      <c r="O5" s="292"/>
    </row>
    <row r="6" spans="2:15" x14ac:dyDescent="0.35">
      <c r="B6" s="47" t="s">
        <v>1208</v>
      </c>
      <c r="C6" s="48">
        <v>160</v>
      </c>
      <c r="D6" s="49" t="s">
        <v>25</v>
      </c>
      <c r="F6" s="291" t="s">
        <v>1209</v>
      </c>
      <c r="G6" s="291"/>
      <c r="H6" s="291"/>
      <c r="I6" s="293" t="s">
        <v>1210</v>
      </c>
      <c r="J6" s="293"/>
      <c r="K6" s="293"/>
      <c r="L6" s="293"/>
      <c r="M6" s="293"/>
      <c r="N6" s="293"/>
      <c r="O6" s="293"/>
    </row>
    <row r="7" spans="2:15" x14ac:dyDescent="0.35">
      <c r="B7" s="50" t="s">
        <v>1211</v>
      </c>
      <c r="C7" s="51">
        <f>C6-C8-C9</f>
        <v>160</v>
      </c>
      <c r="D7" s="52">
        <f>IF(C6&gt;0,C7/C6,0)</f>
        <v>1</v>
      </c>
      <c r="F7" s="291" t="s">
        <v>1212</v>
      </c>
      <c r="G7" s="291"/>
      <c r="H7" s="291"/>
      <c r="I7" s="293" t="s">
        <v>1210</v>
      </c>
      <c r="J7" s="293"/>
      <c r="K7" s="293"/>
      <c r="L7" s="293"/>
      <c r="M7" s="293"/>
      <c r="N7" s="293"/>
      <c r="O7" s="293"/>
    </row>
    <row r="8" spans="2:15" x14ac:dyDescent="0.35">
      <c r="B8" s="43" t="s">
        <v>1213</v>
      </c>
      <c r="C8" s="44">
        <f>COUNTIF('Recommendations'!I:I,"Risk Accepted")</f>
        <v>0</v>
      </c>
      <c r="D8" s="45">
        <f>IF(C6&gt;0,C8/C6,0)</f>
        <v>0</v>
      </c>
      <c r="F8" s="291" t="s">
        <v>1214</v>
      </c>
      <c r="G8" s="291"/>
      <c r="H8" s="291"/>
      <c r="I8" s="293" t="s">
        <v>1210</v>
      </c>
      <c r="J8" s="293"/>
      <c r="K8" s="293"/>
      <c r="L8" s="293"/>
      <c r="M8" s="293"/>
      <c r="N8" s="293"/>
      <c r="O8" s="293"/>
    </row>
    <row r="9" spans="2:15" x14ac:dyDescent="0.35">
      <c r="B9" s="43" t="s">
        <v>1215</v>
      </c>
      <c r="C9" s="44">
        <f>COUNTIF('Recommendations'!I:I,"N/A")</f>
        <v>0</v>
      </c>
      <c r="D9" s="45">
        <f>IF(C6&gt;0,C9/C6,0)</f>
        <v>0</v>
      </c>
      <c r="F9" s="291" t="s">
        <v>1216</v>
      </c>
      <c r="G9" s="291"/>
      <c r="H9" s="291"/>
      <c r="I9" s="293" t="s">
        <v>1210</v>
      </c>
      <c r="J9" s="293"/>
      <c r="K9" s="293"/>
      <c r="L9" s="293"/>
      <c r="M9" s="293"/>
      <c r="N9" s="293"/>
      <c r="O9" s="293"/>
    </row>
    <row r="12" spans="2:15" ht="18.5" x14ac:dyDescent="0.45">
      <c r="B12" s="39" t="s">
        <v>1217</v>
      </c>
    </row>
    <row r="14" spans="2:15" x14ac:dyDescent="0.35">
      <c r="B14" s="53" t="s">
        <v>1218</v>
      </c>
    </row>
    <row r="15" spans="2:15" x14ac:dyDescent="0.35">
      <c r="B15" s="41" t="s">
        <v>25</v>
      </c>
      <c r="C15" s="41" t="s">
        <v>1219</v>
      </c>
      <c r="D15" s="41" t="s">
        <v>1220</v>
      </c>
      <c r="E15" s="41" t="s">
        <v>1221</v>
      </c>
      <c r="F15" s="41" t="s">
        <v>1222</v>
      </c>
    </row>
    <row r="16" spans="2:15" x14ac:dyDescent="0.35">
      <c r="B16" s="43" t="s">
        <v>1223</v>
      </c>
      <c r="C16" s="44">
        <f>COUNTIF('Recommendations'!P:P,"Resolved")</f>
        <v>0</v>
      </c>
      <c r="D16" s="44">
        <f>COUNTIF('Recommendations'!P:P,"Testing")</f>
        <v>0</v>
      </c>
      <c r="E16" s="44">
        <f>COUNTIF('Recommendations'!P:P,"Outstanding")</f>
        <v>160</v>
      </c>
      <c r="F16" s="44">
        <f>SUM(C16:E16)</f>
        <v>160</v>
      </c>
    </row>
    <row r="18" spans="2:6" x14ac:dyDescent="0.35">
      <c r="B18" s="53" t="s">
        <v>1224</v>
      </c>
    </row>
    <row r="19" spans="2:6" x14ac:dyDescent="0.35">
      <c r="B19" s="54" t="s">
        <v>25</v>
      </c>
      <c r="C19" s="54" t="s">
        <v>1219</v>
      </c>
      <c r="D19" s="54" t="s">
        <v>1220</v>
      </c>
      <c r="E19" s="54" t="s">
        <v>1221</v>
      </c>
      <c r="F19" s="54" t="s">
        <v>25</v>
      </c>
    </row>
    <row r="20" spans="2:6" x14ac:dyDescent="0.35">
      <c r="B20" s="43" t="s">
        <v>1223</v>
      </c>
      <c r="C20" s="45">
        <f>IF(F16&gt;0, C16/F16, 0)</f>
        <v>0</v>
      </c>
      <c r="D20" s="45">
        <f>IF(F16&gt;0, D16/F16, 0)</f>
        <v>0</v>
      </c>
      <c r="E20" s="45">
        <f>IF(F16&gt;0, E16/F16, 0)</f>
        <v>1</v>
      </c>
      <c r="F20" s="46" t="s">
        <v>25</v>
      </c>
    </row>
    <row r="25" spans="2:6" ht="18.5" x14ac:dyDescent="0.45">
      <c r="B25" s="39" t="s">
        <v>1225</v>
      </c>
    </row>
    <row r="27" spans="2:6" x14ac:dyDescent="0.35">
      <c r="B27" s="53" t="s">
        <v>1218</v>
      </c>
    </row>
    <row r="28" spans="2:6" x14ac:dyDescent="0.35">
      <c r="B28" s="41" t="s">
        <v>4</v>
      </c>
      <c r="C28" s="41" t="s">
        <v>1219</v>
      </c>
      <c r="D28" s="41" t="s">
        <v>1220</v>
      </c>
      <c r="E28" s="41" t="s">
        <v>1221</v>
      </c>
      <c r="F28" s="41" t="s">
        <v>1222</v>
      </c>
    </row>
    <row r="29" spans="2:6" x14ac:dyDescent="0.35">
      <c r="B29" s="43" t="s">
        <v>21</v>
      </c>
      <c r="C29" s="44">
        <f>COUNTIFS('Recommendations'!E:E,"E3 Level 1
E5 Level 1",'Recommendations'!P:P,"=Resolved")</f>
        <v>0</v>
      </c>
      <c r="D29" s="44">
        <f>COUNTIFS('Recommendations'!E:E,"=E3 Level 1
E5 Level 1",'Recommendations'!P:P,"=Testing")</f>
        <v>0</v>
      </c>
      <c r="E29" s="44">
        <f>COUNTIFS('Recommendations'!E:E,"=E3 Level 1
E5 Level 1",'Recommendations'!P:P,"=Outstanding")</f>
        <v>100</v>
      </c>
      <c r="F29" s="44">
        <f>SUM(C29:E29)</f>
        <v>100</v>
      </c>
    </row>
    <row r="30" spans="2:6" x14ac:dyDescent="0.35">
      <c r="B30" s="43" t="s">
        <v>54</v>
      </c>
      <c r="C30" s="44">
        <f>COUNTIFS('Recommendations'!E:E,"E3 Level 2
E5 Level 2",'Recommendations'!P:P,"=Resolved")</f>
        <v>0</v>
      </c>
      <c r="D30" s="44">
        <f>COUNTIFS('Recommendations'!E:E,"=E3 Level 2
E5 Level 2",'Recommendations'!P:P,"=Testing")</f>
        <v>0</v>
      </c>
      <c r="E30" s="44">
        <f>COUNTIFS('Recommendations'!E:E,"=E3 Level 2
E5 Level 2",'Recommendations'!P:P,"=Outstanding")</f>
        <v>37</v>
      </c>
      <c r="F30" s="44">
        <f>SUM(C30:E30)</f>
        <v>37</v>
      </c>
    </row>
    <row r="31" spans="2:6" x14ac:dyDescent="0.35">
      <c r="B31" s="43" t="s">
        <v>235</v>
      </c>
      <c r="C31" s="44">
        <f>COUNTIFS('Recommendations'!E:E,"E5 Level 1",'Recommendations'!P:P,"=Resolved")</f>
        <v>0</v>
      </c>
      <c r="D31" s="44">
        <f>COUNTIFS('Recommendations'!E:E,"=E5 Level 1",'Recommendations'!P:P,"=Testing")</f>
        <v>0</v>
      </c>
      <c r="E31" s="44">
        <f>COUNTIFS('Recommendations'!E:E,"=E5 Level 1",'Recommendations'!P:P,"=Outstanding")</f>
        <v>14</v>
      </c>
      <c r="F31" s="44">
        <f>SUM(C31:E31)</f>
        <v>14</v>
      </c>
    </row>
    <row r="32" spans="2:6" x14ac:dyDescent="0.35">
      <c r="B32" s="43" t="s">
        <v>105</v>
      </c>
      <c r="C32" s="44">
        <f>COUNTIFS('Recommendations'!E:E,"E5 Level 2",'Recommendations'!P:P,"=Resolved")</f>
        <v>0</v>
      </c>
      <c r="D32" s="44">
        <f>COUNTIFS('Recommendations'!E:E,"=E5 Level 2",'Recommendations'!P:P,"=Testing")</f>
        <v>0</v>
      </c>
      <c r="E32" s="44">
        <f>COUNTIFS('Recommendations'!E:E,"=E5 Level 2",'Recommendations'!P:P,"=Outstanding")</f>
        <v>9</v>
      </c>
      <c r="F32" s="44">
        <f>SUM(C32:E32)</f>
        <v>9</v>
      </c>
    </row>
    <row r="34" spans="2:6" x14ac:dyDescent="0.35">
      <c r="B34" s="53" t="s">
        <v>1224</v>
      </c>
    </row>
    <row r="35" spans="2:6" x14ac:dyDescent="0.35">
      <c r="B35" s="54" t="s">
        <v>4</v>
      </c>
      <c r="C35" s="54" t="s">
        <v>1219</v>
      </c>
      <c r="D35" s="54" t="s">
        <v>1220</v>
      </c>
      <c r="E35" s="54" t="s">
        <v>1221</v>
      </c>
      <c r="F35" s="54" t="s">
        <v>25</v>
      </c>
    </row>
    <row r="36" spans="2:6" x14ac:dyDescent="0.35">
      <c r="B36" s="43" t="s">
        <v>21</v>
      </c>
      <c r="C36" s="45">
        <f>IF(F29&gt;0, C29/F29, 0)</f>
        <v>0</v>
      </c>
      <c r="D36" s="45">
        <f>IF(F29&gt;0, D29/F29, 0)</f>
        <v>0</v>
      </c>
      <c r="E36" s="45">
        <f>IF(F29&gt;0, E29/F29, 0)</f>
        <v>1</v>
      </c>
      <c r="F36" s="46" t="s">
        <v>25</v>
      </c>
    </row>
    <row r="37" spans="2:6" x14ac:dyDescent="0.35">
      <c r="B37" s="43" t="s">
        <v>54</v>
      </c>
      <c r="C37" s="45">
        <f>IF(F30&gt;0, C30/F30, 0)</f>
        <v>0</v>
      </c>
      <c r="D37" s="45">
        <f>IF(F30&gt;0, D30/F30, 0)</f>
        <v>0</v>
      </c>
      <c r="E37" s="45">
        <f>IF(F30&gt;0, E30/F30, 0)</f>
        <v>1</v>
      </c>
      <c r="F37" s="46" t="s">
        <v>25</v>
      </c>
    </row>
    <row r="38" spans="2:6" x14ac:dyDescent="0.35">
      <c r="B38" s="43" t="s">
        <v>235</v>
      </c>
      <c r="C38" s="45">
        <f>IF(F31&gt;0, C31/F31, 0)</f>
        <v>0</v>
      </c>
      <c r="D38" s="45">
        <f>IF(F31&gt;0, D31/F31, 0)</f>
        <v>0</v>
      </c>
      <c r="E38" s="45">
        <f>IF(F31&gt;0, E31/F31, 0)</f>
        <v>1</v>
      </c>
      <c r="F38" s="46" t="s">
        <v>25</v>
      </c>
    </row>
    <row r="39" spans="2:6" x14ac:dyDescent="0.35">
      <c r="B39" s="43" t="s">
        <v>105</v>
      </c>
      <c r="C39" s="45">
        <f>IF(F32&gt;0, C32/F32, 0)</f>
        <v>0</v>
      </c>
      <c r="D39" s="45">
        <f>IF(F32&gt;0, D32/F32, 0)</f>
        <v>0</v>
      </c>
      <c r="E39" s="45">
        <f>IF(F32&gt;0, E32/F32, 0)</f>
        <v>1</v>
      </c>
      <c r="F39" s="46" t="s">
        <v>25</v>
      </c>
    </row>
    <row r="44" spans="2:6" ht="18.5" x14ac:dyDescent="0.45">
      <c r="B44" s="39" t="s">
        <v>1226</v>
      </c>
    </row>
    <row r="46" spans="2:6" x14ac:dyDescent="0.35">
      <c r="B46" s="53" t="s">
        <v>1218</v>
      </c>
    </row>
    <row r="47" spans="2:6" x14ac:dyDescent="0.35">
      <c r="B47" s="41" t="s">
        <v>7</v>
      </c>
      <c r="C47" s="41" t="s">
        <v>1219</v>
      </c>
      <c r="D47" s="41" t="s">
        <v>1220</v>
      </c>
      <c r="E47" s="41" t="s">
        <v>1221</v>
      </c>
      <c r="F47" s="41" t="s">
        <v>1222</v>
      </c>
    </row>
    <row r="48" spans="2:6" x14ac:dyDescent="0.35">
      <c r="B48" s="43" t="s">
        <v>1227</v>
      </c>
      <c r="C48" s="44">
        <f>COUNTIFS('Recommendations'!H:H,"Phase1",'Recommendations'!P:P,"=Resolved")</f>
        <v>0</v>
      </c>
      <c r="D48" s="44">
        <f>COUNTIFS('Recommendations'!H:H,"=Phase1",'Recommendations'!P:P,"=Testing")</f>
        <v>0</v>
      </c>
      <c r="E48" s="44">
        <f>COUNTIFS('Recommendations'!H:H,"=Phase1",'Recommendations'!P:P,"=Outstanding")</f>
        <v>0</v>
      </c>
      <c r="F48" s="44">
        <f t="shared" ref="F48:F53" si="0">SUM(C48:E48)</f>
        <v>0</v>
      </c>
    </row>
    <row r="49" spans="2:6" x14ac:dyDescent="0.35">
      <c r="B49" s="43" t="s">
        <v>1228</v>
      </c>
      <c r="C49" s="44">
        <f>COUNTIFS('Recommendations'!H:H,"Phase2",'Recommendations'!P:P,"=Resolved")</f>
        <v>0</v>
      </c>
      <c r="D49" s="44">
        <f>COUNTIFS('Recommendations'!H:H,"=Phase2",'Recommendations'!P:P,"=Testing")</f>
        <v>0</v>
      </c>
      <c r="E49" s="44">
        <f>COUNTIFS('Recommendations'!H:H,"=Phase2",'Recommendations'!P:P,"=Outstanding")</f>
        <v>0</v>
      </c>
      <c r="F49" s="44">
        <f t="shared" si="0"/>
        <v>0</v>
      </c>
    </row>
    <row r="50" spans="2:6" x14ac:dyDescent="0.35">
      <c r="B50" s="43" t="s">
        <v>1229</v>
      </c>
      <c r="C50" s="44">
        <f>COUNTIFS('Recommendations'!H:H,"Phase3",'Recommendations'!P:P,"=Resolved")</f>
        <v>0</v>
      </c>
      <c r="D50" s="44">
        <f>COUNTIFS('Recommendations'!H:H,"=Phase3",'Recommendations'!P:P,"=Testing")</f>
        <v>0</v>
      </c>
      <c r="E50" s="44">
        <f>COUNTIFS('Recommendations'!H:H,"=Phase3",'Recommendations'!P:P,"=Outstanding")</f>
        <v>0</v>
      </c>
      <c r="F50" s="44">
        <f t="shared" si="0"/>
        <v>0</v>
      </c>
    </row>
    <row r="51" spans="2:6" x14ac:dyDescent="0.35">
      <c r="B51" s="43" t="s">
        <v>1230</v>
      </c>
      <c r="C51" s="44">
        <f>COUNTIFS('Recommendations'!H:H,"Phase4",'Recommendations'!P:P,"=Resolved")</f>
        <v>0</v>
      </c>
      <c r="D51" s="44">
        <f>COUNTIFS('Recommendations'!H:H,"=Phase4",'Recommendations'!P:P,"=Testing")</f>
        <v>0</v>
      </c>
      <c r="E51" s="44">
        <f>COUNTIFS('Recommendations'!H:H,"=Phase4",'Recommendations'!P:P,"=Outstanding")</f>
        <v>0</v>
      </c>
      <c r="F51" s="44">
        <f t="shared" si="0"/>
        <v>0</v>
      </c>
    </row>
    <row r="52" spans="2:6" x14ac:dyDescent="0.35">
      <c r="B52" s="43" t="s">
        <v>1231</v>
      </c>
      <c r="C52" s="44">
        <f>COUNTIFS('Recommendations'!H:H,"Phase5",'Recommendations'!P:P,"=Resolved")</f>
        <v>0</v>
      </c>
      <c r="D52" s="44">
        <f>COUNTIFS('Recommendations'!H:H,"=Phase5",'Recommendations'!P:P,"=Testing")</f>
        <v>0</v>
      </c>
      <c r="E52" s="44">
        <f>COUNTIFS('Recommendations'!H:H,"=Phase5",'Recommendations'!P:P,"=Outstanding")</f>
        <v>0</v>
      </c>
      <c r="F52" s="44">
        <f t="shared" si="0"/>
        <v>0</v>
      </c>
    </row>
    <row r="53" spans="2:6" x14ac:dyDescent="0.35">
      <c r="B53" s="43" t="s">
        <v>24</v>
      </c>
      <c r="C53" s="44">
        <f>COUNTIFS('Recommendations'!H:H,"Pending",'Recommendations'!P:P,"=Resolved")</f>
        <v>0</v>
      </c>
      <c r="D53" s="44">
        <f>COUNTIFS('Recommendations'!H:H,"=Pending",'Recommendations'!P:P,"=Testing")</f>
        <v>0</v>
      </c>
      <c r="E53" s="44">
        <f>COUNTIFS('Recommendations'!H:H,"=Pending",'Recommendations'!P:P,"=Outstanding")</f>
        <v>160</v>
      </c>
      <c r="F53" s="44">
        <f t="shared" si="0"/>
        <v>160</v>
      </c>
    </row>
    <row r="55" spans="2:6" x14ac:dyDescent="0.35">
      <c r="B55" s="53" t="s">
        <v>1224</v>
      </c>
    </row>
    <row r="56" spans="2:6" x14ac:dyDescent="0.35">
      <c r="B56" s="54" t="s">
        <v>7</v>
      </c>
      <c r="C56" s="54" t="s">
        <v>1219</v>
      </c>
      <c r="D56" s="54" t="s">
        <v>1220</v>
      </c>
      <c r="E56" s="54" t="s">
        <v>1221</v>
      </c>
      <c r="F56" s="54" t="s">
        <v>25</v>
      </c>
    </row>
    <row r="57" spans="2:6" x14ac:dyDescent="0.35">
      <c r="B57" s="43" t="s">
        <v>1227</v>
      </c>
      <c r="C57" s="45">
        <f t="shared" ref="C57:C62" si="1">IF(F48&gt;0, C48/F48, 0)</f>
        <v>0</v>
      </c>
      <c r="D57" s="45">
        <f t="shared" ref="D57:D62" si="2">IF(F48&gt;0, D48/F48, 0)</f>
        <v>0</v>
      </c>
      <c r="E57" s="45">
        <f t="shared" ref="E57:E62" si="3">IF(F48&gt;0, E48/F48, 0)</f>
        <v>0</v>
      </c>
      <c r="F57" s="46" t="s">
        <v>25</v>
      </c>
    </row>
    <row r="58" spans="2:6" x14ac:dyDescent="0.35">
      <c r="B58" s="43" t="s">
        <v>1228</v>
      </c>
      <c r="C58" s="45">
        <f t="shared" si="1"/>
        <v>0</v>
      </c>
      <c r="D58" s="45">
        <f t="shared" si="2"/>
        <v>0</v>
      </c>
      <c r="E58" s="45">
        <f t="shared" si="3"/>
        <v>0</v>
      </c>
      <c r="F58" s="46" t="s">
        <v>25</v>
      </c>
    </row>
    <row r="59" spans="2:6" x14ac:dyDescent="0.35">
      <c r="B59" s="43" t="s">
        <v>1229</v>
      </c>
      <c r="C59" s="45">
        <f t="shared" si="1"/>
        <v>0</v>
      </c>
      <c r="D59" s="45">
        <f t="shared" si="2"/>
        <v>0</v>
      </c>
      <c r="E59" s="45">
        <f t="shared" si="3"/>
        <v>0</v>
      </c>
      <c r="F59" s="46" t="s">
        <v>25</v>
      </c>
    </row>
    <row r="60" spans="2:6" x14ac:dyDescent="0.35">
      <c r="B60" s="43" t="s">
        <v>1230</v>
      </c>
      <c r="C60" s="45">
        <f t="shared" si="1"/>
        <v>0</v>
      </c>
      <c r="D60" s="45">
        <f t="shared" si="2"/>
        <v>0</v>
      </c>
      <c r="E60" s="45">
        <f t="shared" si="3"/>
        <v>0</v>
      </c>
      <c r="F60" s="46" t="s">
        <v>25</v>
      </c>
    </row>
    <row r="61" spans="2:6" x14ac:dyDescent="0.35">
      <c r="B61" s="43" t="s">
        <v>1231</v>
      </c>
      <c r="C61" s="45">
        <f t="shared" si="1"/>
        <v>0</v>
      </c>
      <c r="D61" s="45">
        <f t="shared" si="2"/>
        <v>0</v>
      </c>
      <c r="E61" s="45">
        <f t="shared" si="3"/>
        <v>0</v>
      </c>
      <c r="F61" s="46" t="s">
        <v>25</v>
      </c>
    </row>
    <row r="62" spans="2:6" x14ac:dyDescent="0.35">
      <c r="B62" s="43" t="s">
        <v>24</v>
      </c>
      <c r="C62" s="45">
        <f t="shared" si="1"/>
        <v>0</v>
      </c>
      <c r="D62" s="45">
        <f t="shared" si="2"/>
        <v>0</v>
      </c>
      <c r="E62" s="45">
        <f t="shared" si="3"/>
        <v>1</v>
      </c>
      <c r="F62" s="46" t="s">
        <v>25</v>
      </c>
    </row>
    <row r="67" spans="2:6" ht="18.5" x14ac:dyDescent="0.45">
      <c r="B67" s="39" t="s">
        <v>1232</v>
      </c>
    </row>
    <row r="69" spans="2:6" x14ac:dyDescent="0.35">
      <c r="B69" s="53" t="s">
        <v>1218</v>
      </c>
    </row>
    <row r="70" spans="2:6" x14ac:dyDescent="0.35">
      <c r="B70" s="41" t="s">
        <v>3</v>
      </c>
      <c r="C70" s="41" t="s">
        <v>1219</v>
      </c>
      <c r="D70" s="41" t="s">
        <v>1220</v>
      </c>
      <c r="E70" s="41" t="s">
        <v>1221</v>
      </c>
      <c r="F70" s="41" t="s">
        <v>1222</v>
      </c>
    </row>
    <row r="71" spans="2:6" x14ac:dyDescent="0.35">
      <c r="B71" s="43" t="s">
        <v>20</v>
      </c>
      <c r="C71" s="44">
        <f>COUNTIFS('Recommendations'!D:D,"Automated",'Recommendations'!P:P,"=Resolved")</f>
        <v>0</v>
      </c>
      <c r="D71" s="44">
        <f>COUNTIFS('Recommendations'!D:D,"=Automated",'Recommendations'!P:P,"=Testing")</f>
        <v>0</v>
      </c>
      <c r="E71" s="44">
        <f>COUNTIFS('Recommendations'!D:D,"=Automated",'Recommendations'!P:P,"=Outstanding")</f>
        <v>143</v>
      </c>
      <c r="F71" s="44">
        <f>SUM(C71:E71)</f>
        <v>143</v>
      </c>
    </row>
    <row r="72" spans="2:6" x14ac:dyDescent="0.35">
      <c r="B72" s="43" t="s">
        <v>33</v>
      </c>
      <c r="C72" s="44">
        <f>COUNTIFS('Recommendations'!D:D,"Manual",'Recommendations'!P:P,"=Resolved")</f>
        <v>0</v>
      </c>
      <c r="D72" s="44">
        <f>COUNTIFS('Recommendations'!D:D,"=Manual",'Recommendations'!P:P,"=Testing")</f>
        <v>0</v>
      </c>
      <c r="E72" s="44">
        <f>COUNTIFS('Recommendations'!D:D,"=Manual",'Recommendations'!P:P,"=Outstanding")</f>
        <v>17</v>
      </c>
      <c r="F72" s="44">
        <f>SUM(C72:E72)</f>
        <v>17</v>
      </c>
    </row>
    <row r="74" spans="2:6" x14ac:dyDescent="0.35">
      <c r="B74" s="53" t="s">
        <v>1224</v>
      </c>
    </row>
    <row r="75" spans="2:6" x14ac:dyDescent="0.35">
      <c r="B75" s="54" t="s">
        <v>3</v>
      </c>
      <c r="C75" s="54" t="s">
        <v>1219</v>
      </c>
      <c r="D75" s="54" t="s">
        <v>1220</v>
      </c>
      <c r="E75" s="54" t="s">
        <v>1221</v>
      </c>
      <c r="F75" s="54" t="s">
        <v>25</v>
      </c>
    </row>
    <row r="76" spans="2:6" x14ac:dyDescent="0.35">
      <c r="B76" s="43" t="s">
        <v>20</v>
      </c>
      <c r="C76" s="45">
        <f>IF(F71&gt;0, C71/F71, 0)</f>
        <v>0</v>
      </c>
      <c r="D76" s="45">
        <f>IF(F71&gt;0, D71/F71, 0)</f>
        <v>0</v>
      </c>
      <c r="E76" s="45">
        <f>IF(F71&gt;0, E71/F71, 0)</f>
        <v>1</v>
      </c>
      <c r="F76" s="46" t="s">
        <v>25</v>
      </c>
    </row>
    <row r="77" spans="2:6" x14ac:dyDescent="0.35">
      <c r="B77" s="43" t="s">
        <v>33</v>
      </c>
      <c r="C77" s="45">
        <f>IF(F72&gt;0, C72/F72, 0)</f>
        <v>0</v>
      </c>
      <c r="D77" s="45">
        <f>IF(F72&gt;0, D72/F72, 0)</f>
        <v>0</v>
      </c>
      <c r="E77" s="45">
        <f>IF(F72&gt;0, E72/F72, 0)</f>
        <v>1</v>
      </c>
      <c r="F77" s="46" t="s">
        <v>25</v>
      </c>
    </row>
    <row r="82" spans="2:6" ht="18.5" x14ac:dyDescent="0.45">
      <c r="B82" s="39" t="s">
        <v>1233</v>
      </c>
    </row>
    <row r="84" spans="2:6" x14ac:dyDescent="0.35">
      <c r="B84" s="53" t="s">
        <v>1218</v>
      </c>
    </row>
    <row r="85" spans="2:6" x14ac:dyDescent="0.35">
      <c r="B85" s="41" t="s">
        <v>5</v>
      </c>
      <c r="C85" s="41" t="s">
        <v>1219</v>
      </c>
      <c r="D85" s="41" t="s">
        <v>1220</v>
      </c>
      <c r="E85" s="41" t="s">
        <v>1221</v>
      </c>
      <c r="F85" s="41" t="s">
        <v>1222</v>
      </c>
    </row>
    <row r="86" spans="2:6" x14ac:dyDescent="0.35">
      <c r="B86" s="43" t="s">
        <v>1234</v>
      </c>
      <c r="C86" s="44">
        <f>COUNTIFS('Recommendations'!F:F,"Must",'Recommendations'!P:P,"=Resolved")</f>
        <v>0</v>
      </c>
      <c r="D86" s="44">
        <f>COUNTIFS('Recommendations'!F:F,"=Must",'Recommendations'!P:P,"=Testing")</f>
        <v>0</v>
      </c>
      <c r="E86" s="44">
        <f>COUNTIFS('Recommendations'!F:F,"=Must",'Recommendations'!P:P,"=Outstanding")</f>
        <v>0</v>
      </c>
      <c r="F86" s="44">
        <f>SUM(C86:E86)</f>
        <v>0</v>
      </c>
    </row>
    <row r="87" spans="2:6" x14ac:dyDescent="0.35">
      <c r="B87" s="43" t="s">
        <v>1235</v>
      </c>
      <c r="C87" s="44">
        <f>COUNTIFS('Recommendations'!F:F,"Should",'Recommendations'!P:P,"=Resolved")</f>
        <v>0</v>
      </c>
      <c r="D87" s="44">
        <f>COUNTIFS('Recommendations'!F:F,"=Should",'Recommendations'!P:P,"=Testing")</f>
        <v>0</v>
      </c>
      <c r="E87" s="44">
        <f>COUNTIFS('Recommendations'!F:F,"=Should",'Recommendations'!P:P,"=Outstanding")</f>
        <v>0</v>
      </c>
      <c r="F87" s="44">
        <f>SUM(C87:E87)</f>
        <v>0</v>
      </c>
    </row>
    <row r="88" spans="2:6" x14ac:dyDescent="0.35">
      <c r="B88" s="43" t="s">
        <v>1236</v>
      </c>
      <c r="C88" s="44">
        <f>COUNTIFS('Recommendations'!F:F,"Could",'Recommendations'!P:P,"=Resolved")</f>
        <v>0</v>
      </c>
      <c r="D88" s="44">
        <f>COUNTIFS('Recommendations'!F:F,"=Could",'Recommendations'!P:P,"=Testing")</f>
        <v>0</v>
      </c>
      <c r="E88" s="44">
        <f>COUNTIFS('Recommendations'!F:F,"=Could",'Recommendations'!P:P,"=Outstanding")</f>
        <v>0</v>
      </c>
      <c r="F88" s="44">
        <f>SUM(C88:E88)</f>
        <v>0</v>
      </c>
    </row>
    <row r="89" spans="2:6" x14ac:dyDescent="0.35">
      <c r="B89" s="43" t="s">
        <v>1237</v>
      </c>
      <c r="C89" s="44">
        <f>COUNTIFS('Recommendations'!F:F,"Won't",'Recommendations'!P:P,"=Resolved")</f>
        <v>0</v>
      </c>
      <c r="D89" s="44">
        <f>COUNTIFS('Recommendations'!F:F,"=Won't",'Recommendations'!P:P,"=Testing")</f>
        <v>0</v>
      </c>
      <c r="E89" s="44">
        <f>COUNTIFS('Recommendations'!F:F,"=Won't",'Recommendations'!P:P,"=Outstanding")</f>
        <v>0</v>
      </c>
      <c r="F89" s="44">
        <f>SUM(C89:E89)</f>
        <v>0</v>
      </c>
    </row>
    <row r="90" spans="2:6" x14ac:dyDescent="0.35">
      <c r="B90" s="43" t="s">
        <v>22</v>
      </c>
      <c r="C90" s="44">
        <f>COUNTIFS('Recommendations'!F:F,"Unassigned",'Recommendations'!P:P,"=Resolved")</f>
        <v>0</v>
      </c>
      <c r="D90" s="44">
        <f>COUNTIFS('Recommendations'!F:F,"=Unassigned",'Recommendations'!P:P,"=Testing")</f>
        <v>0</v>
      </c>
      <c r="E90" s="44">
        <f>COUNTIFS('Recommendations'!F:F,"=Unassigned",'Recommendations'!P:P,"=Outstanding")</f>
        <v>160</v>
      </c>
      <c r="F90" s="44">
        <f>SUM(C90:E90)</f>
        <v>160</v>
      </c>
    </row>
    <row r="92" spans="2:6" x14ac:dyDescent="0.35">
      <c r="B92" s="53" t="s">
        <v>1224</v>
      </c>
    </row>
    <row r="93" spans="2:6" x14ac:dyDescent="0.35">
      <c r="B93" s="54" t="s">
        <v>5</v>
      </c>
      <c r="C93" s="54" t="s">
        <v>1219</v>
      </c>
      <c r="D93" s="54" t="s">
        <v>1220</v>
      </c>
      <c r="E93" s="54" t="s">
        <v>1221</v>
      </c>
      <c r="F93" s="54" t="s">
        <v>25</v>
      </c>
    </row>
    <row r="94" spans="2:6" x14ac:dyDescent="0.35">
      <c r="B94" s="43" t="s">
        <v>1234</v>
      </c>
      <c r="C94" s="45">
        <f>IF(F86&gt;0, C86/F86, 0)</f>
        <v>0</v>
      </c>
      <c r="D94" s="45">
        <f>IF(F86&gt;0, D86/F86, 0)</f>
        <v>0</v>
      </c>
      <c r="E94" s="45">
        <f>IF(F86&gt;0, E86/F86, 0)</f>
        <v>0</v>
      </c>
      <c r="F94" s="46" t="s">
        <v>25</v>
      </c>
    </row>
    <row r="95" spans="2:6" x14ac:dyDescent="0.35">
      <c r="B95" s="43" t="s">
        <v>1235</v>
      </c>
      <c r="C95" s="45">
        <f>IF(F87&gt;0, C87/F87, 0)</f>
        <v>0</v>
      </c>
      <c r="D95" s="45">
        <f>IF(F87&gt;0, D87/F87, 0)</f>
        <v>0</v>
      </c>
      <c r="E95" s="45">
        <f>IF(F87&gt;0, E87/F87, 0)</f>
        <v>0</v>
      </c>
      <c r="F95" s="46" t="s">
        <v>25</v>
      </c>
    </row>
    <row r="96" spans="2:6" x14ac:dyDescent="0.35">
      <c r="B96" s="43" t="s">
        <v>1236</v>
      </c>
      <c r="C96" s="45">
        <f>IF(F88&gt;0, C88/F88, 0)</f>
        <v>0</v>
      </c>
      <c r="D96" s="45">
        <f>IF(F88&gt;0, D88/F88, 0)</f>
        <v>0</v>
      </c>
      <c r="E96" s="45">
        <f>IF(F88&gt;0, E88/F88, 0)</f>
        <v>0</v>
      </c>
      <c r="F96" s="46" t="s">
        <v>25</v>
      </c>
    </row>
    <row r="97" spans="2:6" x14ac:dyDescent="0.35">
      <c r="B97" s="43" t="s">
        <v>1237</v>
      </c>
      <c r="C97" s="45">
        <f>IF(F89&gt;0, C89/F89, 0)</f>
        <v>0</v>
      </c>
      <c r="D97" s="45">
        <f>IF(F89&gt;0, D89/F89, 0)</f>
        <v>0</v>
      </c>
      <c r="E97" s="45">
        <f>IF(F89&gt;0, E89/F89, 0)</f>
        <v>0</v>
      </c>
      <c r="F97" s="46" t="s">
        <v>25</v>
      </c>
    </row>
    <row r="98" spans="2:6" x14ac:dyDescent="0.35">
      <c r="B98" s="43" t="s">
        <v>22</v>
      </c>
      <c r="C98" s="45">
        <f>IF(F90&gt;0, C90/F90, 0)</f>
        <v>0</v>
      </c>
      <c r="D98" s="45">
        <f>IF(F90&gt;0, D90/F90, 0)</f>
        <v>0</v>
      </c>
      <c r="E98" s="45">
        <f>IF(F90&gt;0, E90/F90, 0)</f>
        <v>1</v>
      </c>
      <c r="F98" s="46" t="s">
        <v>25</v>
      </c>
    </row>
    <row r="103" spans="2:6" ht="18.5" x14ac:dyDescent="0.45">
      <c r="B103" s="39" t="s">
        <v>1238</v>
      </c>
    </row>
    <row r="105" spans="2:6" x14ac:dyDescent="0.35">
      <c r="B105" s="53" t="s">
        <v>1218</v>
      </c>
    </row>
    <row r="106" spans="2:6" x14ac:dyDescent="0.35">
      <c r="B106" s="41" t="s">
        <v>1239</v>
      </c>
      <c r="C106" s="41" t="s">
        <v>1219</v>
      </c>
      <c r="D106" s="41" t="s">
        <v>1220</v>
      </c>
      <c r="E106" s="41" t="s">
        <v>1221</v>
      </c>
      <c r="F106" s="41" t="s">
        <v>1222</v>
      </c>
    </row>
    <row r="107" spans="2:6" x14ac:dyDescent="0.35">
      <c r="B107" s="43" t="s">
        <v>1240</v>
      </c>
      <c r="C107" s="44">
        <f>COUNTIFS('Recommendations'!G:G,"Low",'Recommendations'!P:P,"=Resolved")</f>
        <v>0</v>
      </c>
      <c r="D107" s="44">
        <f>COUNTIFS('Recommendations'!G:G,"=Low",'Recommendations'!P:P,"=Testing")</f>
        <v>0</v>
      </c>
      <c r="E107" s="44">
        <f>COUNTIFS('Recommendations'!G:G,"=Low",'Recommendations'!P:P,"=Outstanding")</f>
        <v>0</v>
      </c>
      <c r="F107" s="44">
        <f>SUM(C107:E107)</f>
        <v>0</v>
      </c>
    </row>
    <row r="108" spans="2:6" x14ac:dyDescent="0.35">
      <c r="B108" s="43" t="s">
        <v>1241</v>
      </c>
      <c r="C108" s="44">
        <f>COUNTIFS('Recommendations'!G:G,"Medium",'Recommendations'!P:P,"=Resolved")</f>
        <v>0</v>
      </c>
      <c r="D108" s="44">
        <f>COUNTIFS('Recommendations'!G:G,"=Medium",'Recommendations'!P:P,"=Testing")</f>
        <v>0</v>
      </c>
      <c r="E108" s="44">
        <f>COUNTIFS('Recommendations'!G:G,"=Medium",'Recommendations'!P:P,"=Outstanding")</f>
        <v>0</v>
      </c>
      <c r="F108" s="44">
        <f>SUM(C108:E108)</f>
        <v>0</v>
      </c>
    </row>
    <row r="109" spans="2:6" x14ac:dyDescent="0.35">
      <c r="B109" s="43" t="s">
        <v>1242</v>
      </c>
      <c r="C109" s="44">
        <f>COUNTIFS('Recommendations'!G:G,"High",'Recommendations'!P:P,"=Resolved")</f>
        <v>0</v>
      </c>
      <c r="D109" s="44">
        <f>COUNTIFS('Recommendations'!G:G,"=High",'Recommendations'!P:P,"=Testing")</f>
        <v>0</v>
      </c>
      <c r="E109" s="44">
        <f>COUNTIFS('Recommendations'!G:G,"=High",'Recommendations'!P:P,"=Outstanding")</f>
        <v>0</v>
      </c>
      <c r="F109" s="44">
        <f>SUM(C109:E109)</f>
        <v>0</v>
      </c>
    </row>
    <row r="110" spans="2:6" x14ac:dyDescent="0.35">
      <c r="B110" s="43" t="s">
        <v>23</v>
      </c>
      <c r="C110" s="44">
        <f>COUNTIFS('Recommendations'!G:G,"Unassessed",'Recommendations'!P:P,"=Resolved")</f>
        <v>0</v>
      </c>
      <c r="D110" s="44">
        <f>COUNTIFS('Recommendations'!G:G,"=Unassessed",'Recommendations'!P:P,"=Testing")</f>
        <v>0</v>
      </c>
      <c r="E110" s="44">
        <f>COUNTIFS('Recommendations'!G:G,"=Unassessed",'Recommendations'!P:P,"=Outstanding")</f>
        <v>160</v>
      </c>
      <c r="F110" s="44">
        <f>SUM(C110:E110)</f>
        <v>160</v>
      </c>
    </row>
    <row r="112" spans="2:6" x14ac:dyDescent="0.35">
      <c r="B112" s="53" t="s">
        <v>1224</v>
      </c>
    </row>
    <row r="113" spans="2:15" x14ac:dyDescent="0.35">
      <c r="B113" s="54" t="s">
        <v>1239</v>
      </c>
      <c r="C113" s="54" t="s">
        <v>1219</v>
      </c>
      <c r="D113" s="54" t="s">
        <v>1220</v>
      </c>
      <c r="E113" s="54" t="s">
        <v>1221</v>
      </c>
      <c r="F113" s="54" t="s">
        <v>25</v>
      </c>
    </row>
    <row r="114" spans="2:15" x14ac:dyDescent="0.35">
      <c r="B114" s="43" t="s">
        <v>1240</v>
      </c>
      <c r="C114" s="45">
        <f>IF(F107&gt;0, C107/F107, 0)</f>
        <v>0</v>
      </c>
      <c r="D114" s="45">
        <f>IF(F107&gt;0, D107/F107, 0)</f>
        <v>0</v>
      </c>
      <c r="E114" s="45">
        <f>IF(F107&gt;0, E107/F107, 0)</f>
        <v>0</v>
      </c>
      <c r="F114" s="46" t="s">
        <v>25</v>
      </c>
    </row>
    <row r="115" spans="2:15" x14ac:dyDescent="0.35">
      <c r="B115" s="43" t="s">
        <v>1241</v>
      </c>
      <c r="C115" s="45">
        <f>IF(F108&gt;0, C108/F108, 0)</f>
        <v>0</v>
      </c>
      <c r="D115" s="45">
        <f>IF(F108&gt;0, D108/F108, 0)</f>
        <v>0</v>
      </c>
      <c r="E115" s="45">
        <f>IF(F108&gt;0, E108/F108, 0)</f>
        <v>0</v>
      </c>
      <c r="F115" s="46" t="s">
        <v>25</v>
      </c>
    </row>
    <row r="116" spans="2:15" x14ac:dyDescent="0.35">
      <c r="B116" s="43" t="s">
        <v>1242</v>
      </c>
      <c r="C116" s="45">
        <f>IF(F109&gt;0, C109/F109, 0)</f>
        <v>0</v>
      </c>
      <c r="D116" s="45">
        <f>IF(F109&gt;0, D109/F109, 0)</f>
        <v>0</v>
      </c>
      <c r="E116" s="45">
        <f>IF(F109&gt;0, E109/F109, 0)</f>
        <v>0</v>
      </c>
      <c r="F116" s="46" t="s">
        <v>25</v>
      </c>
    </row>
    <row r="117" spans="2:15" x14ac:dyDescent="0.35">
      <c r="B117" s="43" t="s">
        <v>23</v>
      </c>
      <c r="C117" s="45">
        <f>IF(F110&gt;0, C110/F110, 0)</f>
        <v>0</v>
      </c>
      <c r="D117" s="45">
        <f>IF(F110&gt;0, D110/F110, 0)</f>
        <v>0</v>
      </c>
      <c r="E117" s="45">
        <f>IF(F110&gt;0, E110/F110, 0)</f>
        <v>1</v>
      </c>
      <c r="F117" s="46" t="s">
        <v>25</v>
      </c>
    </row>
    <row r="122" spans="2:15" ht="18.5" x14ac:dyDescent="0.45">
      <c r="B122" s="39" t="s">
        <v>1243</v>
      </c>
      <c r="J122" s="39" t="s">
        <v>1244</v>
      </c>
    </row>
    <row r="123" spans="2:15" x14ac:dyDescent="0.35">
      <c r="B123" s="41" t="s">
        <v>7</v>
      </c>
      <c r="C123" s="294" t="s">
        <v>1245</v>
      </c>
      <c r="D123" s="294"/>
      <c r="E123" s="41" t="s">
        <v>1211</v>
      </c>
      <c r="F123" s="41" t="s">
        <v>1219</v>
      </c>
      <c r="G123" s="294" t="s">
        <v>1246</v>
      </c>
      <c r="H123" s="294"/>
      <c r="J123" s="41" t="s">
        <v>7</v>
      </c>
      <c r="K123" s="41" t="s">
        <v>1234</v>
      </c>
      <c r="L123" s="41" t="s">
        <v>1235</v>
      </c>
      <c r="M123" s="41" t="s">
        <v>1236</v>
      </c>
      <c r="N123" s="41" t="s">
        <v>1237</v>
      </c>
      <c r="O123" s="41" t="s">
        <v>22</v>
      </c>
    </row>
    <row r="124" spans="2:15" x14ac:dyDescent="0.35">
      <c r="B124" s="47" t="s">
        <v>1227</v>
      </c>
      <c r="C124" s="295" t="s">
        <v>25</v>
      </c>
      <c r="D124" s="295"/>
      <c r="E124" s="44">
        <f>COUNTIF('Recommendations'!H:H,"Phase1")-COUNTIFS('Recommendations'!H:H,"Phase1",'Recommendations'!I:I,"Risk Accepted")-COUNTIFS('Recommendations'!H:H,"Phase1",'Recommendations'!I:I,"N/A")</f>
        <v>0</v>
      </c>
      <c r="F124" s="44">
        <f>COUNTIFS('Recommendations'!H:H,"Phase1",'Recommendations'!P:P,"Resolved")</f>
        <v>0</v>
      </c>
      <c r="G124" s="296">
        <f t="shared" ref="G124:G129" si="4">IF(E124&gt;0,F124/E124,0)</f>
        <v>0</v>
      </c>
      <c r="H124" s="296"/>
      <c r="J124" s="47" t="s">
        <v>1227</v>
      </c>
      <c r="K124" s="44">
        <f>COUNTIFS('Recommendations'!H:H,"Phase1",'Recommendations'!F:F,"Must")</f>
        <v>0</v>
      </c>
      <c r="L124" s="44">
        <f>COUNTIFS('Recommendations'!H:H,"Phase1",'Recommendations'!F:F,"Should")</f>
        <v>0</v>
      </c>
      <c r="M124" s="44">
        <f>COUNTIFS('Recommendations'!H:H,"Phase1",'Recommendations'!F:F,"Could")</f>
        <v>0</v>
      </c>
      <c r="N124" s="44">
        <f>COUNTIFS('Recommendations'!H:H,"Phase1",'Recommendations'!F:F,"Won't")</f>
        <v>0</v>
      </c>
      <c r="O124" s="44">
        <f>COUNTIFS('Recommendations'!H:H,"Phase1",'Recommendations'!F:F,"Unassigned")</f>
        <v>0</v>
      </c>
    </row>
    <row r="125" spans="2:15" x14ac:dyDescent="0.35">
      <c r="B125" s="47" t="s">
        <v>1228</v>
      </c>
      <c r="C125" s="295" t="s">
        <v>25</v>
      </c>
      <c r="D125" s="295"/>
      <c r="E125" s="44">
        <f>COUNTIF('Recommendations'!H:H,"Phase2")-COUNTIFS('Recommendations'!H:H,"Phase2",'Recommendations'!I:I,"Risk Accepted")-COUNTIFS('Recommendations'!H:H,"Phase2",'Recommendations'!I:I,"N/A")</f>
        <v>0</v>
      </c>
      <c r="F125" s="44">
        <f>COUNTIFS('Recommendations'!H:H,"Phase2",'Recommendations'!P:P,"Resolved")</f>
        <v>0</v>
      </c>
      <c r="G125" s="296">
        <f t="shared" si="4"/>
        <v>0</v>
      </c>
      <c r="H125" s="296"/>
      <c r="J125" s="47" t="s">
        <v>1228</v>
      </c>
      <c r="K125" s="44">
        <f>COUNTIFS('Recommendations'!H:H,"Phase2",'Recommendations'!F:F,"Must")</f>
        <v>0</v>
      </c>
      <c r="L125" s="44">
        <f>COUNTIFS('Recommendations'!H:H,"Phase2",'Recommendations'!F:F,"Should")</f>
        <v>0</v>
      </c>
      <c r="M125" s="44">
        <f>COUNTIFS('Recommendations'!H:H,"Phase2",'Recommendations'!F:F,"Could")</f>
        <v>0</v>
      </c>
      <c r="N125" s="44">
        <f>COUNTIFS('Recommendations'!H:H,"Phase2",'Recommendations'!F:F,"Won't")</f>
        <v>0</v>
      </c>
      <c r="O125" s="44">
        <f>COUNTIFS('Recommendations'!H:H,"Phase2",'Recommendations'!F:F,"Unassigned")</f>
        <v>0</v>
      </c>
    </row>
    <row r="126" spans="2:15" x14ac:dyDescent="0.35">
      <c r="B126" s="47" t="s">
        <v>1229</v>
      </c>
      <c r="C126" s="295" t="s">
        <v>25</v>
      </c>
      <c r="D126" s="295"/>
      <c r="E126" s="44">
        <f>COUNTIF('Recommendations'!H:H,"Phase3")-COUNTIFS('Recommendations'!H:H,"Phase3",'Recommendations'!I:I,"Risk Accepted")-COUNTIFS('Recommendations'!H:H,"Phase3",'Recommendations'!I:I,"N/A")</f>
        <v>0</v>
      </c>
      <c r="F126" s="44">
        <f>COUNTIFS('Recommendations'!H:H,"Phase3",'Recommendations'!P:P,"Resolved")</f>
        <v>0</v>
      </c>
      <c r="G126" s="296">
        <f t="shared" si="4"/>
        <v>0</v>
      </c>
      <c r="H126" s="296"/>
      <c r="J126" s="47" t="s">
        <v>1229</v>
      </c>
      <c r="K126" s="44">
        <f>COUNTIFS('Recommendations'!H:H,"Phase3",'Recommendations'!F:F,"Must")</f>
        <v>0</v>
      </c>
      <c r="L126" s="44">
        <f>COUNTIFS('Recommendations'!H:H,"Phase3",'Recommendations'!F:F,"Should")</f>
        <v>0</v>
      </c>
      <c r="M126" s="44">
        <f>COUNTIFS('Recommendations'!H:H,"Phase3",'Recommendations'!F:F,"Could")</f>
        <v>0</v>
      </c>
      <c r="N126" s="44">
        <f>COUNTIFS('Recommendations'!H:H,"Phase3",'Recommendations'!F:F,"Won't")</f>
        <v>0</v>
      </c>
      <c r="O126" s="44">
        <f>COUNTIFS('Recommendations'!H:H,"Phase3",'Recommendations'!F:F,"Unassigned")</f>
        <v>0</v>
      </c>
    </row>
    <row r="127" spans="2:15" x14ac:dyDescent="0.35">
      <c r="B127" s="47" t="s">
        <v>1230</v>
      </c>
      <c r="C127" s="295" t="s">
        <v>25</v>
      </c>
      <c r="D127" s="295"/>
      <c r="E127" s="44">
        <f>COUNTIF('Recommendations'!H:H,"Phase4")-COUNTIFS('Recommendations'!H:H,"Phase4",'Recommendations'!I:I,"Risk Accepted")-COUNTIFS('Recommendations'!H:H,"Phase4",'Recommendations'!I:I,"N/A")</f>
        <v>0</v>
      </c>
      <c r="F127" s="44">
        <f>COUNTIFS('Recommendations'!H:H,"Phase4",'Recommendations'!P:P,"Resolved")</f>
        <v>0</v>
      </c>
      <c r="G127" s="296">
        <f t="shared" si="4"/>
        <v>0</v>
      </c>
      <c r="H127" s="296"/>
      <c r="J127" s="47" t="s">
        <v>1230</v>
      </c>
      <c r="K127" s="44">
        <f>COUNTIFS('Recommendations'!H:H,"Phase4",'Recommendations'!F:F,"Must")</f>
        <v>0</v>
      </c>
      <c r="L127" s="44">
        <f>COUNTIFS('Recommendations'!H:H,"Phase4",'Recommendations'!F:F,"Should")</f>
        <v>0</v>
      </c>
      <c r="M127" s="44">
        <f>COUNTIFS('Recommendations'!H:H,"Phase4",'Recommendations'!F:F,"Could")</f>
        <v>0</v>
      </c>
      <c r="N127" s="44">
        <f>COUNTIFS('Recommendations'!H:H,"Phase4",'Recommendations'!F:F,"Won't")</f>
        <v>0</v>
      </c>
      <c r="O127" s="44">
        <f>COUNTIFS('Recommendations'!H:H,"Phase4",'Recommendations'!F:F,"Unassigned")</f>
        <v>0</v>
      </c>
    </row>
    <row r="128" spans="2:15" x14ac:dyDescent="0.35">
      <c r="B128" s="47" t="s">
        <v>1231</v>
      </c>
      <c r="C128" s="295" t="s">
        <v>25</v>
      </c>
      <c r="D128" s="295"/>
      <c r="E128" s="44">
        <f>COUNTIF('Recommendations'!H:H,"Phase5")-COUNTIFS('Recommendations'!H:H,"Phase5",'Recommendations'!I:I,"Risk Accepted")-COUNTIFS('Recommendations'!H:H,"Phase5",'Recommendations'!I:I,"N/A")</f>
        <v>0</v>
      </c>
      <c r="F128" s="44">
        <f>COUNTIFS('Recommendations'!H:H,"Phase5",'Recommendations'!P:P,"Resolved")</f>
        <v>0</v>
      </c>
      <c r="G128" s="296">
        <f t="shared" si="4"/>
        <v>0</v>
      </c>
      <c r="H128" s="296"/>
      <c r="J128" s="47" t="s">
        <v>1231</v>
      </c>
      <c r="K128" s="44">
        <f>COUNTIFS('Recommendations'!H:H,"Phase5",'Recommendations'!F:F,"Must")</f>
        <v>0</v>
      </c>
      <c r="L128" s="44">
        <f>COUNTIFS('Recommendations'!H:H,"Phase5",'Recommendations'!F:F,"Should")</f>
        <v>0</v>
      </c>
      <c r="M128" s="44">
        <f>COUNTIFS('Recommendations'!H:H,"Phase5",'Recommendations'!F:F,"Could")</f>
        <v>0</v>
      </c>
      <c r="N128" s="44">
        <f>COUNTIFS('Recommendations'!H:H,"Phase5",'Recommendations'!F:F,"Won't")</f>
        <v>0</v>
      </c>
      <c r="O128" s="44">
        <f>COUNTIFS('Recommendations'!H:H,"Phase5",'Recommendations'!F:F,"Unassigned")</f>
        <v>0</v>
      </c>
    </row>
    <row r="129" spans="2:24" x14ac:dyDescent="0.35">
      <c r="B129" s="47" t="s">
        <v>24</v>
      </c>
      <c r="C129" s="295" t="s">
        <v>25</v>
      </c>
      <c r="D129" s="295"/>
      <c r="E129" s="44">
        <f>COUNTIF('Recommendations'!H:H,"Pending")-COUNTIFS('Recommendations'!H:H,"Pending",'Recommendations'!I:I,"Risk Accepted")-COUNTIFS('Recommendations'!H:H,"Pending",'Recommendations'!I:I,"N/A")</f>
        <v>160</v>
      </c>
      <c r="F129" s="44">
        <f>COUNTIFS('Recommendations'!H:H,"Pending",'Recommendations'!P:P,"Resolved")</f>
        <v>0</v>
      </c>
      <c r="G129" s="296">
        <f t="shared" si="4"/>
        <v>0</v>
      </c>
      <c r="H129" s="296"/>
      <c r="J129" s="47" t="s">
        <v>24</v>
      </c>
      <c r="K129" s="44">
        <f>COUNTIFS('Recommendations'!H:H,"Pending",'Recommendations'!F:F,"Must")</f>
        <v>0</v>
      </c>
      <c r="L129" s="44">
        <f>COUNTIFS('Recommendations'!H:H,"Pending",'Recommendations'!F:F,"Should")</f>
        <v>0</v>
      </c>
      <c r="M129" s="44">
        <f>COUNTIFS('Recommendations'!H:H,"Pending",'Recommendations'!F:F,"Could")</f>
        <v>0</v>
      </c>
      <c r="N129" s="44">
        <f>COUNTIFS('Recommendations'!H:H,"Pending",'Recommendations'!F:F,"Won't")</f>
        <v>0</v>
      </c>
      <c r="O129" s="44">
        <f>COUNTIFS('Recommendations'!H:H,"Pending",'Recommendations'!F:F,"Unassigned")</f>
        <v>160</v>
      </c>
    </row>
    <row r="136" spans="2:24" ht="21" x14ac:dyDescent="0.5">
      <c r="B136" s="39" t="s">
        <v>1247</v>
      </c>
      <c r="P136" s="56" t="s">
        <v>1248</v>
      </c>
    </row>
    <row r="138" spans="2:24" ht="60" customHeight="1" x14ac:dyDescent="0.35">
      <c r="B138" s="297" t="s">
        <v>1249</v>
      </c>
      <c r="C138" s="290"/>
      <c r="D138" s="290"/>
      <c r="E138" s="290"/>
      <c r="F138" s="290"/>
      <c r="P138" s="297" t="s">
        <v>1250</v>
      </c>
      <c r="Q138" s="290"/>
      <c r="R138" s="290"/>
      <c r="S138" s="290"/>
      <c r="T138" s="290"/>
      <c r="U138" s="290"/>
      <c r="V138" s="290"/>
      <c r="W138" s="290"/>
    </row>
    <row r="140" spans="2:24" ht="30" customHeight="1" x14ac:dyDescent="0.35">
      <c r="P140" s="57" t="s">
        <v>1251</v>
      </c>
      <c r="Q140" s="58">
        <f>C16</f>
        <v>0</v>
      </c>
      <c r="R140" s="59"/>
      <c r="S140" s="58">
        <f>C86</f>
        <v>0</v>
      </c>
      <c r="T140" s="59"/>
      <c r="U140" s="58">
        <f>C87</f>
        <v>0</v>
      </c>
      <c r="V140" s="59"/>
      <c r="W140" s="58">
        <f>C88</f>
        <v>0</v>
      </c>
      <c r="X140" s="59"/>
    </row>
    <row r="141" spans="2:24" ht="35" customHeight="1" x14ac:dyDescent="0.35">
      <c r="P141" s="60" t="s">
        <v>1252</v>
      </c>
      <c r="Q141" s="60" t="s">
        <v>1253</v>
      </c>
      <c r="R141" s="60" t="s">
        <v>1254</v>
      </c>
      <c r="S141" s="60" t="s">
        <v>1255</v>
      </c>
      <c r="T141" s="60" t="s">
        <v>1256</v>
      </c>
      <c r="U141" s="60" t="s">
        <v>1257</v>
      </c>
      <c r="V141" s="60" t="s">
        <v>1258</v>
      </c>
      <c r="W141" s="60" t="s">
        <v>1259</v>
      </c>
      <c r="X141" s="60" t="s">
        <v>1260</v>
      </c>
    </row>
    <row r="142" spans="2:24" x14ac:dyDescent="0.35">
      <c r="O142" s="61" t="s">
        <v>1261</v>
      </c>
      <c r="P142" s="62" t="s">
        <v>1262</v>
      </c>
      <c r="Q142" s="63">
        <v>0</v>
      </c>
      <c r="R142" s="64">
        <f>IF(Dashboard!F16&gt;0, Q142/Dashboard!F16, "")</f>
        <v>0</v>
      </c>
      <c r="S142" s="63">
        <v>0</v>
      </c>
      <c r="T142" s="64" t="str">
        <f>IF(AND(NOT(ISBLANK(S142)),Dashboard!F86&gt;0), S142/Dashboard!F86, "")</f>
        <v/>
      </c>
      <c r="U142" s="63">
        <v>0</v>
      </c>
      <c r="V142" s="64" t="str">
        <f>IF(AND(NOT(ISBLANK(U142)),Dashboard!F87&gt;0), U142/Dashboard!F87, "")</f>
        <v/>
      </c>
      <c r="W142" s="63">
        <v>0</v>
      </c>
      <c r="X142" s="64" t="str">
        <f>IF(AND(NOT(ISBLANK(W142)),Dashboard!F88&gt;0), W142/Dashboard!F88, "")</f>
        <v/>
      </c>
    </row>
    <row r="143" spans="2:24" x14ac:dyDescent="0.35">
      <c r="P143" s="55"/>
      <c r="Q143" s="42"/>
      <c r="R143" s="45" t="str">
        <f>IF(AND(NOT(ISBLANK(Q143)),Dashboard!F16&gt;0), Q143/Dashboard!F16, "")</f>
        <v/>
      </c>
      <c r="S143" s="42"/>
      <c r="T143" s="45" t="str">
        <f>IF(AND(NOT(ISBLANK(S143)),Dashboard!F86&gt;0), S143/Dashboard!F86, "")</f>
        <v/>
      </c>
      <c r="U143" s="42"/>
      <c r="V143" s="45" t="str">
        <f>IF(AND(NOT(ISBLANK(U143)),Dashboard!F87&gt;0), U143/Dashboard!F87, "")</f>
        <v/>
      </c>
      <c r="W143" s="42"/>
      <c r="X143" s="45" t="str">
        <f>IF(AND(NOT(ISBLANK(W143)),Dashboard!F88&gt;0), W143/Dashboard!F88, "")</f>
        <v/>
      </c>
    </row>
    <row r="144" spans="2:24" x14ac:dyDescent="0.35">
      <c r="P144" s="55"/>
      <c r="Q144" s="42"/>
      <c r="R144" s="45" t="str">
        <f>IF(AND(NOT(ISBLANK(Q144)),Dashboard!F16&gt;0), Q144/Dashboard!F16, "")</f>
        <v/>
      </c>
      <c r="S144" s="42"/>
      <c r="T144" s="45" t="str">
        <f>IF(AND(NOT(ISBLANK(S144)),Dashboard!F86&gt;0), S144/Dashboard!F86, "")</f>
        <v/>
      </c>
      <c r="U144" s="42"/>
      <c r="V144" s="45" t="str">
        <f>IF(AND(NOT(ISBLANK(U144)),Dashboard!F87&gt;0), U144/Dashboard!F87, "")</f>
        <v/>
      </c>
      <c r="W144" s="42"/>
      <c r="X144" s="45" t="str">
        <f>IF(AND(NOT(ISBLANK(W144)),Dashboard!F88&gt;0), W144/Dashboard!F88, "")</f>
        <v/>
      </c>
    </row>
    <row r="145" spans="16:24" x14ac:dyDescent="0.35">
      <c r="P145" s="55"/>
      <c r="Q145" s="42"/>
      <c r="R145" s="45" t="str">
        <f>IF(AND(NOT(ISBLANK(Q145)),Dashboard!F16&gt;0), Q145/Dashboard!F16, "")</f>
        <v/>
      </c>
      <c r="S145" s="42"/>
      <c r="T145" s="45" t="str">
        <f>IF(AND(NOT(ISBLANK(S145)),Dashboard!F86&gt;0), S145/Dashboard!F86, "")</f>
        <v/>
      </c>
      <c r="U145" s="42"/>
      <c r="V145" s="45" t="str">
        <f>IF(AND(NOT(ISBLANK(U145)),Dashboard!F87&gt;0), U145/Dashboard!F87, "")</f>
        <v/>
      </c>
      <c r="W145" s="42"/>
      <c r="X145" s="45" t="str">
        <f>IF(AND(NOT(ISBLANK(W145)),Dashboard!F88&gt;0), W145/Dashboard!F88, "")</f>
        <v/>
      </c>
    </row>
    <row r="146" spans="16:24" x14ac:dyDescent="0.35">
      <c r="P146" s="55"/>
      <c r="Q146" s="42"/>
      <c r="R146" s="45" t="str">
        <f>IF(AND(NOT(ISBLANK(Q146)),Dashboard!F16&gt;0), Q146/Dashboard!F16, "")</f>
        <v/>
      </c>
      <c r="S146" s="42"/>
      <c r="T146" s="45" t="str">
        <f>IF(AND(NOT(ISBLANK(S146)),Dashboard!F86&gt;0), S146/Dashboard!F86, "")</f>
        <v/>
      </c>
      <c r="U146" s="42"/>
      <c r="V146" s="45" t="str">
        <f>IF(AND(NOT(ISBLANK(U146)),Dashboard!F87&gt;0), U146/Dashboard!F87, "")</f>
        <v/>
      </c>
      <c r="W146" s="42"/>
      <c r="X146" s="45" t="str">
        <f>IF(AND(NOT(ISBLANK(W146)),Dashboard!F88&gt;0), W146/Dashboard!F88, "")</f>
        <v/>
      </c>
    </row>
    <row r="147" spans="16:24" x14ac:dyDescent="0.35">
      <c r="P147" s="55"/>
      <c r="Q147" s="42"/>
      <c r="R147" s="45" t="str">
        <f>IF(AND(NOT(ISBLANK(Q147)),Dashboard!F16&gt;0), Q147/Dashboard!F16, "")</f>
        <v/>
      </c>
      <c r="S147" s="42"/>
      <c r="T147" s="45" t="str">
        <f>IF(AND(NOT(ISBLANK(S147)),Dashboard!F86&gt;0), S147/Dashboard!F86, "")</f>
        <v/>
      </c>
      <c r="U147" s="42"/>
      <c r="V147" s="45" t="str">
        <f>IF(AND(NOT(ISBLANK(U147)),Dashboard!F87&gt;0), U147/Dashboard!F87, "")</f>
        <v/>
      </c>
      <c r="W147" s="42"/>
      <c r="X147" s="45" t="str">
        <f>IF(AND(NOT(ISBLANK(W147)),Dashboard!F88&gt;0), W147/Dashboard!F88, "")</f>
        <v/>
      </c>
    </row>
    <row r="148" spans="16:24" x14ac:dyDescent="0.35">
      <c r="P148" s="55"/>
      <c r="Q148" s="42"/>
      <c r="R148" s="45" t="str">
        <f>IF(AND(NOT(ISBLANK(Q148)),Dashboard!F16&gt;0), Q148/Dashboard!F16, "")</f>
        <v/>
      </c>
      <c r="S148" s="42"/>
      <c r="T148" s="45" t="str">
        <f>IF(AND(NOT(ISBLANK(S148)),Dashboard!F86&gt;0), S148/Dashboard!F86, "")</f>
        <v/>
      </c>
      <c r="U148" s="42"/>
      <c r="V148" s="45" t="str">
        <f>IF(AND(NOT(ISBLANK(U148)),Dashboard!F87&gt;0), U148/Dashboard!F87, "")</f>
        <v/>
      </c>
      <c r="W148" s="42"/>
      <c r="X148" s="45" t="str">
        <f>IF(AND(NOT(ISBLANK(W148)),Dashboard!F88&gt;0), W148/Dashboard!F88, "")</f>
        <v/>
      </c>
    </row>
    <row r="149" spans="16:24" x14ac:dyDescent="0.35">
      <c r="P149" s="55"/>
      <c r="Q149" s="42"/>
      <c r="R149" s="45" t="str">
        <f>IF(AND(NOT(ISBLANK(Q149)),Dashboard!F16&gt;0), Q149/Dashboard!F16, "")</f>
        <v/>
      </c>
      <c r="S149" s="42"/>
      <c r="T149" s="45" t="str">
        <f>IF(AND(NOT(ISBLANK(S149)),Dashboard!F86&gt;0), S149/Dashboard!F86, "")</f>
        <v/>
      </c>
      <c r="U149" s="42"/>
      <c r="V149" s="45" t="str">
        <f>IF(AND(NOT(ISBLANK(U149)),Dashboard!F87&gt;0), U149/Dashboard!F87, "")</f>
        <v/>
      </c>
      <c r="W149" s="42"/>
      <c r="X149" s="45" t="str">
        <f>IF(AND(NOT(ISBLANK(W149)),Dashboard!F88&gt;0), W149/Dashboard!F88, "")</f>
        <v/>
      </c>
    </row>
    <row r="150" spans="16:24" x14ac:dyDescent="0.35">
      <c r="P150" s="55"/>
      <c r="Q150" s="42"/>
      <c r="R150" s="45" t="str">
        <f>IF(AND(NOT(ISBLANK(Q150)),Dashboard!F16&gt;0), Q150/Dashboard!F16, "")</f>
        <v/>
      </c>
      <c r="S150" s="42"/>
      <c r="T150" s="45" t="str">
        <f>IF(AND(NOT(ISBLANK(S150)),Dashboard!F86&gt;0), S150/Dashboard!F86, "")</f>
        <v/>
      </c>
      <c r="U150" s="42"/>
      <c r="V150" s="45" t="str">
        <f>IF(AND(NOT(ISBLANK(U150)),Dashboard!F87&gt;0), U150/Dashboard!F87, "")</f>
        <v/>
      </c>
      <c r="W150" s="42"/>
      <c r="X150" s="45" t="str">
        <f>IF(AND(NOT(ISBLANK(W150)),Dashboard!F88&gt;0), W150/Dashboard!F88, "")</f>
        <v/>
      </c>
    </row>
    <row r="151" spans="16:24" x14ac:dyDescent="0.35">
      <c r="P151" s="55"/>
      <c r="Q151" s="42"/>
      <c r="R151" s="45" t="str">
        <f>IF(AND(NOT(ISBLANK(Q151)),Dashboard!F16&gt;0), Q151/Dashboard!F16, "")</f>
        <v/>
      </c>
      <c r="S151" s="42"/>
      <c r="T151" s="45" t="str">
        <f>IF(AND(NOT(ISBLANK(S151)),Dashboard!F86&gt;0), S151/Dashboard!F86, "")</f>
        <v/>
      </c>
      <c r="U151" s="42"/>
      <c r="V151" s="45" t="str">
        <f>IF(AND(NOT(ISBLANK(U151)),Dashboard!F87&gt;0), U151/Dashboard!F87, "")</f>
        <v/>
      </c>
      <c r="W151" s="42"/>
      <c r="X151" s="45" t="str">
        <f>IF(AND(NOT(ISBLANK(W151)),Dashboard!F88&gt;0), W151/Dashboard!F88, "")</f>
        <v/>
      </c>
    </row>
    <row r="152" spans="16:24" x14ac:dyDescent="0.35">
      <c r="P152" s="55"/>
      <c r="Q152" s="42"/>
      <c r="R152" s="45" t="str">
        <f>IF(AND(NOT(ISBLANK(Q152)),Dashboard!F16&gt;0), Q152/Dashboard!F16, "")</f>
        <v/>
      </c>
      <c r="S152" s="42"/>
      <c r="T152" s="45" t="str">
        <f>IF(AND(NOT(ISBLANK(S152)),Dashboard!F86&gt;0), S152/Dashboard!F86, "")</f>
        <v/>
      </c>
      <c r="U152" s="42"/>
      <c r="V152" s="45" t="str">
        <f>IF(AND(NOT(ISBLANK(U152)),Dashboard!F87&gt;0), U152/Dashboard!F87, "")</f>
        <v/>
      </c>
      <c r="W152" s="42"/>
      <c r="X152" s="45" t="str">
        <f>IF(AND(NOT(ISBLANK(W152)),Dashboard!F88&gt;0), W152/Dashboard!F88, "")</f>
        <v/>
      </c>
    </row>
    <row r="153" spans="16:24" x14ac:dyDescent="0.35">
      <c r="P153" s="55"/>
      <c r="Q153" s="42"/>
      <c r="R153" s="45" t="str">
        <f>IF(AND(NOT(ISBLANK(Q153)),Dashboard!F16&gt;0), Q153/Dashboard!F16, "")</f>
        <v/>
      </c>
      <c r="S153" s="42"/>
      <c r="T153" s="45" t="str">
        <f>IF(AND(NOT(ISBLANK(S153)),Dashboard!F86&gt;0), S153/Dashboard!F86, "")</f>
        <v/>
      </c>
      <c r="U153" s="42"/>
      <c r="V153" s="45" t="str">
        <f>IF(AND(NOT(ISBLANK(U153)),Dashboard!F87&gt;0), U153/Dashboard!F87, "")</f>
        <v/>
      </c>
      <c r="W153" s="42"/>
      <c r="X153" s="45" t="str">
        <f>IF(AND(NOT(ISBLANK(W153)),Dashboard!F88&gt;0), W153/Dashboard!F88, "")</f>
        <v/>
      </c>
    </row>
    <row r="154" spans="16:24" x14ac:dyDescent="0.35">
      <c r="P154" s="55"/>
      <c r="Q154" s="42"/>
      <c r="R154" s="45" t="str">
        <f>IF(AND(NOT(ISBLANK(Q154)),Dashboard!F16&gt;0), Q154/Dashboard!F16, "")</f>
        <v/>
      </c>
      <c r="S154" s="42"/>
      <c r="T154" s="45" t="str">
        <f>IF(AND(NOT(ISBLANK(S154)),Dashboard!F86&gt;0), S154/Dashboard!F86, "")</f>
        <v/>
      </c>
      <c r="U154" s="42"/>
      <c r="V154" s="45" t="str">
        <f>IF(AND(NOT(ISBLANK(U154)),Dashboard!F87&gt;0), U154/Dashboard!F87, "")</f>
        <v/>
      </c>
      <c r="W154" s="42"/>
      <c r="X154" s="45" t="str">
        <f>IF(AND(NOT(ISBLANK(W154)),Dashboard!F88&gt;0), W154/Dashboard!F88, "")</f>
        <v/>
      </c>
    </row>
    <row r="155" spans="16:24" x14ac:dyDescent="0.35">
      <c r="P155" s="55"/>
      <c r="Q155" s="42"/>
      <c r="R155" s="45" t="str">
        <f>IF(AND(NOT(ISBLANK(Q155)),Dashboard!F16&gt;0), Q155/Dashboard!F16, "")</f>
        <v/>
      </c>
      <c r="S155" s="42"/>
      <c r="T155" s="45" t="str">
        <f>IF(AND(NOT(ISBLANK(S155)),Dashboard!F86&gt;0), S155/Dashboard!F86, "")</f>
        <v/>
      </c>
      <c r="U155" s="42"/>
      <c r="V155" s="45" t="str">
        <f>IF(AND(NOT(ISBLANK(U155)),Dashboard!F87&gt;0), U155/Dashboard!F87, "")</f>
        <v/>
      </c>
      <c r="W155" s="42"/>
      <c r="X155" s="45" t="str">
        <f>IF(AND(NOT(ISBLANK(W155)),Dashboard!F88&gt;0), W155/Dashboard!F88, "")</f>
        <v/>
      </c>
    </row>
    <row r="156" spans="16:24" x14ac:dyDescent="0.35">
      <c r="P156" s="55"/>
      <c r="Q156" s="42"/>
      <c r="R156" s="45" t="str">
        <f>IF(AND(NOT(ISBLANK(Q156)),Dashboard!F16&gt;0), Q156/Dashboard!F16, "")</f>
        <v/>
      </c>
      <c r="S156" s="42"/>
      <c r="T156" s="45" t="str">
        <f>IF(AND(NOT(ISBLANK(S156)),Dashboard!F86&gt;0), S156/Dashboard!F86, "")</f>
        <v/>
      </c>
      <c r="U156" s="42"/>
      <c r="V156" s="45" t="str">
        <f>IF(AND(NOT(ISBLANK(U156)),Dashboard!F87&gt;0), U156/Dashboard!F87, "")</f>
        <v/>
      </c>
      <c r="W156" s="42"/>
      <c r="X156" s="45" t="str">
        <f>IF(AND(NOT(ISBLANK(W156)),Dashboard!F88&gt;0), W156/Dashboard!F88, "")</f>
        <v/>
      </c>
    </row>
    <row r="157" spans="16:24" x14ac:dyDescent="0.35">
      <c r="P157" s="55"/>
      <c r="Q157" s="42"/>
      <c r="R157" s="45" t="str">
        <f>IF(AND(NOT(ISBLANK(Q157)),Dashboard!F16&gt;0), Q157/Dashboard!F16, "")</f>
        <v/>
      </c>
      <c r="S157" s="42"/>
      <c r="T157" s="45" t="str">
        <f>IF(AND(NOT(ISBLANK(S157)),Dashboard!F86&gt;0), S157/Dashboard!F86, "")</f>
        <v/>
      </c>
      <c r="U157" s="42"/>
      <c r="V157" s="45" t="str">
        <f>IF(AND(NOT(ISBLANK(U157)),Dashboard!F87&gt;0), U157/Dashboard!F87, "")</f>
        <v/>
      </c>
      <c r="W157" s="42"/>
      <c r="X157" s="45" t="str">
        <f>IF(AND(NOT(ISBLANK(W157)),Dashboard!F88&gt;0), W157/Dashboard!F88, "")</f>
        <v/>
      </c>
    </row>
    <row r="158" spans="16:24" x14ac:dyDescent="0.35">
      <c r="P158" s="55"/>
      <c r="Q158" s="42"/>
      <c r="R158" s="45" t="str">
        <f>IF(AND(NOT(ISBLANK(Q158)),Dashboard!F16&gt;0), Q158/Dashboard!F16, "")</f>
        <v/>
      </c>
      <c r="S158" s="42"/>
      <c r="T158" s="45" t="str">
        <f>IF(AND(NOT(ISBLANK(S158)),Dashboard!F86&gt;0), S158/Dashboard!F86, "")</f>
        <v/>
      </c>
      <c r="U158" s="42"/>
      <c r="V158" s="45" t="str">
        <f>IF(AND(NOT(ISBLANK(U158)),Dashboard!F87&gt;0), U158/Dashboard!F87, "")</f>
        <v/>
      </c>
      <c r="W158" s="42"/>
      <c r="X158" s="45" t="str">
        <f>IF(AND(NOT(ISBLANK(W158)),Dashboard!F88&gt;0), W158/Dashboard!F88, "")</f>
        <v/>
      </c>
    </row>
    <row r="159" spans="16:24" x14ac:dyDescent="0.35">
      <c r="P159" s="55"/>
      <c r="Q159" s="42"/>
      <c r="R159" s="45" t="str">
        <f>IF(AND(NOT(ISBLANK(Q159)),Dashboard!F16&gt;0), Q159/Dashboard!F16, "")</f>
        <v/>
      </c>
      <c r="S159" s="42"/>
      <c r="T159" s="45" t="str">
        <f>IF(AND(NOT(ISBLANK(S159)),Dashboard!F86&gt;0), S159/Dashboard!F86, "")</f>
        <v/>
      </c>
      <c r="U159" s="42"/>
      <c r="V159" s="45" t="str">
        <f>IF(AND(NOT(ISBLANK(U159)),Dashboard!F87&gt;0), U159/Dashboard!F87, "")</f>
        <v/>
      </c>
      <c r="W159" s="42"/>
      <c r="X159" s="45" t="str">
        <f>IF(AND(NOT(ISBLANK(W159)),Dashboard!F88&gt;0), W159/Dashboard!F88, "")</f>
        <v/>
      </c>
    </row>
    <row r="160" spans="16:24" x14ac:dyDescent="0.35">
      <c r="P160" s="55"/>
      <c r="Q160" s="42"/>
      <c r="R160" s="45" t="str">
        <f>IF(AND(NOT(ISBLANK(Q160)),Dashboard!F16&gt;0), Q160/Dashboard!F16, "")</f>
        <v/>
      </c>
      <c r="S160" s="42"/>
      <c r="T160" s="45" t="str">
        <f>IF(AND(NOT(ISBLANK(S160)),Dashboard!F86&gt;0), S160/Dashboard!F86, "")</f>
        <v/>
      </c>
      <c r="U160" s="42"/>
      <c r="V160" s="45" t="str">
        <f>IF(AND(NOT(ISBLANK(U160)),Dashboard!F87&gt;0), U160/Dashboard!F87, "")</f>
        <v/>
      </c>
      <c r="W160" s="42"/>
      <c r="X160" s="45" t="str">
        <f>IF(AND(NOT(ISBLANK(W160)),Dashboard!F88&gt;0), W160/Dashboard!F88, "")</f>
        <v/>
      </c>
    </row>
    <row r="161" spans="16:24" x14ac:dyDescent="0.35">
      <c r="P161" s="55"/>
      <c r="Q161" s="42"/>
      <c r="R161" s="45" t="str">
        <f>IF(AND(NOT(ISBLANK(Q161)),Dashboard!F16&gt;0), Q161/Dashboard!F16, "")</f>
        <v/>
      </c>
      <c r="S161" s="42"/>
      <c r="T161" s="45" t="str">
        <f>IF(AND(NOT(ISBLANK(S161)),Dashboard!F86&gt;0), S161/Dashboard!F86, "")</f>
        <v/>
      </c>
      <c r="U161" s="42"/>
      <c r="V161" s="45" t="str">
        <f>IF(AND(NOT(ISBLANK(U161)),Dashboard!F87&gt;0), U161/Dashboard!F87, "")</f>
        <v/>
      </c>
      <c r="W161" s="42"/>
      <c r="X161" s="45" t="str">
        <f>IF(AND(NOT(ISBLANK(W161)),Dashboard!F88&gt;0), W161/Dashboard!F88, "")</f>
        <v/>
      </c>
    </row>
    <row r="162" spans="16:24" x14ac:dyDescent="0.35">
      <c r="P162" s="55"/>
      <c r="Q162" s="42"/>
      <c r="R162" s="45" t="str">
        <f>IF(AND(NOT(ISBLANK(Q162)),Dashboard!F16&gt;0), Q162/Dashboard!F16, "")</f>
        <v/>
      </c>
      <c r="S162" s="42"/>
      <c r="T162" s="45" t="str">
        <f>IF(AND(NOT(ISBLANK(S162)),Dashboard!F86&gt;0), S162/Dashboard!F86, "")</f>
        <v/>
      </c>
      <c r="U162" s="42"/>
      <c r="V162" s="45" t="str">
        <f>IF(AND(NOT(ISBLANK(U162)),Dashboard!F87&gt;0), U162/Dashboard!F87, "")</f>
        <v/>
      </c>
      <c r="W162" s="42"/>
      <c r="X162" s="45" t="str">
        <f>IF(AND(NOT(ISBLANK(W162)),Dashboard!F88&gt;0), W162/Dashboard!F88, "")</f>
        <v/>
      </c>
    </row>
    <row r="163" spans="16:24" x14ac:dyDescent="0.35">
      <c r="P163" s="55"/>
      <c r="Q163" s="42"/>
      <c r="R163" s="45" t="str">
        <f>IF(AND(NOT(ISBLANK(Q163)),Dashboard!F16&gt;0), Q163/Dashboard!F16, "")</f>
        <v/>
      </c>
      <c r="S163" s="42"/>
      <c r="T163" s="45" t="str">
        <f>IF(AND(NOT(ISBLANK(S163)),Dashboard!F86&gt;0), S163/Dashboard!F86, "")</f>
        <v/>
      </c>
      <c r="U163" s="42"/>
      <c r="V163" s="45" t="str">
        <f>IF(AND(NOT(ISBLANK(U163)),Dashboard!F87&gt;0), U163/Dashboard!F87, "")</f>
        <v/>
      </c>
      <c r="W163" s="42"/>
      <c r="X163" s="45" t="str">
        <f>IF(AND(NOT(ISBLANK(W163)),Dashboard!F88&gt;0), W163/Dashboard!F88, "")</f>
        <v/>
      </c>
    </row>
    <row r="164" spans="16:24" x14ac:dyDescent="0.35">
      <c r="P164" s="55"/>
      <c r="Q164" s="42"/>
      <c r="R164" s="45" t="str">
        <f>IF(AND(NOT(ISBLANK(Q164)),Dashboard!F16&gt;0), Q164/Dashboard!F16, "")</f>
        <v/>
      </c>
      <c r="S164" s="42"/>
      <c r="T164" s="45" t="str">
        <f>IF(AND(NOT(ISBLANK(S164)),Dashboard!F86&gt;0), S164/Dashboard!F86, "")</f>
        <v/>
      </c>
      <c r="U164" s="42"/>
      <c r="V164" s="45" t="str">
        <f>IF(AND(NOT(ISBLANK(U164)),Dashboard!F87&gt;0), U164/Dashboard!F87, "")</f>
        <v/>
      </c>
      <c r="W164" s="42"/>
      <c r="X164" s="45" t="str">
        <f>IF(AND(NOT(ISBLANK(W164)),Dashboard!F88&gt;0), W164/Dashboard!F88, "")</f>
        <v/>
      </c>
    </row>
    <row r="165" spans="16:24" x14ac:dyDescent="0.35">
      <c r="P165" s="55"/>
      <c r="Q165" s="42"/>
      <c r="R165" s="45" t="str">
        <f>IF(AND(NOT(ISBLANK(Q165)),Dashboard!F16&gt;0), Q165/Dashboard!F16, "")</f>
        <v/>
      </c>
      <c r="S165" s="42"/>
      <c r="T165" s="45" t="str">
        <f>IF(AND(NOT(ISBLANK(S165)),Dashboard!F86&gt;0), S165/Dashboard!F86, "")</f>
        <v/>
      </c>
      <c r="U165" s="42"/>
      <c r="V165" s="45" t="str">
        <f>IF(AND(NOT(ISBLANK(U165)),Dashboard!F87&gt;0), U165/Dashboard!F87, "")</f>
        <v/>
      </c>
      <c r="W165" s="42"/>
      <c r="X165" s="45" t="str">
        <f>IF(AND(NOT(ISBLANK(W165)),Dashboard!F88&gt;0), W165/Dashboard!F88, "")</f>
        <v/>
      </c>
    </row>
    <row r="166" spans="16:24" x14ac:dyDescent="0.35">
      <c r="P166" s="55"/>
      <c r="Q166" s="42"/>
      <c r="R166" s="45" t="str">
        <f>IF(AND(NOT(ISBLANK(Q166)),Dashboard!F16&gt;0), Q166/Dashboard!F16, "")</f>
        <v/>
      </c>
      <c r="S166" s="42"/>
      <c r="T166" s="45" t="str">
        <f>IF(AND(NOT(ISBLANK(S166)),Dashboard!F86&gt;0), S166/Dashboard!F86, "")</f>
        <v/>
      </c>
      <c r="U166" s="42"/>
      <c r="V166" s="45" t="str">
        <f>IF(AND(NOT(ISBLANK(U166)),Dashboard!F87&gt;0), U166/Dashboard!F87, "")</f>
        <v/>
      </c>
      <c r="W166" s="42"/>
      <c r="X166" s="45" t="str">
        <f>IF(AND(NOT(ISBLANK(W166)),Dashboard!F88&gt;0), W166/Dashboard!F88, "")</f>
        <v/>
      </c>
    </row>
    <row r="167" spans="16:24" x14ac:dyDescent="0.35">
      <c r="P167" s="55"/>
      <c r="Q167" s="42"/>
      <c r="R167" s="45" t="str">
        <f>IF(AND(NOT(ISBLANK(Q167)),Dashboard!F16&gt;0), Q167/Dashboard!F16, "")</f>
        <v/>
      </c>
      <c r="S167" s="42"/>
      <c r="T167" s="45" t="str">
        <f>IF(AND(NOT(ISBLANK(S167)),Dashboard!F86&gt;0), S167/Dashboard!F86, "")</f>
        <v/>
      </c>
      <c r="U167" s="42"/>
      <c r="V167" s="45" t="str">
        <f>IF(AND(NOT(ISBLANK(U167)),Dashboard!F87&gt;0), U167/Dashboard!F87, "")</f>
        <v/>
      </c>
      <c r="W167" s="42"/>
      <c r="X167" s="45" t="str">
        <f>IF(AND(NOT(ISBLANK(W167)),Dashboard!F88&gt;0), W167/Dashboard!F88, "")</f>
        <v/>
      </c>
    </row>
    <row r="168" spans="16:24" x14ac:dyDescent="0.35">
      <c r="P168" s="55"/>
      <c r="Q168" s="42"/>
      <c r="R168" s="45" t="str">
        <f>IF(AND(NOT(ISBLANK(Q168)),Dashboard!F16&gt;0), Q168/Dashboard!F16, "")</f>
        <v/>
      </c>
      <c r="S168" s="42"/>
      <c r="T168" s="45" t="str">
        <f>IF(AND(NOT(ISBLANK(S168)),Dashboard!F86&gt;0), S168/Dashboard!F86, "")</f>
        <v/>
      </c>
      <c r="U168" s="42"/>
      <c r="V168" s="45" t="str">
        <f>IF(AND(NOT(ISBLANK(U168)),Dashboard!F87&gt;0), U168/Dashboard!F87, "")</f>
        <v/>
      </c>
      <c r="W168" s="42"/>
      <c r="X168" s="45" t="str">
        <f>IF(AND(NOT(ISBLANK(W168)),Dashboard!F88&gt;0), W168/Dashboard!F88, "")</f>
        <v/>
      </c>
    </row>
    <row r="169" spans="16:24" x14ac:dyDescent="0.35">
      <c r="P169" s="55"/>
      <c r="Q169" s="42"/>
      <c r="R169" s="45" t="str">
        <f>IF(AND(NOT(ISBLANK(Q169)),Dashboard!F16&gt;0), Q169/Dashboard!F16, "")</f>
        <v/>
      </c>
      <c r="S169" s="42"/>
      <c r="T169" s="45" t="str">
        <f>IF(AND(NOT(ISBLANK(S169)),Dashboard!F86&gt;0), S169/Dashboard!F86, "")</f>
        <v/>
      </c>
      <c r="U169" s="42"/>
      <c r="V169" s="45" t="str">
        <f>IF(AND(NOT(ISBLANK(U169)),Dashboard!F87&gt;0), U169/Dashboard!F87, "")</f>
        <v/>
      </c>
      <c r="W169" s="42"/>
      <c r="X169" s="45" t="str">
        <f>IF(AND(NOT(ISBLANK(W169)),Dashboard!F88&gt;0), W169/Dashboard!F88, "")</f>
        <v/>
      </c>
    </row>
    <row r="170" spans="16:24" x14ac:dyDescent="0.35">
      <c r="P170" s="55"/>
      <c r="Q170" s="42"/>
      <c r="R170" s="45" t="str">
        <f>IF(AND(NOT(ISBLANK(Q170)),Dashboard!F16&gt;0), Q170/Dashboard!F16, "")</f>
        <v/>
      </c>
      <c r="S170" s="42"/>
      <c r="T170" s="45" t="str">
        <f>IF(AND(NOT(ISBLANK(S170)),Dashboard!F86&gt;0), S170/Dashboard!F86, "")</f>
        <v/>
      </c>
      <c r="U170" s="42"/>
      <c r="V170" s="45" t="str">
        <f>IF(AND(NOT(ISBLANK(U170)),Dashboard!F87&gt;0), U170/Dashboard!F87, "")</f>
        <v/>
      </c>
      <c r="W170" s="42"/>
      <c r="X170" s="45" t="str">
        <f>IF(AND(NOT(ISBLANK(W170)),Dashboard!F88&gt;0), W170/Dashboard!F88, "")</f>
        <v/>
      </c>
    </row>
    <row r="171" spans="16:24" x14ac:dyDescent="0.35">
      <c r="P171" s="55"/>
      <c r="Q171" s="42"/>
      <c r="R171" s="45" t="str">
        <f>IF(AND(NOT(ISBLANK(Q171)),Dashboard!F16&gt;0), Q171/Dashboard!F16, "")</f>
        <v/>
      </c>
      <c r="S171" s="42"/>
      <c r="T171" s="45" t="str">
        <f>IF(AND(NOT(ISBLANK(S171)),Dashboard!F86&gt;0), S171/Dashboard!F86, "")</f>
        <v/>
      </c>
      <c r="U171" s="42"/>
      <c r="V171" s="45" t="str">
        <f>IF(AND(NOT(ISBLANK(U171)),Dashboard!F87&gt;0), U171/Dashboard!F87, "")</f>
        <v/>
      </c>
      <c r="W171" s="42"/>
      <c r="X171" s="45" t="str">
        <f>IF(AND(NOT(ISBLANK(W171)),Dashboard!F88&gt;0), W171/Dashboard!F88, "")</f>
        <v/>
      </c>
    </row>
    <row r="172" spans="16:24" x14ac:dyDescent="0.35">
      <c r="P172" s="55"/>
      <c r="Q172" s="42"/>
      <c r="R172" s="45" t="str">
        <f>IF(AND(NOT(ISBLANK(Q172)),Dashboard!F16&gt;0), Q172/Dashboard!F16, "")</f>
        <v/>
      </c>
      <c r="S172" s="42"/>
      <c r="T172" s="45" t="str">
        <f>IF(AND(NOT(ISBLANK(S172)),Dashboard!F86&gt;0), S172/Dashboard!F86, "")</f>
        <v/>
      </c>
      <c r="U172" s="42"/>
      <c r="V172" s="45" t="str">
        <f>IF(AND(NOT(ISBLANK(U172)),Dashboard!F87&gt;0), U172/Dashboard!F87, "")</f>
        <v/>
      </c>
      <c r="W172" s="42"/>
      <c r="X172" s="45" t="str">
        <f>IF(AND(NOT(ISBLANK(W172)),Dashboard!F88&gt;0), W172/Dashboard!F88, "")</f>
        <v/>
      </c>
    </row>
    <row r="177" spans="2:22" ht="21" x14ac:dyDescent="0.5">
      <c r="B177" s="39" t="s">
        <v>1263</v>
      </c>
      <c r="P177" s="56" t="s">
        <v>1264</v>
      </c>
    </row>
    <row r="179" spans="2:22" ht="45" customHeight="1" x14ac:dyDescent="0.35">
      <c r="B179" s="297" t="s">
        <v>1265</v>
      </c>
      <c r="C179" s="290"/>
      <c r="D179" s="290"/>
      <c r="E179" s="290"/>
      <c r="F179" s="290"/>
      <c r="P179" s="297" t="s">
        <v>1266</v>
      </c>
      <c r="Q179" s="290"/>
      <c r="R179" s="290"/>
      <c r="S179" s="290"/>
      <c r="T179" s="290"/>
      <c r="U179" s="290"/>
    </row>
    <row r="180" spans="2:22" ht="35" customHeight="1" x14ac:dyDescent="0.35">
      <c r="P180" s="294" t="s">
        <v>1267</v>
      </c>
      <c r="Q180" s="294"/>
      <c r="R180" s="294" t="s">
        <v>1268</v>
      </c>
      <c r="S180" s="294"/>
      <c r="T180" s="294"/>
    </row>
    <row r="181" spans="2:22" ht="30" customHeight="1" x14ac:dyDescent="0.35">
      <c r="P181" s="298">
        <v>0</v>
      </c>
      <c r="Q181" s="299"/>
      <c r="R181" s="300" t="s">
        <v>1269</v>
      </c>
      <c r="S181" s="301"/>
      <c r="T181" s="301"/>
    </row>
    <row r="184" spans="2:22" ht="25" customHeight="1" x14ac:dyDescent="0.35">
      <c r="P184" s="65" t="s">
        <v>1252</v>
      </c>
      <c r="Q184" s="65" t="s">
        <v>1270</v>
      </c>
      <c r="R184" s="65" t="s">
        <v>1271</v>
      </c>
      <c r="S184" s="302" t="s">
        <v>9</v>
      </c>
      <c r="T184" s="302"/>
      <c r="U184" s="302"/>
      <c r="V184" s="290"/>
    </row>
    <row r="185" spans="2:22" ht="20" customHeight="1" x14ac:dyDescent="0.35">
      <c r="P185" s="67"/>
      <c r="Q185" s="68"/>
      <c r="R185" s="69" t="str">
        <f>IF(AND(NOT(ISBLANK(Q185)), Dashboard!$P181&gt;0), Q185/Dashboard!$P181, "")</f>
        <v/>
      </c>
      <c r="S185" s="303"/>
      <c r="T185" s="304"/>
      <c r="U185" s="304"/>
      <c r="V185" s="304"/>
    </row>
    <row r="186" spans="2:22" ht="20" customHeight="1" x14ac:dyDescent="0.35">
      <c r="P186" s="67"/>
      <c r="Q186" s="68"/>
      <c r="R186" s="69" t="str">
        <f>IF(AND(NOT(ISBLANK(Q186)), Dashboard!$P181&gt;0), Q186/Dashboard!$P181, "")</f>
        <v/>
      </c>
      <c r="S186" s="303"/>
      <c r="T186" s="304"/>
      <c r="U186" s="304"/>
      <c r="V186" s="304"/>
    </row>
    <row r="187" spans="2:22" ht="20" customHeight="1" x14ac:dyDescent="0.35">
      <c r="P187" s="67"/>
      <c r="Q187" s="68"/>
      <c r="R187" s="69" t="str">
        <f>IF(AND(NOT(ISBLANK(Q187)), Dashboard!$P181&gt;0), Q187/Dashboard!$P181, "")</f>
        <v/>
      </c>
      <c r="S187" s="303"/>
      <c r="T187" s="304"/>
      <c r="U187" s="304"/>
      <c r="V187" s="304"/>
    </row>
    <row r="188" spans="2:22" ht="20" customHeight="1" x14ac:dyDescent="0.35">
      <c r="P188" s="67"/>
      <c r="Q188" s="68"/>
      <c r="R188" s="69" t="str">
        <f>IF(AND(NOT(ISBLANK(Q188)), Dashboard!$P181&gt;0), Q188/Dashboard!$P181, "")</f>
        <v/>
      </c>
      <c r="S188" s="303"/>
      <c r="T188" s="304"/>
      <c r="U188" s="304"/>
      <c r="V188" s="304"/>
    </row>
    <row r="189" spans="2:22" ht="20" customHeight="1" x14ac:dyDescent="0.35">
      <c r="P189" s="67"/>
      <c r="Q189" s="68"/>
      <c r="R189" s="69" t="str">
        <f>IF(AND(NOT(ISBLANK(Q189)), Dashboard!$P181&gt;0), Q189/Dashboard!$P181, "")</f>
        <v/>
      </c>
      <c r="S189" s="303"/>
      <c r="T189" s="304"/>
      <c r="U189" s="304"/>
      <c r="V189" s="304"/>
    </row>
    <row r="190" spans="2:22" ht="20" customHeight="1" x14ac:dyDescent="0.35">
      <c r="P190" s="67"/>
      <c r="Q190" s="68"/>
      <c r="R190" s="69" t="str">
        <f>IF(AND(NOT(ISBLANK(Q190)), Dashboard!$P181&gt;0), Q190/Dashboard!$P181, "")</f>
        <v/>
      </c>
      <c r="S190" s="303"/>
      <c r="T190" s="304"/>
      <c r="U190" s="304"/>
      <c r="V190" s="304"/>
    </row>
    <row r="191" spans="2:22" ht="20" customHeight="1" x14ac:dyDescent="0.35">
      <c r="P191" s="67"/>
      <c r="Q191" s="68"/>
      <c r="R191" s="69" t="str">
        <f>IF(AND(NOT(ISBLANK(Q191)), Dashboard!$P181&gt;0), Q191/Dashboard!$P181, "")</f>
        <v/>
      </c>
      <c r="S191" s="303"/>
      <c r="T191" s="304"/>
      <c r="U191" s="304"/>
      <c r="V191" s="304"/>
    </row>
    <row r="192" spans="2:22" ht="20" customHeight="1" x14ac:dyDescent="0.35">
      <c r="P192" s="67"/>
      <c r="Q192" s="68"/>
      <c r="R192" s="69" t="str">
        <f>IF(AND(NOT(ISBLANK(Q192)), Dashboard!$P181&gt;0), Q192/Dashboard!$P181, "")</f>
        <v/>
      </c>
      <c r="S192" s="303"/>
      <c r="T192" s="304"/>
      <c r="U192" s="304"/>
      <c r="V192" s="304"/>
    </row>
    <row r="193" spans="2:22" ht="20" customHeight="1" x14ac:dyDescent="0.35">
      <c r="P193" s="67"/>
      <c r="Q193" s="68"/>
      <c r="R193" s="69" t="str">
        <f>IF(AND(NOT(ISBLANK(Q193)), Dashboard!$P181&gt;0), Q193/Dashboard!$P181, "")</f>
        <v/>
      </c>
      <c r="S193" s="303"/>
      <c r="T193" s="304"/>
      <c r="U193" s="304"/>
      <c r="V193" s="304"/>
    </row>
    <row r="194" spans="2:22" ht="20" customHeight="1" x14ac:dyDescent="0.35">
      <c r="P194" s="67"/>
      <c r="Q194" s="68"/>
      <c r="R194" s="69" t="str">
        <f>IF(AND(NOT(ISBLANK(Q194)), Dashboard!$P181&gt;0), Q194/Dashboard!$P181, "")</f>
        <v/>
      </c>
      <c r="S194" s="303"/>
      <c r="T194" s="304"/>
      <c r="U194" s="304"/>
      <c r="V194" s="304"/>
    </row>
    <row r="195" spans="2:22" ht="20" customHeight="1" x14ac:dyDescent="0.35">
      <c r="P195" s="67"/>
      <c r="Q195" s="68"/>
      <c r="R195" s="69" t="str">
        <f>IF(AND(NOT(ISBLANK(Q195)), Dashboard!$P181&gt;0), Q195/Dashboard!$P181, "")</f>
        <v/>
      </c>
      <c r="S195" s="303"/>
      <c r="T195" s="304"/>
      <c r="U195" s="304"/>
      <c r="V195" s="304"/>
    </row>
    <row r="196" spans="2:22" ht="20" customHeight="1" x14ac:dyDescent="0.35">
      <c r="P196" s="67"/>
      <c r="Q196" s="68"/>
      <c r="R196" s="69" t="str">
        <f>IF(AND(NOT(ISBLANK(Q196)), Dashboard!$P181&gt;0), Q196/Dashboard!$P181, "")</f>
        <v/>
      </c>
      <c r="S196" s="303"/>
      <c r="T196" s="304"/>
      <c r="U196" s="304"/>
      <c r="V196" s="304"/>
    </row>
    <row r="197" spans="2:22" ht="20" customHeight="1" x14ac:dyDescent="0.35">
      <c r="P197" s="67"/>
      <c r="Q197" s="68"/>
      <c r="R197" s="69" t="str">
        <f>IF(AND(NOT(ISBLANK(Q197)), Dashboard!$P181&gt;0), Q197/Dashboard!$P181, "")</f>
        <v/>
      </c>
      <c r="S197" s="303"/>
      <c r="T197" s="304"/>
      <c r="U197" s="304"/>
      <c r="V197" s="304"/>
    </row>
    <row r="198" spans="2:22" ht="20" customHeight="1" x14ac:dyDescent="0.35">
      <c r="P198" s="67"/>
      <c r="Q198" s="68"/>
      <c r="R198" s="69" t="str">
        <f>IF(AND(NOT(ISBLANK(Q198)), Dashboard!$P181&gt;0), Q198/Dashboard!$P181, "")</f>
        <v/>
      </c>
      <c r="S198" s="303"/>
      <c r="T198" s="304"/>
      <c r="U198" s="304"/>
      <c r="V198" s="304"/>
    </row>
    <row r="199" spans="2:22" ht="20" customHeight="1" x14ac:dyDescent="0.35">
      <c r="P199" s="67"/>
      <c r="Q199" s="68"/>
      <c r="R199" s="69" t="str">
        <f>IF(AND(NOT(ISBLANK(Q199)), Dashboard!$P181&gt;0), Q199/Dashboard!$P181, "")</f>
        <v/>
      </c>
      <c r="S199" s="303"/>
      <c r="T199" s="304"/>
      <c r="U199" s="304"/>
      <c r="V199" s="304"/>
    </row>
    <row r="200" spans="2:22" ht="20" customHeight="1" x14ac:dyDescent="0.35">
      <c r="P200" s="67"/>
      <c r="Q200" s="68"/>
      <c r="R200" s="69" t="str">
        <f>IF(AND(NOT(ISBLANK(Q200)), Dashboard!$P181&gt;0), Q200/Dashboard!$P181, "")</f>
        <v/>
      </c>
      <c r="S200" s="303"/>
      <c r="T200" s="304"/>
      <c r="U200" s="304"/>
      <c r="V200" s="304"/>
    </row>
    <row r="201" spans="2:22" ht="20" customHeight="1" x14ac:dyDescent="0.35">
      <c r="P201" s="67"/>
      <c r="Q201" s="68"/>
      <c r="R201" s="69" t="str">
        <f>IF(AND(NOT(ISBLANK(Q201)), Dashboard!$P181&gt;0), Q201/Dashboard!$P181, "")</f>
        <v/>
      </c>
      <c r="S201" s="303"/>
      <c r="T201" s="304"/>
      <c r="U201" s="304"/>
      <c r="V201" s="304"/>
    </row>
    <row r="202" spans="2:22" ht="20" customHeight="1" x14ac:dyDescent="0.35">
      <c r="P202" s="67"/>
      <c r="Q202" s="68"/>
      <c r="R202" s="69" t="str">
        <f>IF(AND(NOT(ISBLANK(Q202)), Dashboard!$P181&gt;0), Q202/Dashboard!$P181, "")</f>
        <v/>
      </c>
      <c r="S202" s="303"/>
      <c r="T202" s="304"/>
      <c r="U202" s="304"/>
      <c r="V202" s="304"/>
    </row>
    <row r="203" spans="2:22" ht="20" customHeight="1" x14ac:dyDescent="0.35">
      <c r="P203" s="67"/>
      <c r="Q203" s="68"/>
      <c r="R203" s="69" t="str">
        <f>IF(AND(NOT(ISBLANK(Q203)), Dashboard!$P181&gt;0), Q203/Dashboard!$P181, "")</f>
        <v/>
      </c>
      <c r="S203" s="303"/>
      <c r="T203" s="304"/>
      <c r="U203" s="304"/>
      <c r="V203" s="304"/>
    </row>
    <row r="204" spans="2:22" ht="20" customHeight="1" x14ac:dyDescent="0.35">
      <c r="P204" s="67"/>
      <c r="Q204" s="68"/>
      <c r="R204" s="69" t="str">
        <f>IF(AND(NOT(ISBLANK(Q204)), Dashboard!$P181&gt;0), Q204/Dashboard!$P181, "")</f>
        <v/>
      </c>
      <c r="S204" s="303"/>
      <c r="T204" s="304"/>
      <c r="U204" s="304"/>
      <c r="V204" s="304"/>
    </row>
    <row r="208" spans="2:22" ht="32" customHeight="1" x14ac:dyDescent="0.35">
      <c r="B208" s="288" t="s">
        <v>1118</v>
      </c>
      <c r="C208" s="288"/>
      <c r="D208" s="288"/>
      <c r="E208" s="288"/>
      <c r="F208" s="288"/>
      <c r="G208" s="288"/>
      <c r="H208" s="288"/>
      <c r="I208" s="288"/>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4:H129">
    <cfRule type="expression" dxfId="77" priority="4">
      <formula>$G124&gt;=0.8</formula>
    </cfRule>
    <cfRule type="expression" dxfId="76" priority="5">
      <formula>AND($G124&gt;=0.5,$G124&lt;0.8)</formula>
    </cfRule>
    <cfRule type="expression" dxfId="75" priority="6">
      <formula>$G124&lt;0.5</formula>
    </cfRule>
  </conditionalFormatting>
  <conditionalFormatting sqref="K124:K129">
    <cfRule type="cellIs" dxfId="74" priority="7" operator="greaterThan">
      <formula>0</formula>
    </cfRule>
  </conditionalFormatting>
  <conditionalFormatting sqref="L124:L129">
    <cfRule type="cellIs" dxfId="73" priority="8" operator="greaterThan">
      <formula>0</formula>
    </cfRule>
  </conditionalFormatting>
  <conditionalFormatting sqref="M124:M129">
    <cfRule type="cellIs" dxfId="72" priority="9" operator="greaterThan">
      <formula>0</formula>
    </cfRule>
  </conditionalFormatting>
  <conditionalFormatting sqref="N124:N129">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61"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30</v>
      </c>
      <c r="P5" s="4" t="str">
        <f t="shared" si="0"/>
        <v>Outstanding</v>
      </c>
      <c r="Q5" s="13" t="s">
        <v>25</v>
      </c>
    </row>
    <row r="6" spans="1:17" ht="60" customHeight="1" x14ac:dyDescent="0.35">
      <c r="A6" s="11" t="s">
        <v>51</v>
      </c>
      <c r="B6" s="2" t="s">
        <v>52</v>
      </c>
      <c r="C6" s="1" t="s">
        <v>53</v>
      </c>
      <c r="D6" s="3" t="s">
        <v>20</v>
      </c>
      <c r="E6" s="3" t="s">
        <v>54</v>
      </c>
      <c r="F6" s="4" t="s">
        <v>22</v>
      </c>
      <c r="G6" s="4" t="s">
        <v>23</v>
      </c>
      <c r="H6" s="4" t="s">
        <v>24</v>
      </c>
      <c r="I6" s="4" t="s">
        <v>25</v>
      </c>
      <c r="J6" s="5" t="s">
        <v>25</v>
      </c>
      <c r="K6" s="5" t="s">
        <v>55</v>
      </c>
      <c r="L6" s="5" t="s">
        <v>56</v>
      </c>
      <c r="M6" s="5" t="s">
        <v>57</v>
      </c>
      <c r="N6" s="5" t="s">
        <v>58</v>
      </c>
      <c r="O6" s="5" t="s">
        <v>59</v>
      </c>
      <c r="P6" s="4" t="str">
        <f t="shared" si="0"/>
        <v>Outstanding</v>
      </c>
      <c r="Q6" s="13" t="s">
        <v>25</v>
      </c>
    </row>
    <row r="7" spans="1:17" ht="60" customHeight="1" x14ac:dyDescent="0.35">
      <c r="A7" s="11" t="s">
        <v>51</v>
      </c>
      <c r="B7" s="2" t="s">
        <v>60</v>
      </c>
      <c r="C7" s="1" t="s">
        <v>61</v>
      </c>
      <c r="D7" s="3" t="s">
        <v>20</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67</v>
      </c>
      <c r="B8" s="2" t="s">
        <v>68</v>
      </c>
      <c r="C8" s="1" t="s">
        <v>69</v>
      </c>
      <c r="D8" s="3" t="s">
        <v>20</v>
      </c>
      <c r="E8" s="3" t="s">
        <v>21</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67</v>
      </c>
      <c r="B9" s="2" t="s">
        <v>75</v>
      </c>
      <c r="C9" s="1" t="s">
        <v>76</v>
      </c>
      <c r="D9" s="3" t="s">
        <v>20</v>
      </c>
      <c r="E9" s="3" t="s">
        <v>54</v>
      </c>
      <c r="F9" s="4" t="s">
        <v>22</v>
      </c>
      <c r="G9" s="4" t="s">
        <v>23</v>
      </c>
      <c r="H9" s="4" t="s">
        <v>24</v>
      </c>
      <c r="I9" s="4" t="s">
        <v>25</v>
      </c>
      <c r="J9" s="5" t="s">
        <v>25</v>
      </c>
      <c r="K9" s="5" t="s">
        <v>77</v>
      </c>
      <c r="L9" s="5" t="s">
        <v>78</v>
      </c>
      <c r="M9" s="5" t="s">
        <v>79</v>
      </c>
      <c r="N9" s="5" t="s">
        <v>80</v>
      </c>
      <c r="O9" s="5" t="s">
        <v>81</v>
      </c>
      <c r="P9" s="4" t="str">
        <f t="shared" si="0"/>
        <v>Outstanding</v>
      </c>
      <c r="Q9" s="13" t="s">
        <v>25</v>
      </c>
    </row>
    <row r="10" spans="1:17" ht="60" customHeight="1" x14ac:dyDescent="0.35">
      <c r="A10" s="11" t="s">
        <v>67</v>
      </c>
      <c r="B10" s="2" t="s">
        <v>82</v>
      </c>
      <c r="C10" s="1" t="s">
        <v>83</v>
      </c>
      <c r="D10" s="3" t="s">
        <v>20</v>
      </c>
      <c r="E10" s="3" t="s">
        <v>54</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67</v>
      </c>
      <c r="B11" s="2" t="s">
        <v>89</v>
      </c>
      <c r="C11" s="1" t="s">
        <v>90</v>
      </c>
      <c r="D11" s="3" t="s">
        <v>20</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67</v>
      </c>
      <c r="B12" s="2" t="s">
        <v>96</v>
      </c>
      <c r="C12" s="1" t="s">
        <v>97</v>
      </c>
      <c r="D12" s="3" t="s">
        <v>20</v>
      </c>
      <c r="E12" s="3" t="s">
        <v>21</v>
      </c>
      <c r="F12" s="4" t="s">
        <v>22</v>
      </c>
      <c r="G12" s="4" t="s">
        <v>23</v>
      </c>
      <c r="H12" s="4" t="s">
        <v>24</v>
      </c>
      <c r="I12" s="4" t="s">
        <v>25</v>
      </c>
      <c r="J12" s="5" t="s">
        <v>25</v>
      </c>
      <c r="K12" s="5" t="s">
        <v>98</v>
      </c>
      <c r="L12" s="5" t="s">
        <v>99</v>
      </c>
      <c r="M12" s="5" t="s">
        <v>100</v>
      </c>
      <c r="N12" s="5" t="s">
        <v>101</v>
      </c>
      <c r="O12" s="5" t="s">
        <v>102</v>
      </c>
      <c r="P12" s="4" t="str">
        <f t="shared" si="0"/>
        <v>Outstanding</v>
      </c>
      <c r="Q12" s="13" t="s">
        <v>25</v>
      </c>
    </row>
    <row r="13" spans="1:17" ht="60" customHeight="1" x14ac:dyDescent="0.35">
      <c r="A13" s="11" t="s">
        <v>67</v>
      </c>
      <c r="B13" s="2" t="s">
        <v>103</v>
      </c>
      <c r="C13" s="1" t="s">
        <v>104</v>
      </c>
      <c r="D13" s="3" t="s">
        <v>20</v>
      </c>
      <c r="E13" s="3" t="s">
        <v>105</v>
      </c>
      <c r="F13" s="4" t="s">
        <v>22</v>
      </c>
      <c r="G13" s="4" t="s">
        <v>23</v>
      </c>
      <c r="H13" s="4" t="s">
        <v>24</v>
      </c>
      <c r="I13" s="4" t="s">
        <v>25</v>
      </c>
      <c r="J13" s="5" t="s">
        <v>25</v>
      </c>
      <c r="K13" s="5" t="s">
        <v>106</v>
      </c>
      <c r="L13" s="5" t="s">
        <v>107</v>
      </c>
      <c r="M13" s="5" t="s">
        <v>108</v>
      </c>
      <c r="N13" s="5" t="s">
        <v>109</v>
      </c>
      <c r="O13" s="5" t="s">
        <v>110</v>
      </c>
      <c r="P13" s="4" t="str">
        <f t="shared" si="0"/>
        <v>Outstanding</v>
      </c>
      <c r="Q13" s="13" t="s">
        <v>25</v>
      </c>
    </row>
    <row r="14" spans="1:17" ht="60" customHeight="1" x14ac:dyDescent="0.35">
      <c r="A14" s="11" t="s">
        <v>67</v>
      </c>
      <c r="B14" s="2" t="s">
        <v>111</v>
      </c>
      <c r="C14" s="1" t="s">
        <v>112</v>
      </c>
      <c r="D14" s="3" t="s">
        <v>20</v>
      </c>
      <c r="E14" s="3" t="s">
        <v>54</v>
      </c>
      <c r="F14" s="4" t="s">
        <v>22</v>
      </c>
      <c r="G14" s="4" t="s">
        <v>23</v>
      </c>
      <c r="H14" s="4" t="s">
        <v>24</v>
      </c>
      <c r="I14" s="4" t="s">
        <v>25</v>
      </c>
      <c r="J14" s="5" t="s">
        <v>25</v>
      </c>
      <c r="K14" s="5" t="s">
        <v>113</v>
      </c>
      <c r="L14" s="5" t="s">
        <v>114</v>
      </c>
      <c r="M14" s="5" t="s">
        <v>115</v>
      </c>
      <c r="N14" s="5" t="s">
        <v>116</v>
      </c>
      <c r="O14" s="5" t="s">
        <v>117</v>
      </c>
      <c r="P14" s="4" t="str">
        <f t="shared" si="0"/>
        <v>Outstanding</v>
      </c>
      <c r="Q14" s="13" t="s">
        <v>25</v>
      </c>
    </row>
    <row r="15" spans="1:17" ht="60" customHeight="1" x14ac:dyDescent="0.35">
      <c r="A15" s="11" t="s">
        <v>67</v>
      </c>
      <c r="B15" s="2" t="s">
        <v>118</v>
      </c>
      <c r="C15" s="1" t="s">
        <v>119</v>
      </c>
      <c r="D15" s="3" t="s">
        <v>33</v>
      </c>
      <c r="E15" s="3" t="s">
        <v>54</v>
      </c>
      <c r="F15" s="4" t="s">
        <v>22</v>
      </c>
      <c r="G15" s="4" t="s">
        <v>23</v>
      </c>
      <c r="H15" s="4" t="s">
        <v>24</v>
      </c>
      <c r="I15" s="4" t="s">
        <v>25</v>
      </c>
      <c r="J15" s="5" t="s">
        <v>25</v>
      </c>
      <c r="K15" s="5" t="s">
        <v>120</v>
      </c>
      <c r="L15" s="5" t="s">
        <v>121</v>
      </c>
      <c r="M15" s="5" t="s">
        <v>122</v>
      </c>
      <c r="N15" s="5" t="s">
        <v>123</v>
      </c>
      <c r="O15" s="5" t="s">
        <v>124</v>
      </c>
      <c r="P15" s="4" t="str">
        <f t="shared" si="0"/>
        <v>Outstanding</v>
      </c>
      <c r="Q15" s="13" t="s">
        <v>25</v>
      </c>
    </row>
    <row r="16" spans="1:17" ht="60" customHeight="1" x14ac:dyDescent="0.35">
      <c r="A16" s="11" t="s">
        <v>67</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132</v>
      </c>
      <c r="B17" s="2" t="s">
        <v>133</v>
      </c>
      <c r="C17" s="1" t="s">
        <v>134</v>
      </c>
      <c r="D17" s="3" t="s">
        <v>20</v>
      </c>
      <c r="E17" s="3" t="s">
        <v>105</v>
      </c>
      <c r="F17" s="4" t="s">
        <v>22</v>
      </c>
      <c r="G17" s="4" t="s">
        <v>23</v>
      </c>
      <c r="H17" s="4" t="s">
        <v>24</v>
      </c>
      <c r="I17" s="4" t="s">
        <v>25</v>
      </c>
      <c r="J17" s="5" t="s">
        <v>25</v>
      </c>
      <c r="K17" s="5" t="s">
        <v>135</v>
      </c>
      <c r="L17" s="5" t="s">
        <v>136</v>
      </c>
      <c r="M17" s="5" t="s">
        <v>137</v>
      </c>
      <c r="N17" s="5" t="s">
        <v>138</v>
      </c>
      <c r="O17" s="5"/>
      <c r="P17" s="4" t="str">
        <f t="shared" si="0"/>
        <v>Outstanding</v>
      </c>
      <c r="Q17" s="13" t="s">
        <v>25</v>
      </c>
    </row>
    <row r="18" spans="1:17" ht="60" customHeight="1" x14ac:dyDescent="0.35">
      <c r="A18" s="11" t="s">
        <v>132</v>
      </c>
      <c r="B18" s="2" t="s">
        <v>139</v>
      </c>
      <c r="C18" s="1" t="s">
        <v>140</v>
      </c>
      <c r="D18" s="3" t="s">
        <v>20</v>
      </c>
      <c r="E18" s="3" t="s">
        <v>21</v>
      </c>
      <c r="F18" s="4" t="s">
        <v>22</v>
      </c>
      <c r="G18" s="4" t="s">
        <v>23</v>
      </c>
      <c r="H18" s="4" t="s">
        <v>24</v>
      </c>
      <c r="I18" s="4" t="s">
        <v>25</v>
      </c>
      <c r="J18" s="5" t="s">
        <v>25</v>
      </c>
      <c r="K18" s="5" t="s">
        <v>141</v>
      </c>
      <c r="L18" s="5" t="s">
        <v>142</v>
      </c>
      <c r="M18" s="5" t="s">
        <v>143</v>
      </c>
      <c r="N18" s="5" t="s">
        <v>144</v>
      </c>
      <c r="O18" s="5" t="s">
        <v>145</v>
      </c>
      <c r="P18" s="4" t="str">
        <f t="shared" si="0"/>
        <v>Outstanding</v>
      </c>
      <c r="Q18" s="13" t="s">
        <v>25</v>
      </c>
    </row>
    <row r="19" spans="1:17" ht="60" customHeight="1" x14ac:dyDescent="0.35">
      <c r="A19" s="11" t="s">
        <v>132</v>
      </c>
      <c r="B19" s="2" t="s">
        <v>146</v>
      </c>
      <c r="C19" s="1" t="s">
        <v>147</v>
      </c>
      <c r="D19" s="3" t="s">
        <v>20</v>
      </c>
      <c r="E19" s="3" t="s">
        <v>21</v>
      </c>
      <c r="F19" s="4" t="s">
        <v>22</v>
      </c>
      <c r="G19" s="4" t="s">
        <v>23</v>
      </c>
      <c r="H19" s="4" t="s">
        <v>24</v>
      </c>
      <c r="I19" s="4" t="s">
        <v>25</v>
      </c>
      <c r="J19" s="5" t="s">
        <v>25</v>
      </c>
      <c r="K19" s="5" t="s">
        <v>148</v>
      </c>
      <c r="L19" s="5" t="s">
        <v>149</v>
      </c>
      <c r="M19" s="5" t="s">
        <v>150</v>
      </c>
      <c r="N19" s="5" t="s">
        <v>151</v>
      </c>
      <c r="O19" s="5" t="s">
        <v>152</v>
      </c>
      <c r="P19" s="4" t="str">
        <f t="shared" si="0"/>
        <v>Outstanding</v>
      </c>
      <c r="Q19" s="13" t="s">
        <v>25</v>
      </c>
    </row>
    <row r="20" spans="1:17" ht="60" customHeight="1" x14ac:dyDescent="0.35">
      <c r="A20" s="11" t="s">
        <v>132</v>
      </c>
      <c r="B20" s="2" t="s">
        <v>153</v>
      </c>
      <c r="C20" s="1" t="s">
        <v>154</v>
      </c>
      <c r="D20" s="3" t="s">
        <v>20</v>
      </c>
      <c r="E20" s="3" t="s">
        <v>105</v>
      </c>
      <c r="F20" s="4" t="s">
        <v>22</v>
      </c>
      <c r="G20" s="4" t="s">
        <v>23</v>
      </c>
      <c r="H20" s="4" t="s">
        <v>24</v>
      </c>
      <c r="I20" s="4" t="s">
        <v>25</v>
      </c>
      <c r="J20" s="5" t="s">
        <v>25</v>
      </c>
      <c r="K20" s="5" t="s">
        <v>155</v>
      </c>
      <c r="L20" s="5" t="s">
        <v>156</v>
      </c>
      <c r="M20" s="5" t="s">
        <v>157</v>
      </c>
      <c r="N20" s="5" t="s">
        <v>158</v>
      </c>
      <c r="O20" s="5" t="s">
        <v>159</v>
      </c>
      <c r="P20" s="4" t="str">
        <f t="shared" si="0"/>
        <v>Outstanding</v>
      </c>
      <c r="Q20" s="13" t="s">
        <v>25</v>
      </c>
    </row>
    <row r="21" spans="1:17" ht="60" customHeight="1" x14ac:dyDescent="0.35">
      <c r="A21" s="11" t="s">
        <v>132</v>
      </c>
      <c r="B21" s="2" t="s">
        <v>160</v>
      </c>
      <c r="C21" s="1" t="s">
        <v>161</v>
      </c>
      <c r="D21" s="3" t="s">
        <v>20</v>
      </c>
      <c r="E21" s="3" t="s">
        <v>105</v>
      </c>
      <c r="F21" s="4" t="s">
        <v>22</v>
      </c>
      <c r="G21" s="4" t="s">
        <v>23</v>
      </c>
      <c r="H21" s="4" t="s">
        <v>24</v>
      </c>
      <c r="I21" s="4" t="s">
        <v>25</v>
      </c>
      <c r="J21" s="5" t="s">
        <v>25</v>
      </c>
      <c r="K21" s="5" t="s">
        <v>162</v>
      </c>
      <c r="L21" s="5" t="s">
        <v>163</v>
      </c>
      <c r="M21" s="5" t="s">
        <v>164</v>
      </c>
      <c r="N21" s="5" t="s">
        <v>165</v>
      </c>
      <c r="O21" s="5"/>
      <c r="P21" s="4" t="str">
        <f t="shared" si="0"/>
        <v>Outstanding</v>
      </c>
      <c r="Q21" s="13" t="s">
        <v>25</v>
      </c>
    </row>
    <row r="22" spans="1:17" ht="60" customHeight="1" x14ac:dyDescent="0.35">
      <c r="A22" s="11" t="s">
        <v>132</v>
      </c>
      <c r="B22" s="2" t="s">
        <v>166</v>
      </c>
      <c r="C22" s="1" t="s">
        <v>167</v>
      </c>
      <c r="D22" s="3" t="s">
        <v>20</v>
      </c>
      <c r="E22" s="3" t="s">
        <v>21</v>
      </c>
      <c r="F22" s="4" t="s">
        <v>22</v>
      </c>
      <c r="G22" s="4" t="s">
        <v>23</v>
      </c>
      <c r="H22" s="4" t="s">
        <v>24</v>
      </c>
      <c r="I22" s="4" t="s">
        <v>25</v>
      </c>
      <c r="J22" s="5" t="s">
        <v>25</v>
      </c>
      <c r="K22" s="5" t="s">
        <v>168</v>
      </c>
      <c r="L22" s="5" t="s">
        <v>169</v>
      </c>
      <c r="M22" s="5" t="s">
        <v>170</v>
      </c>
      <c r="N22" s="5" t="s">
        <v>171</v>
      </c>
      <c r="O22" s="5" t="s">
        <v>172</v>
      </c>
      <c r="P22" s="4" t="str">
        <f t="shared" si="0"/>
        <v>Outstanding</v>
      </c>
      <c r="Q22" s="13" t="s">
        <v>25</v>
      </c>
    </row>
    <row r="23" spans="1:17" ht="60" customHeight="1" x14ac:dyDescent="0.35">
      <c r="A23" s="11" t="s">
        <v>132</v>
      </c>
      <c r="B23" s="2" t="s">
        <v>173</v>
      </c>
      <c r="C23" s="1" t="s">
        <v>174</v>
      </c>
      <c r="D23" s="3" t="s">
        <v>20</v>
      </c>
      <c r="E23" s="3" t="s">
        <v>105</v>
      </c>
      <c r="F23" s="4" t="s">
        <v>22</v>
      </c>
      <c r="G23" s="4" t="s">
        <v>23</v>
      </c>
      <c r="H23" s="4" t="s">
        <v>24</v>
      </c>
      <c r="I23" s="4" t="s">
        <v>25</v>
      </c>
      <c r="J23" s="5" t="s">
        <v>25</v>
      </c>
      <c r="K23" s="5" t="s">
        <v>175</v>
      </c>
      <c r="L23" s="5" t="s">
        <v>176</v>
      </c>
      <c r="M23" s="5" t="s">
        <v>177</v>
      </c>
      <c r="N23" s="5" t="s">
        <v>178</v>
      </c>
      <c r="O23" s="5"/>
      <c r="P23" s="4" t="str">
        <f t="shared" si="0"/>
        <v>Outstanding</v>
      </c>
      <c r="Q23" s="13" t="s">
        <v>25</v>
      </c>
    </row>
    <row r="24" spans="1:17" ht="60" customHeight="1" x14ac:dyDescent="0.35">
      <c r="A24" s="11" t="s">
        <v>132</v>
      </c>
      <c r="B24" s="2" t="s">
        <v>179</v>
      </c>
      <c r="C24" s="1" t="s">
        <v>180</v>
      </c>
      <c r="D24" s="3" t="s">
        <v>20</v>
      </c>
      <c r="E24" s="3" t="s">
        <v>21</v>
      </c>
      <c r="F24" s="4" t="s">
        <v>22</v>
      </c>
      <c r="G24" s="4" t="s">
        <v>23</v>
      </c>
      <c r="H24" s="4" t="s">
        <v>24</v>
      </c>
      <c r="I24" s="4" t="s">
        <v>25</v>
      </c>
      <c r="J24" s="5" t="s">
        <v>25</v>
      </c>
      <c r="K24" s="5" t="s">
        <v>181</v>
      </c>
      <c r="L24" s="5" t="s">
        <v>182</v>
      </c>
      <c r="M24" s="5" t="s">
        <v>183</v>
      </c>
      <c r="N24" s="5" t="s">
        <v>184</v>
      </c>
      <c r="O24" s="5"/>
      <c r="P24" s="4" t="str">
        <f t="shared" si="0"/>
        <v>Outstanding</v>
      </c>
      <c r="Q24" s="13" t="s">
        <v>25</v>
      </c>
    </row>
    <row r="25" spans="1:17" ht="60" customHeight="1" x14ac:dyDescent="0.35">
      <c r="A25" s="11" t="s">
        <v>132</v>
      </c>
      <c r="B25" s="2" t="s">
        <v>185</v>
      </c>
      <c r="C25" s="1" t="s">
        <v>186</v>
      </c>
      <c r="D25" s="3" t="s">
        <v>20</v>
      </c>
      <c r="E25" s="3" t="s">
        <v>21</v>
      </c>
      <c r="F25" s="4" t="s">
        <v>22</v>
      </c>
      <c r="G25" s="4" t="s">
        <v>23</v>
      </c>
      <c r="H25" s="4" t="s">
        <v>24</v>
      </c>
      <c r="I25" s="4" t="s">
        <v>25</v>
      </c>
      <c r="J25" s="5" t="s">
        <v>25</v>
      </c>
      <c r="K25" s="5" t="s">
        <v>187</v>
      </c>
      <c r="L25" s="5" t="s">
        <v>188</v>
      </c>
      <c r="M25" s="5" t="s">
        <v>189</v>
      </c>
      <c r="N25" s="5" t="s">
        <v>190</v>
      </c>
      <c r="O25" s="5" t="s">
        <v>191</v>
      </c>
      <c r="P25" s="4" t="str">
        <f t="shared" si="0"/>
        <v>Outstanding</v>
      </c>
      <c r="Q25" s="13" t="s">
        <v>25</v>
      </c>
    </row>
    <row r="26" spans="1:17" ht="60" customHeight="1" x14ac:dyDescent="0.35">
      <c r="A26" s="11" t="s">
        <v>132</v>
      </c>
      <c r="B26" s="2" t="s">
        <v>192</v>
      </c>
      <c r="C26" s="1" t="s">
        <v>193</v>
      </c>
      <c r="D26" s="3" t="s">
        <v>20</v>
      </c>
      <c r="E26" s="3" t="s">
        <v>21</v>
      </c>
      <c r="F26" s="4" t="s">
        <v>22</v>
      </c>
      <c r="G26" s="4" t="s">
        <v>23</v>
      </c>
      <c r="H26" s="4" t="s">
        <v>24</v>
      </c>
      <c r="I26" s="4" t="s">
        <v>25</v>
      </c>
      <c r="J26" s="5" t="s">
        <v>25</v>
      </c>
      <c r="K26" s="5" t="s">
        <v>194</v>
      </c>
      <c r="L26" s="5" t="s">
        <v>195</v>
      </c>
      <c r="M26" s="5" t="s">
        <v>196</v>
      </c>
      <c r="N26" s="5" t="s">
        <v>197</v>
      </c>
      <c r="O26" s="5"/>
      <c r="P26" s="4" t="str">
        <f t="shared" si="0"/>
        <v>Outstanding</v>
      </c>
      <c r="Q26" s="13" t="s">
        <v>25</v>
      </c>
    </row>
    <row r="27" spans="1:17" ht="60" customHeight="1" x14ac:dyDescent="0.35">
      <c r="A27" s="11" t="s">
        <v>132</v>
      </c>
      <c r="B27" s="2" t="s">
        <v>198</v>
      </c>
      <c r="C27" s="1" t="s">
        <v>199</v>
      </c>
      <c r="D27" s="3" t="s">
        <v>20</v>
      </c>
      <c r="E27" s="3" t="s">
        <v>54</v>
      </c>
      <c r="F27" s="4" t="s">
        <v>22</v>
      </c>
      <c r="G27" s="4" t="s">
        <v>23</v>
      </c>
      <c r="H27" s="4" t="s">
        <v>24</v>
      </c>
      <c r="I27" s="4" t="s">
        <v>25</v>
      </c>
      <c r="J27" s="5" t="s">
        <v>25</v>
      </c>
      <c r="K27" s="5" t="s">
        <v>200</v>
      </c>
      <c r="L27" s="5" t="s">
        <v>201</v>
      </c>
      <c r="M27" s="5" t="s">
        <v>202</v>
      </c>
      <c r="N27" s="5" t="s">
        <v>203</v>
      </c>
      <c r="O27" s="5" t="s">
        <v>204</v>
      </c>
      <c r="P27" s="4" t="str">
        <f t="shared" si="0"/>
        <v>Outstanding</v>
      </c>
      <c r="Q27" s="13" t="s">
        <v>25</v>
      </c>
    </row>
    <row r="28" spans="1:17" ht="60" customHeight="1" x14ac:dyDescent="0.35">
      <c r="A28" s="11" t="s">
        <v>132</v>
      </c>
      <c r="B28" s="2" t="s">
        <v>205</v>
      </c>
      <c r="C28" s="1" t="s">
        <v>206</v>
      </c>
      <c r="D28" s="3" t="s">
        <v>20</v>
      </c>
      <c r="E28" s="3" t="s">
        <v>21</v>
      </c>
      <c r="F28" s="4" t="s">
        <v>22</v>
      </c>
      <c r="G28" s="4" t="s">
        <v>23</v>
      </c>
      <c r="H28" s="4" t="s">
        <v>24</v>
      </c>
      <c r="I28" s="4" t="s">
        <v>25</v>
      </c>
      <c r="J28" s="5" t="s">
        <v>25</v>
      </c>
      <c r="K28" s="5" t="s">
        <v>207</v>
      </c>
      <c r="L28" s="5" t="s">
        <v>208</v>
      </c>
      <c r="M28" s="5" t="s">
        <v>209</v>
      </c>
      <c r="N28" s="5" t="s">
        <v>210</v>
      </c>
      <c r="O28" s="5" t="s">
        <v>211</v>
      </c>
      <c r="P28" s="4" t="str">
        <f t="shared" si="0"/>
        <v>Outstanding</v>
      </c>
      <c r="Q28" s="13" t="s">
        <v>25</v>
      </c>
    </row>
    <row r="29" spans="1:17" ht="60" customHeight="1" x14ac:dyDescent="0.35">
      <c r="A29" s="11" t="s">
        <v>132</v>
      </c>
      <c r="B29" s="2" t="s">
        <v>212</v>
      </c>
      <c r="C29" s="1" t="s">
        <v>213</v>
      </c>
      <c r="D29" s="3" t="s">
        <v>20</v>
      </c>
      <c r="E29" s="3" t="s">
        <v>21</v>
      </c>
      <c r="F29" s="4" t="s">
        <v>22</v>
      </c>
      <c r="G29" s="4" t="s">
        <v>23</v>
      </c>
      <c r="H29" s="4" t="s">
        <v>24</v>
      </c>
      <c r="I29" s="4" t="s">
        <v>25</v>
      </c>
      <c r="J29" s="5" t="s">
        <v>25</v>
      </c>
      <c r="K29" s="5" t="s">
        <v>214</v>
      </c>
      <c r="L29" s="5" t="s">
        <v>215</v>
      </c>
      <c r="M29" s="5" t="s">
        <v>209</v>
      </c>
      <c r="N29" s="5" t="s">
        <v>216</v>
      </c>
      <c r="O29" s="5" t="s">
        <v>217</v>
      </c>
      <c r="P29" s="4" t="str">
        <f t="shared" si="0"/>
        <v>Outstanding</v>
      </c>
      <c r="Q29" s="13" t="s">
        <v>25</v>
      </c>
    </row>
    <row r="30" spans="1:17" ht="60" customHeight="1" x14ac:dyDescent="0.35">
      <c r="A30" s="11" t="s">
        <v>132</v>
      </c>
      <c r="B30" s="2" t="s">
        <v>218</v>
      </c>
      <c r="C30" s="1" t="s">
        <v>219</v>
      </c>
      <c r="D30" s="3" t="s">
        <v>20</v>
      </c>
      <c r="E30" s="3" t="s">
        <v>21</v>
      </c>
      <c r="F30" s="4" t="s">
        <v>22</v>
      </c>
      <c r="G30" s="4" t="s">
        <v>23</v>
      </c>
      <c r="H30" s="4" t="s">
        <v>24</v>
      </c>
      <c r="I30" s="4" t="s">
        <v>25</v>
      </c>
      <c r="J30" s="5" t="s">
        <v>25</v>
      </c>
      <c r="K30" s="5" t="s">
        <v>220</v>
      </c>
      <c r="L30" s="5" t="s">
        <v>221</v>
      </c>
      <c r="M30" s="5" t="s">
        <v>222</v>
      </c>
      <c r="N30" s="5" t="s">
        <v>223</v>
      </c>
      <c r="O30" s="5" t="s">
        <v>224</v>
      </c>
      <c r="P30" s="4" t="str">
        <f t="shared" si="0"/>
        <v>Outstanding</v>
      </c>
      <c r="Q30" s="13" t="s">
        <v>25</v>
      </c>
    </row>
    <row r="31" spans="1:17" ht="60" customHeight="1" x14ac:dyDescent="0.35">
      <c r="A31" s="11" t="s">
        <v>132</v>
      </c>
      <c r="B31" s="2" t="s">
        <v>225</v>
      </c>
      <c r="C31" s="1" t="s">
        <v>226</v>
      </c>
      <c r="D31" s="3" t="s">
        <v>20</v>
      </c>
      <c r="E31" s="3" t="s">
        <v>21</v>
      </c>
      <c r="F31" s="4" t="s">
        <v>22</v>
      </c>
      <c r="G31" s="4" t="s">
        <v>23</v>
      </c>
      <c r="H31" s="4" t="s">
        <v>24</v>
      </c>
      <c r="I31" s="4" t="s">
        <v>25</v>
      </c>
      <c r="J31" s="5" t="s">
        <v>25</v>
      </c>
      <c r="K31" s="5" t="s">
        <v>227</v>
      </c>
      <c r="L31" s="5" t="s">
        <v>228</v>
      </c>
      <c r="M31" s="5" t="s">
        <v>229</v>
      </c>
      <c r="N31" s="5" t="s">
        <v>230</v>
      </c>
      <c r="O31" s="5" t="s">
        <v>231</v>
      </c>
      <c r="P31" s="4" t="str">
        <f t="shared" si="0"/>
        <v>Outstanding</v>
      </c>
      <c r="Q31" s="13" t="s">
        <v>25</v>
      </c>
    </row>
    <row r="32" spans="1:17" ht="60" customHeight="1" x14ac:dyDescent="0.35">
      <c r="A32" s="11" t="s">
        <v>232</v>
      </c>
      <c r="B32" s="2" t="s">
        <v>233</v>
      </c>
      <c r="C32" s="1" t="s">
        <v>234</v>
      </c>
      <c r="D32" s="3" t="s">
        <v>33</v>
      </c>
      <c r="E32" s="3" t="s">
        <v>235</v>
      </c>
      <c r="F32" s="4" t="s">
        <v>22</v>
      </c>
      <c r="G32" s="4" t="s">
        <v>23</v>
      </c>
      <c r="H32" s="4" t="s">
        <v>24</v>
      </c>
      <c r="I32" s="4" t="s">
        <v>25</v>
      </c>
      <c r="J32" s="5" t="s">
        <v>25</v>
      </c>
      <c r="K32" s="5" t="s">
        <v>236</v>
      </c>
      <c r="L32" s="5" t="s">
        <v>237</v>
      </c>
      <c r="M32" s="5" t="s">
        <v>238</v>
      </c>
      <c r="N32" s="5" t="s">
        <v>239</v>
      </c>
      <c r="O32" s="5" t="s">
        <v>240</v>
      </c>
      <c r="P32" s="4" t="str">
        <f t="shared" si="0"/>
        <v>Outstanding</v>
      </c>
      <c r="Q32" s="13" t="s">
        <v>25</v>
      </c>
    </row>
    <row r="33" spans="1:17" ht="60" customHeight="1" x14ac:dyDescent="0.35">
      <c r="A33" s="11" t="s">
        <v>241</v>
      </c>
      <c r="B33" s="2" t="s">
        <v>242</v>
      </c>
      <c r="C33" s="1" t="s">
        <v>243</v>
      </c>
      <c r="D33" s="3" t="s">
        <v>20</v>
      </c>
      <c r="E33" s="3" t="s">
        <v>235</v>
      </c>
      <c r="F33" s="4" t="s">
        <v>22</v>
      </c>
      <c r="G33" s="4" t="s">
        <v>23</v>
      </c>
      <c r="H33" s="4" t="s">
        <v>24</v>
      </c>
      <c r="I33" s="4" t="s">
        <v>25</v>
      </c>
      <c r="J33" s="5" t="s">
        <v>25</v>
      </c>
      <c r="K33" s="5" t="s">
        <v>244</v>
      </c>
      <c r="L33" s="5" t="s">
        <v>245</v>
      </c>
      <c r="M33" s="5"/>
      <c r="N33" s="5" t="s">
        <v>246</v>
      </c>
      <c r="O33" s="5" t="s">
        <v>247</v>
      </c>
      <c r="P33" s="4" t="str">
        <f t="shared" si="0"/>
        <v>Outstanding</v>
      </c>
      <c r="Q33" s="13" t="s">
        <v>25</v>
      </c>
    </row>
    <row r="34" spans="1:17" ht="60" customHeight="1" x14ac:dyDescent="0.35">
      <c r="A34" s="11" t="s">
        <v>241</v>
      </c>
      <c r="B34" s="2" t="s">
        <v>248</v>
      </c>
      <c r="C34" s="1" t="s">
        <v>249</v>
      </c>
      <c r="D34" s="3" t="s">
        <v>20</v>
      </c>
      <c r="E34" s="3" t="s">
        <v>235</v>
      </c>
      <c r="F34" s="4" t="s">
        <v>22</v>
      </c>
      <c r="G34" s="4" t="s">
        <v>23</v>
      </c>
      <c r="H34" s="4" t="s">
        <v>24</v>
      </c>
      <c r="I34" s="4" t="s">
        <v>25</v>
      </c>
      <c r="J34" s="5" t="s">
        <v>25</v>
      </c>
      <c r="K34" s="5" t="s">
        <v>250</v>
      </c>
      <c r="L34" s="5" t="s">
        <v>251</v>
      </c>
      <c r="M34" s="5" t="s">
        <v>252</v>
      </c>
      <c r="N34" s="5" t="s">
        <v>253</v>
      </c>
      <c r="O34" s="5" t="s">
        <v>254</v>
      </c>
      <c r="P34" s="4" t="str">
        <f t="shared" si="0"/>
        <v>Outstanding</v>
      </c>
      <c r="Q34" s="13" t="s">
        <v>25</v>
      </c>
    </row>
    <row r="35" spans="1:17" ht="60" customHeight="1" x14ac:dyDescent="0.35">
      <c r="A35" s="11" t="s">
        <v>241</v>
      </c>
      <c r="B35" s="2" t="s">
        <v>255</v>
      </c>
      <c r="C35" s="1" t="s">
        <v>256</v>
      </c>
      <c r="D35" s="3" t="s">
        <v>33</v>
      </c>
      <c r="E35" s="3" t="s">
        <v>105</v>
      </c>
      <c r="F35" s="4" t="s">
        <v>22</v>
      </c>
      <c r="G35" s="4" t="s">
        <v>23</v>
      </c>
      <c r="H35" s="4" t="s">
        <v>24</v>
      </c>
      <c r="I35" s="4" t="s">
        <v>25</v>
      </c>
      <c r="J35" s="5" t="s">
        <v>25</v>
      </c>
      <c r="K35" s="5" t="s">
        <v>257</v>
      </c>
      <c r="L35" s="5" t="s">
        <v>258</v>
      </c>
      <c r="M35" s="5"/>
      <c r="N35" s="5" t="s">
        <v>259</v>
      </c>
      <c r="O35" s="5" t="s">
        <v>260</v>
      </c>
      <c r="P35" s="4" t="str">
        <f t="shared" si="0"/>
        <v>Outstanding</v>
      </c>
      <c r="Q35" s="13" t="s">
        <v>25</v>
      </c>
    </row>
    <row r="36" spans="1:17" ht="60" customHeight="1" x14ac:dyDescent="0.35">
      <c r="A36" s="11" t="s">
        <v>241</v>
      </c>
      <c r="B36" s="2" t="s">
        <v>261</v>
      </c>
      <c r="C36" s="1" t="s">
        <v>262</v>
      </c>
      <c r="D36" s="3" t="s">
        <v>20</v>
      </c>
      <c r="E36" s="3" t="s">
        <v>235</v>
      </c>
      <c r="F36" s="4" t="s">
        <v>22</v>
      </c>
      <c r="G36" s="4" t="s">
        <v>23</v>
      </c>
      <c r="H36" s="4" t="s">
        <v>24</v>
      </c>
      <c r="I36" s="4" t="s">
        <v>25</v>
      </c>
      <c r="J36" s="5" t="s">
        <v>25</v>
      </c>
      <c r="K36" s="5" t="s">
        <v>263</v>
      </c>
      <c r="L36" s="5" t="s">
        <v>264</v>
      </c>
      <c r="M36" s="5" t="s">
        <v>265</v>
      </c>
      <c r="N36" s="5" t="s">
        <v>266</v>
      </c>
      <c r="O36" s="5" t="s">
        <v>267</v>
      </c>
      <c r="P36" s="4" t="str">
        <f t="shared" si="0"/>
        <v>Outstanding</v>
      </c>
      <c r="Q36" s="13" t="s">
        <v>25</v>
      </c>
    </row>
    <row r="37" spans="1:17" ht="60" customHeight="1" x14ac:dyDescent="0.35">
      <c r="A37" s="11" t="s">
        <v>241</v>
      </c>
      <c r="B37" s="2" t="s">
        <v>268</v>
      </c>
      <c r="C37" s="1" t="s">
        <v>269</v>
      </c>
      <c r="D37" s="3" t="s">
        <v>33</v>
      </c>
      <c r="E37" s="3" t="s">
        <v>235</v>
      </c>
      <c r="F37" s="4" t="s">
        <v>22</v>
      </c>
      <c r="G37" s="4" t="s">
        <v>23</v>
      </c>
      <c r="H37" s="4" t="s">
        <v>24</v>
      </c>
      <c r="I37" s="4" t="s">
        <v>25</v>
      </c>
      <c r="J37" s="5" t="s">
        <v>25</v>
      </c>
      <c r="K37" s="5" t="s">
        <v>270</v>
      </c>
      <c r="L37" s="5" t="s">
        <v>271</v>
      </c>
      <c r="M37" s="5" t="s">
        <v>272</v>
      </c>
      <c r="N37" s="5" t="s">
        <v>273</v>
      </c>
      <c r="O37" s="5" t="s">
        <v>274</v>
      </c>
      <c r="P37" s="4" t="str">
        <f t="shared" si="0"/>
        <v>Outstanding</v>
      </c>
      <c r="Q37" s="13" t="s">
        <v>25</v>
      </c>
    </row>
    <row r="38" spans="1:17" ht="60" customHeight="1" x14ac:dyDescent="0.35">
      <c r="A38" s="11" t="s">
        <v>13</v>
      </c>
      <c r="B38" s="2" t="s">
        <v>275</v>
      </c>
      <c r="C38" s="1" t="s">
        <v>276</v>
      </c>
      <c r="D38" s="3" t="s">
        <v>20</v>
      </c>
      <c r="E38" s="3" t="s">
        <v>21</v>
      </c>
      <c r="F38" s="4" t="s">
        <v>22</v>
      </c>
      <c r="G38" s="4" t="s">
        <v>23</v>
      </c>
      <c r="H38" s="4" t="s">
        <v>24</v>
      </c>
      <c r="I38" s="4" t="s">
        <v>25</v>
      </c>
      <c r="J38" s="5" t="s">
        <v>25</v>
      </c>
      <c r="K38" s="5" t="s">
        <v>277</v>
      </c>
      <c r="L38" s="5" t="s">
        <v>278</v>
      </c>
      <c r="M38" s="5"/>
      <c r="N38" s="5" t="s">
        <v>279</v>
      </c>
      <c r="O38" s="5" t="s">
        <v>280</v>
      </c>
      <c r="P38" s="4" t="str">
        <f t="shared" si="0"/>
        <v>Outstanding</v>
      </c>
      <c r="Q38" s="13" t="s">
        <v>25</v>
      </c>
    </row>
    <row r="39" spans="1:17" ht="60" customHeight="1" x14ac:dyDescent="0.35">
      <c r="A39" s="11" t="s">
        <v>281</v>
      </c>
      <c r="B39" s="2" t="s">
        <v>282</v>
      </c>
      <c r="C39" s="1" t="s">
        <v>283</v>
      </c>
      <c r="D39" s="3" t="s">
        <v>20</v>
      </c>
      <c r="E39" s="3" t="s">
        <v>21</v>
      </c>
      <c r="F39" s="4" t="s">
        <v>22</v>
      </c>
      <c r="G39" s="4" t="s">
        <v>23</v>
      </c>
      <c r="H39" s="4" t="s">
        <v>24</v>
      </c>
      <c r="I39" s="4" t="s">
        <v>25</v>
      </c>
      <c r="J39" s="5" t="s">
        <v>25</v>
      </c>
      <c r="K39" s="5" t="s">
        <v>284</v>
      </c>
      <c r="L39" s="5" t="s">
        <v>285</v>
      </c>
      <c r="M39" s="5" t="s">
        <v>286</v>
      </c>
      <c r="N39" s="5" t="s">
        <v>287</v>
      </c>
      <c r="O39" s="5"/>
      <c r="P39" s="4" t="str">
        <f t="shared" si="0"/>
        <v>Outstanding</v>
      </c>
      <c r="Q39" s="13" t="s">
        <v>25</v>
      </c>
    </row>
    <row r="40" spans="1:17" ht="60" customHeight="1" x14ac:dyDescent="0.35">
      <c r="A40" s="11" t="s">
        <v>281</v>
      </c>
      <c r="B40" s="2" t="s">
        <v>288</v>
      </c>
      <c r="C40" s="1" t="s">
        <v>289</v>
      </c>
      <c r="D40" s="3" t="s">
        <v>20</v>
      </c>
      <c r="E40" s="3" t="s">
        <v>235</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281</v>
      </c>
      <c r="B41" s="2" t="s">
        <v>295</v>
      </c>
      <c r="C41" s="1" t="s">
        <v>296</v>
      </c>
      <c r="D41" s="3" t="s">
        <v>20</v>
      </c>
      <c r="E41" s="3" t="s">
        <v>235</v>
      </c>
      <c r="F41" s="4" t="s">
        <v>22</v>
      </c>
      <c r="G41" s="4" t="s">
        <v>23</v>
      </c>
      <c r="H41" s="4" t="s">
        <v>24</v>
      </c>
      <c r="I41" s="4" t="s">
        <v>25</v>
      </c>
      <c r="J41" s="5" t="s">
        <v>25</v>
      </c>
      <c r="K41" s="5" t="s">
        <v>297</v>
      </c>
      <c r="L41" s="5" t="s">
        <v>298</v>
      </c>
      <c r="M41" s="5" t="s">
        <v>299</v>
      </c>
      <c r="N41" s="5" t="s">
        <v>300</v>
      </c>
      <c r="O41" s="5" t="s">
        <v>301</v>
      </c>
      <c r="P41" s="4" t="str">
        <f t="shared" si="0"/>
        <v>Outstanding</v>
      </c>
      <c r="Q41" s="13" t="s">
        <v>25</v>
      </c>
    </row>
    <row r="42" spans="1:17" ht="60" customHeight="1" x14ac:dyDescent="0.35">
      <c r="A42" s="11" t="s">
        <v>302</v>
      </c>
      <c r="B42" s="2" t="s">
        <v>303</v>
      </c>
      <c r="C42" s="1" t="s">
        <v>304</v>
      </c>
      <c r="D42" s="3" t="s">
        <v>20</v>
      </c>
      <c r="E42" s="3" t="s">
        <v>21</v>
      </c>
      <c r="F42" s="4" t="s">
        <v>22</v>
      </c>
      <c r="G42" s="4" t="s">
        <v>23</v>
      </c>
      <c r="H42" s="4" t="s">
        <v>24</v>
      </c>
      <c r="I42" s="4" t="s">
        <v>25</v>
      </c>
      <c r="J42" s="5" t="s">
        <v>25</v>
      </c>
      <c r="K42" s="5" t="s">
        <v>305</v>
      </c>
      <c r="L42" s="5" t="s">
        <v>306</v>
      </c>
      <c r="M42" s="5" t="s">
        <v>307</v>
      </c>
      <c r="N42" s="5" t="s">
        <v>308</v>
      </c>
      <c r="O42" s="5" t="s">
        <v>309</v>
      </c>
      <c r="P42" s="4" t="str">
        <f t="shared" si="0"/>
        <v>Outstanding</v>
      </c>
      <c r="Q42" s="13" t="s">
        <v>25</v>
      </c>
    </row>
    <row r="43" spans="1:17" ht="60" customHeight="1" x14ac:dyDescent="0.35">
      <c r="A43" s="11" t="s">
        <v>310</v>
      </c>
      <c r="B43" s="2" t="s">
        <v>311</v>
      </c>
      <c r="C43" s="1" t="s">
        <v>312</v>
      </c>
      <c r="D43" s="3" t="s">
        <v>20</v>
      </c>
      <c r="E43" s="3" t="s">
        <v>21</v>
      </c>
      <c r="F43" s="4" t="s">
        <v>22</v>
      </c>
      <c r="G43" s="4" t="s">
        <v>23</v>
      </c>
      <c r="H43" s="4" t="s">
        <v>24</v>
      </c>
      <c r="I43" s="4" t="s">
        <v>25</v>
      </c>
      <c r="J43" s="5" t="s">
        <v>25</v>
      </c>
      <c r="K43" s="5" t="s">
        <v>313</v>
      </c>
      <c r="L43" s="5" t="s">
        <v>314</v>
      </c>
      <c r="M43" s="5" t="s">
        <v>315</v>
      </c>
      <c r="N43" s="5" t="s">
        <v>316</v>
      </c>
      <c r="O43" s="5" t="s">
        <v>317</v>
      </c>
      <c r="P43" s="4" t="str">
        <f t="shared" si="0"/>
        <v>Outstanding</v>
      </c>
      <c r="Q43" s="13" t="s">
        <v>25</v>
      </c>
    </row>
    <row r="44" spans="1:17" ht="60" customHeight="1" x14ac:dyDescent="0.35">
      <c r="A44" s="11" t="s">
        <v>310</v>
      </c>
      <c r="B44" s="2" t="s">
        <v>318</v>
      </c>
      <c r="C44" s="1" t="s">
        <v>319</v>
      </c>
      <c r="D44" s="3" t="s">
        <v>20</v>
      </c>
      <c r="E44" s="3" t="s">
        <v>21</v>
      </c>
      <c r="F44" s="4" t="s">
        <v>22</v>
      </c>
      <c r="G44" s="4" t="s">
        <v>23</v>
      </c>
      <c r="H44" s="4" t="s">
        <v>24</v>
      </c>
      <c r="I44" s="4" t="s">
        <v>25</v>
      </c>
      <c r="J44" s="5" t="s">
        <v>25</v>
      </c>
      <c r="K44" s="5" t="s">
        <v>320</v>
      </c>
      <c r="L44" s="5" t="s">
        <v>321</v>
      </c>
      <c r="M44" s="5" t="s">
        <v>322</v>
      </c>
      <c r="N44" s="5" t="s">
        <v>323</v>
      </c>
      <c r="O44" s="5" t="s">
        <v>324</v>
      </c>
      <c r="P44" s="4" t="str">
        <f t="shared" si="0"/>
        <v>Outstanding</v>
      </c>
      <c r="Q44" s="13" t="s">
        <v>25</v>
      </c>
    </row>
    <row r="45" spans="1:17" ht="60" customHeight="1" x14ac:dyDescent="0.35">
      <c r="A45" s="11" t="s">
        <v>17</v>
      </c>
      <c r="B45" s="2" t="s">
        <v>325</v>
      </c>
      <c r="C45" s="1" t="s">
        <v>326</v>
      </c>
      <c r="D45" s="3" t="s">
        <v>33</v>
      </c>
      <c r="E45" s="3" t="s">
        <v>21</v>
      </c>
      <c r="F45" s="4" t="s">
        <v>22</v>
      </c>
      <c r="G45" s="4" t="s">
        <v>23</v>
      </c>
      <c r="H45" s="4" t="s">
        <v>24</v>
      </c>
      <c r="I45" s="4" t="s">
        <v>25</v>
      </c>
      <c r="J45" s="5" t="s">
        <v>25</v>
      </c>
      <c r="K45" s="5" t="s">
        <v>327</v>
      </c>
      <c r="L45" s="5" t="s">
        <v>328</v>
      </c>
      <c r="M45" s="5" t="s">
        <v>329</v>
      </c>
      <c r="N45" s="5" t="s">
        <v>330</v>
      </c>
      <c r="O45" s="5" t="s">
        <v>260</v>
      </c>
      <c r="P45" s="4" t="str">
        <f t="shared" si="0"/>
        <v>Outstanding</v>
      </c>
      <c r="Q45" s="13" t="s">
        <v>25</v>
      </c>
    </row>
    <row r="46" spans="1:17" ht="60" customHeight="1" x14ac:dyDescent="0.35">
      <c r="A46" s="11" t="s">
        <v>17</v>
      </c>
      <c r="B46" s="2" t="s">
        <v>331</v>
      </c>
      <c r="C46" s="1" t="s">
        <v>332</v>
      </c>
      <c r="D46" s="3" t="s">
        <v>20</v>
      </c>
      <c r="E46" s="3" t="s">
        <v>21</v>
      </c>
      <c r="F46" s="4" t="s">
        <v>22</v>
      </c>
      <c r="G46" s="4" t="s">
        <v>23</v>
      </c>
      <c r="H46" s="4" t="s">
        <v>24</v>
      </c>
      <c r="I46" s="4" t="s">
        <v>25</v>
      </c>
      <c r="J46" s="5" t="s">
        <v>25</v>
      </c>
      <c r="K46" s="5" t="s">
        <v>333</v>
      </c>
      <c r="L46" s="5" t="s">
        <v>334</v>
      </c>
      <c r="M46" s="5" t="s">
        <v>335</v>
      </c>
      <c r="N46" s="5" t="s">
        <v>336</v>
      </c>
      <c r="O46" s="5" t="s">
        <v>337</v>
      </c>
      <c r="P46" s="4" t="str">
        <f t="shared" si="0"/>
        <v>Outstanding</v>
      </c>
      <c r="Q46" s="13" t="s">
        <v>25</v>
      </c>
    </row>
    <row r="47" spans="1:17" ht="60" customHeight="1" x14ac:dyDescent="0.35">
      <c r="A47" s="11" t="s">
        <v>17</v>
      </c>
      <c r="B47" s="2" t="s">
        <v>338</v>
      </c>
      <c r="C47" s="1" t="s">
        <v>339</v>
      </c>
      <c r="D47" s="3" t="s">
        <v>20</v>
      </c>
      <c r="E47" s="3" t="s">
        <v>21</v>
      </c>
      <c r="F47" s="4" t="s">
        <v>22</v>
      </c>
      <c r="G47" s="4" t="s">
        <v>23</v>
      </c>
      <c r="H47" s="4" t="s">
        <v>24</v>
      </c>
      <c r="I47" s="4" t="s">
        <v>25</v>
      </c>
      <c r="J47" s="5" t="s">
        <v>25</v>
      </c>
      <c r="K47" s="5" t="s">
        <v>340</v>
      </c>
      <c r="L47" s="5" t="s">
        <v>341</v>
      </c>
      <c r="M47" s="5" t="s">
        <v>342</v>
      </c>
      <c r="N47" s="5" t="s">
        <v>343</v>
      </c>
      <c r="O47" s="5" t="s">
        <v>344</v>
      </c>
      <c r="P47" s="4" t="str">
        <f t="shared" si="0"/>
        <v>Outstanding</v>
      </c>
      <c r="Q47" s="13" t="s">
        <v>25</v>
      </c>
    </row>
    <row r="48" spans="1:17" ht="60" customHeight="1" x14ac:dyDescent="0.35">
      <c r="A48" s="11" t="s">
        <v>17</v>
      </c>
      <c r="B48" s="2" t="s">
        <v>345</v>
      </c>
      <c r="C48" s="1" t="s">
        <v>346</v>
      </c>
      <c r="D48" s="3" t="s">
        <v>33</v>
      </c>
      <c r="E48" s="3" t="s">
        <v>21</v>
      </c>
      <c r="F48" s="4" t="s">
        <v>22</v>
      </c>
      <c r="G48" s="4" t="s">
        <v>23</v>
      </c>
      <c r="H48" s="4" t="s">
        <v>24</v>
      </c>
      <c r="I48" s="4" t="s">
        <v>25</v>
      </c>
      <c r="J48" s="5" t="s">
        <v>25</v>
      </c>
      <c r="K48" s="5" t="s">
        <v>347</v>
      </c>
      <c r="L48" s="5" t="s">
        <v>348</v>
      </c>
      <c r="M48" s="5" t="s">
        <v>349</v>
      </c>
      <c r="N48" s="5" t="s">
        <v>350</v>
      </c>
      <c r="O48" s="5" t="s">
        <v>351</v>
      </c>
      <c r="P48" s="4" t="str">
        <f t="shared" si="0"/>
        <v>Outstanding</v>
      </c>
      <c r="Q48" s="13" t="s">
        <v>25</v>
      </c>
    </row>
    <row r="49" spans="1:17" ht="60" customHeight="1" x14ac:dyDescent="0.35">
      <c r="A49" s="11" t="s">
        <v>17</v>
      </c>
      <c r="B49" s="2" t="s">
        <v>352</v>
      </c>
      <c r="C49" s="1" t="s">
        <v>353</v>
      </c>
      <c r="D49" s="3" t="s">
        <v>33</v>
      </c>
      <c r="E49" s="3" t="s">
        <v>54</v>
      </c>
      <c r="F49" s="4" t="s">
        <v>22</v>
      </c>
      <c r="G49" s="4" t="s">
        <v>23</v>
      </c>
      <c r="H49" s="4" t="s">
        <v>24</v>
      </c>
      <c r="I49" s="4" t="s">
        <v>25</v>
      </c>
      <c r="J49" s="5" t="s">
        <v>25</v>
      </c>
      <c r="K49" s="5" t="s">
        <v>354</v>
      </c>
      <c r="L49" s="5" t="s">
        <v>355</v>
      </c>
      <c r="M49" s="5" t="s">
        <v>356</v>
      </c>
      <c r="N49" s="5" t="s">
        <v>357</v>
      </c>
      <c r="O49" s="5" t="s">
        <v>358</v>
      </c>
      <c r="P49" s="4" t="str">
        <f t="shared" si="0"/>
        <v>Outstanding</v>
      </c>
      <c r="Q49" s="13" t="s">
        <v>25</v>
      </c>
    </row>
    <row r="50" spans="1:17" ht="60" customHeight="1" x14ac:dyDescent="0.35">
      <c r="A50" s="11" t="s">
        <v>17</v>
      </c>
      <c r="B50" s="2" t="s">
        <v>359</v>
      </c>
      <c r="C50" s="1" t="s">
        <v>360</v>
      </c>
      <c r="D50" s="3" t="s">
        <v>33</v>
      </c>
      <c r="E50" s="3" t="s">
        <v>54</v>
      </c>
      <c r="F50" s="4" t="s">
        <v>22</v>
      </c>
      <c r="G50" s="4" t="s">
        <v>23</v>
      </c>
      <c r="H50" s="4" t="s">
        <v>24</v>
      </c>
      <c r="I50" s="4" t="s">
        <v>25</v>
      </c>
      <c r="J50" s="5" t="s">
        <v>25</v>
      </c>
      <c r="K50" s="5" t="s">
        <v>361</v>
      </c>
      <c r="L50" s="5" t="s">
        <v>362</v>
      </c>
      <c r="M50" s="5" t="s">
        <v>363</v>
      </c>
      <c r="N50" s="5" t="s">
        <v>364</v>
      </c>
      <c r="O50" s="5" t="s">
        <v>365</v>
      </c>
      <c r="P50" s="4" t="str">
        <f t="shared" si="0"/>
        <v>Outstanding</v>
      </c>
      <c r="Q50" s="13" t="s">
        <v>25</v>
      </c>
    </row>
    <row r="51" spans="1:17" ht="60" customHeight="1" x14ac:dyDescent="0.35">
      <c r="A51" s="11" t="s">
        <v>366</v>
      </c>
      <c r="B51" s="2" t="s">
        <v>367</v>
      </c>
      <c r="C51" s="1" t="s">
        <v>368</v>
      </c>
      <c r="D51" s="3" t="s">
        <v>20</v>
      </c>
      <c r="E51" s="3" t="s">
        <v>21</v>
      </c>
      <c r="F51" s="4" t="s">
        <v>22</v>
      </c>
      <c r="G51" s="4" t="s">
        <v>23</v>
      </c>
      <c r="H51" s="4" t="s">
        <v>24</v>
      </c>
      <c r="I51" s="4" t="s">
        <v>25</v>
      </c>
      <c r="J51" s="5" t="s">
        <v>25</v>
      </c>
      <c r="K51" s="5" t="s">
        <v>369</v>
      </c>
      <c r="L51" s="5" t="s">
        <v>370</v>
      </c>
      <c r="M51" s="5" t="s">
        <v>371</v>
      </c>
      <c r="N51" s="5" t="s">
        <v>372</v>
      </c>
      <c r="O51" s="5" t="s">
        <v>373</v>
      </c>
      <c r="P51" s="4" t="str">
        <f t="shared" si="0"/>
        <v>Outstanding</v>
      </c>
      <c r="Q51" s="13" t="s">
        <v>25</v>
      </c>
    </row>
    <row r="52" spans="1:17" ht="60" customHeight="1" x14ac:dyDescent="0.35">
      <c r="A52" s="11" t="s">
        <v>366</v>
      </c>
      <c r="B52" s="2" t="s">
        <v>374</v>
      </c>
      <c r="C52" s="1" t="s">
        <v>375</v>
      </c>
      <c r="D52" s="3" t="s">
        <v>33</v>
      </c>
      <c r="E52" s="3" t="s">
        <v>54</v>
      </c>
      <c r="F52" s="4" t="s">
        <v>22</v>
      </c>
      <c r="G52" s="4" t="s">
        <v>23</v>
      </c>
      <c r="H52" s="4" t="s">
        <v>24</v>
      </c>
      <c r="I52" s="4" t="s">
        <v>25</v>
      </c>
      <c r="J52" s="5" t="s">
        <v>25</v>
      </c>
      <c r="K52" s="5" t="s">
        <v>376</v>
      </c>
      <c r="L52" s="5" t="s">
        <v>377</v>
      </c>
      <c r="M52" s="5" t="s">
        <v>378</v>
      </c>
      <c r="N52" s="5" t="s">
        <v>379</v>
      </c>
      <c r="O52" s="5" t="s">
        <v>380</v>
      </c>
      <c r="P52" s="4" t="str">
        <f t="shared" si="0"/>
        <v>Outstanding</v>
      </c>
      <c r="Q52" s="13" t="s">
        <v>25</v>
      </c>
    </row>
    <row r="53" spans="1:17" ht="60" customHeight="1" x14ac:dyDescent="0.35">
      <c r="A53" s="11" t="s">
        <v>366</v>
      </c>
      <c r="B53" s="2" t="s">
        <v>381</v>
      </c>
      <c r="C53" s="1" t="s">
        <v>382</v>
      </c>
      <c r="D53" s="3" t="s">
        <v>33</v>
      </c>
      <c r="E53" s="3" t="s">
        <v>21</v>
      </c>
      <c r="F53" s="4" t="s">
        <v>22</v>
      </c>
      <c r="G53" s="4" t="s">
        <v>23</v>
      </c>
      <c r="H53" s="4" t="s">
        <v>24</v>
      </c>
      <c r="I53" s="4" t="s">
        <v>25</v>
      </c>
      <c r="J53" s="5" t="s">
        <v>25</v>
      </c>
      <c r="K53" s="5" t="s">
        <v>383</v>
      </c>
      <c r="L53" s="5" t="s">
        <v>384</v>
      </c>
      <c r="M53" s="5" t="s">
        <v>385</v>
      </c>
      <c r="N53" s="5" t="s">
        <v>386</v>
      </c>
      <c r="O53" s="5" t="s">
        <v>380</v>
      </c>
      <c r="P53" s="4" t="str">
        <f t="shared" si="0"/>
        <v>Outstanding</v>
      </c>
      <c r="Q53" s="13" t="s">
        <v>25</v>
      </c>
    </row>
    <row r="54" spans="1:17" ht="60" customHeight="1" x14ac:dyDescent="0.35">
      <c r="A54" s="11" t="s">
        <v>366</v>
      </c>
      <c r="B54" s="2" t="s">
        <v>387</v>
      </c>
      <c r="C54" s="1" t="s">
        <v>388</v>
      </c>
      <c r="D54" s="3" t="s">
        <v>20</v>
      </c>
      <c r="E54" s="3" t="s">
        <v>54</v>
      </c>
      <c r="F54" s="4" t="s">
        <v>22</v>
      </c>
      <c r="G54" s="4" t="s">
        <v>23</v>
      </c>
      <c r="H54" s="4" t="s">
        <v>24</v>
      </c>
      <c r="I54" s="4" t="s">
        <v>25</v>
      </c>
      <c r="J54" s="5" t="s">
        <v>25</v>
      </c>
      <c r="K54" s="5" t="s">
        <v>389</v>
      </c>
      <c r="L54" s="5" t="s">
        <v>390</v>
      </c>
      <c r="M54" s="5" t="s">
        <v>391</v>
      </c>
      <c r="N54" s="5" t="s">
        <v>392</v>
      </c>
      <c r="O54" s="5" t="s">
        <v>393</v>
      </c>
      <c r="P54" s="4" t="str">
        <f t="shared" si="0"/>
        <v>Outstanding</v>
      </c>
      <c r="Q54" s="13" t="s">
        <v>25</v>
      </c>
    </row>
    <row r="55" spans="1:17" ht="60" customHeight="1" x14ac:dyDescent="0.35">
      <c r="A55" s="11" t="s">
        <v>394</v>
      </c>
      <c r="B55" s="2" t="s">
        <v>395</v>
      </c>
      <c r="C55" s="1" t="s">
        <v>396</v>
      </c>
      <c r="D55" s="3" t="s">
        <v>20</v>
      </c>
      <c r="E55" s="3" t="s">
        <v>54</v>
      </c>
      <c r="F55" s="4" t="s">
        <v>22</v>
      </c>
      <c r="G55" s="4" t="s">
        <v>23</v>
      </c>
      <c r="H55" s="4" t="s">
        <v>24</v>
      </c>
      <c r="I55" s="4" t="s">
        <v>25</v>
      </c>
      <c r="J55" s="5" t="s">
        <v>25</v>
      </c>
      <c r="K55" s="5" t="s">
        <v>397</v>
      </c>
      <c r="L55" s="5" t="s">
        <v>398</v>
      </c>
      <c r="M55" s="5" t="s">
        <v>399</v>
      </c>
      <c r="N55" s="5" t="s">
        <v>400</v>
      </c>
      <c r="O55" s="5" t="s">
        <v>401</v>
      </c>
      <c r="P55" s="4" t="str">
        <f t="shared" si="0"/>
        <v>Outstanding</v>
      </c>
      <c r="Q55" s="13" t="s">
        <v>25</v>
      </c>
    </row>
    <row r="56" spans="1:17" ht="60" customHeight="1" x14ac:dyDescent="0.35">
      <c r="A56" s="11" t="s">
        <v>394</v>
      </c>
      <c r="B56" s="2" t="s">
        <v>402</v>
      </c>
      <c r="C56" s="1" t="s">
        <v>403</v>
      </c>
      <c r="D56" s="3" t="s">
        <v>20</v>
      </c>
      <c r="E56" s="3" t="s">
        <v>21</v>
      </c>
      <c r="F56" s="4" t="s">
        <v>22</v>
      </c>
      <c r="G56" s="4" t="s">
        <v>23</v>
      </c>
      <c r="H56" s="4" t="s">
        <v>24</v>
      </c>
      <c r="I56" s="4" t="s">
        <v>25</v>
      </c>
      <c r="J56" s="5" t="s">
        <v>25</v>
      </c>
      <c r="K56" s="5" t="s">
        <v>404</v>
      </c>
      <c r="L56" s="5" t="s">
        <v>405</v>
      </c>
      <c r="M56" s="5" t="s">
        <v>406</v>
      </c>
      <c r="N56" s="5" t="s">
        <v>407</v>
      </c>
      <c r="O56" s="5" t="s">
        <v>408</v>
      </c>
      <c r="P56" s="4" t="str">
        <f t="shared" si="0"/>
        <v>Outstanding</v>
      </c>
      <c r="Q56" s="13" t="s">
        <v>25</v>
      </c>
    </row>
    <row r="57" spans="1:17" ht="60" customHeight="1" x14ac:dyDescent="0.35">
      <c r="A57" s="11" t="s">
        <v>394</v>
      </c>
      <c r="B57" s="2" t="s">
        <v>409</v>
      </c>
      <c r="C57" s="1" t="s">
        <v>410</v>
      </c>
      <c r="D57" s="3" t="s">
        <v>20</v>
      </c>
      <c r="E57" s="3" t="s">
        <v>21</v>
      </c>
      <c r="F57" s="4" t="s">
        <v>22</v>
      </c>
      <c r="G57" s="4" t="s">
        <v>23</v>
      </c>
      <c r="H57" s="4" t="s">
        <v>24</v>
      </c>
      <c r="I57" s="4" t="s">
        <v>25</v>
      </c>
      <c r="J57" s="5" t="s">
        <v>25</v>
      </c>
      <c r="K57" s="5" t="s">
        <v>411</v>
      </c>
      <c r="L57" s="5" t="s">
        <v>412</v>
      </c>
      <c r="M57" s="5" t="s">
        <v>413</v>
      </c>
      <c r="N57" s="5" t="s">
        <v>414</v>
      </c>
      <c r="O57" s="5" t="s">
        <v>415</v>
      </c>
      <c r="P57" s="4" t="str">
        <f t="shared" si="0"/>
        <v>Outstanding</v>
      </c>
      <c r="Q57" s="13" t="s">
        <v>25</v>
      </c>
    </row>
    <row r="58" spans="1:17" ht="60" customHeight="1" x14ac:dyDescent="0.35">
      <c r="A58" s="11" t="s">
        <v>394</v>
      </c>
      <c r="B58" s="2" t="s">
        <v>416</v>
      </c>
      <c r="C58" s="1" t="s">
        <v>417</v>
      </c>
      <c r="D58" s="3" t="s">
        <v>20</v>
      </c>
      <c r="E58" s="3" t="s">
        <v>21</v>
      </c>
      <c r="F58" s="4" t="s">
        <v>22</v>
      </c>
      <c r="G58" s="4" t="s">
        <v>23</v>
      </c>
      <c r="H58" s="4" t="s">
        <v>24</v>
      </c>
      <c r="I58" s="4" t="s">
        <v>25</v>
      </c>
      <c r="J58" s="5" t="s">
        <v>25</v>
      </c>
      <c r="K58" s="5" t="s">
        <v>418</v>
      </c>
      <c r="L58" s="5" t="s">
        <v>419</v>
      </c>
      <c r="M58" s="5" t="s">
        <v>420</v>
      </c>
      <c r="N58" s="5" t="s">
        <v>421</v>
      </c>
      <c r="O58" s="5" t="s">
        <v>401</v>
      </c>
      <c r="P58" s="4" t="str">
        <f t="shared" si="0"/>
        <v>Outstanding</v>
      </c>
      <c r="Q58" s="13" t="s">
        <v>25</v>
      </c>
    </row>
    <row r="59" spans="1:17" ht="60" customHeight="1" x14ac:dyDescent="0.35">
      <c r="A59" s="11" t="s">
        <v>394</v>
      </c>
      <c r="B59" s="2" t="s">
        <v>422</v>
      </c>
      <c r="C59" s="1" t="s">
        <v>423</v>
      </c>
      <c r="D59" s="3" t="s">
        <v>20</v>
      </c>
      <c r="E59" s="3" t="s">
        <v>21</v>
      </c>
      <c r="F59" s="4" t="s">
        <v>22</v>
      </c>
      <c r="G59" s="4" t="s">
        <v>23</v>
      </c>
      <c r="H59" s="4" t="s">
        <v>24</v>
      </c>
      <c r="I59" s="4" t="s">
        <v>25</v>
      </c>
      <c r="J59" s="5" t="s">
        <v>25</v>
      </c>
      <c r="K59" s="5" t="s">
        <v>424</v>
      </c>
      <c r="L59" s="5" t="s">
        <v>425</v>
      </c>
      <c r="M59" s="5" t="s">
        <v>426</v>
      </c>
      <c r="N59" s="5" t="s">
        <v>427</v>
      </c>
      <c r="O59" s="5" t="s">
        <v>428</v>
      </c>
      <c r="P59" s="4" t="str">
        <f t="shared" si="0"/>
        <v>Outstanding</v>
      </c>
      <c r="Q59" s="13" t="s">
        <v>25</v>
      </c>
    </row>
    <row r="60" spans="1:17" ht="60" customHeight="1" x14ac:dyDescent="0.35">
      <c r="A60" s="11" t="s">
        <v>394</v>
      </c>
      <c r="B60" s="2" t="s">
        <v>429</v>
      </c>
      <c r="C60" s="1" t="s">
        <v>430</v>
      </c>
      <c r="D60" s="3" t="s">
        <v>20</v>
      </c>
      <c r="E60" s="3" t="s">
        <v>54</v>
      </c>
      <c r="F60" s="4" t="s">
        <v>22</v>
      </c>
      <c r="G60" s="4" t="s">
        <v>23</v>
      </c>
      <c r="H60" s="4" t="s">
        <v>24</v>
      </c>
      <c r="I60" s="4" t="s">
        <v>25</v>
      </c>
      <c r="J60" s="5" t="s">
        <v>25</v>
      </c>
      <c r="K60" s="5" t="s">
        <v>431</v>
      </c>
      <c r="L60" s="5" t="s">
        <v>432</v>
      </c>
      <c r="M60" s="5" t="s">
        <v>433</v>
      </c>
      <c r="N60" s="5" t="s">
        <v>434</v>
      </c>
      <c r="O60" s="5" t="s">
        <v>428</v>
      </c>
      <c r="P60" s="4" t="str">
        <f t="shared" si="0"/>
        <v>Outstanding</v>
      </c>
      <c r="Q60" s="13" t="s">
        <v>25</v>
      </c>
    </row>
    <row r="61" spans="1:17" ht="60" customHeight="1" x14ac:dyDescent="0.35">
      <c r="A61" s="11" t="s">
        <v>435</v>
      </c>
      <c r="B61" s="2" t="s">
        <v>436</v>
      </c>
      <c r="C61" s="1" t="s">
        <v>437</v>
      </c>
      <c r="D61" s="3" t="s">
        <v>20</v>
      </c>
      <c r="E61" s="3" t="s">
        <v>54</v>
      </c>
      <c r="F61" s="4" t="s">
        <v>22</v>
      </c>
      <c r="G61" s="4" t="s">
        <v>23</v>
      </c>
      <c r="H61" s="4" t="s">
        <v>24</v>
      </c>
      <c r="I61" s="4" t="s">
        <v>25</v>
      </c>
      <c r="J61" s="5" t="s">
        <v>25</v>
      </c>
      <c r="K61" s="5" t="s">
        <v>438</v>
      </c>
      <c r="L61" s="5" t="s">
        <v>439</v>
      </c>
      <c r="M61" s="5" t="s">
        <v>440</v>
      </c>
      <c r="N61" s="5" t="s">
        <v>441</v>
      </c>
      <c r="O61" s="5" t="s">
        <v>442</v>
      </c>
      <c r="P61" s="4" t="str">
        <f t="shared" si="0"/>
        <v>Outstanding</v>
      </c>
      <c r="Q61" s="13" t="s">
        <v>25</v>
      </c>
    </row>
    <row r="62" spans="1:17" ht="60" customHeight="1" x14ac:dyDescent="0.35">
      <c r="A62" s="11" t="s">
        <v>435</v>
      </c>
      <c r="B62" s="2" t="s">
        <v>443</v>
      </c>
      <c r="C62" s="1" t="s">
        <v>444</v>
      </c>
      <c r="D62" s="3" t="s">
        <v>20</v>
      </c>
      <c r="E62" s="3" t="s">
        <v>21</v>
      </c>
      <c r="F62" s="4" t="s">
        <v>22</v>
      </c>
      <c r="G62" s="4" t="s">
        <v>23</v>
      </c>
      <c r="H62" s="4" t="s">
        <v>24</v>
      </c>
      <c r="I62" s="4" t="s">
        <v>25</v>
      </c>
      <c r="J62" s="5" t="s">
        <v>25</v>
      </c>
      <c r="K62" s="5" t="s">
        <v>445</v>
      </c>
      <c r="L62" s="5" t="s">
        <v>446</v>
      </c>
      <c r="M62" s="5" t="s">
        <v>447</v>
      </c>
      <c r="N62" s="5" t="s">
        <v>448</v>
      </c>
      <c r="O62" s="5" t="s">
        <v>449</v>
      </c>
      <c r="P62" s="4" t="str">
        <f t="shared" si="0"/>
        <v>Outstanding</v>
      </c>
      <c r="Q62" s="13" t="s">
        <v>25</v>
      </c>
    </row>
    <row r="63" spans="1:17" ht="60" customHeight="1" x14ac:dyDescent="0.35">
      <c r="A63" s="11" t="s">
        <v>435</v>
      </c>
      <c r="B63" s="2" t="s">
        <v>450</v>
      </c>
      <c r="C63" s="1" t="s">
        <v>451</v>
      </c>
      <c r="D63" s="3" t="s">
        <v>20</v>
      </c>
      <c r="E63" s="3" t="s">
        <v>54</v>
      </c>
      <c r="F63" s="4" t="s">
        <v>22</v>
      </c>
      <c r="G63" s="4" t="s">
        <v>23</v>
      </c>
      <c r="H63" s="4" t="s">
        <v>24</v>
      </c>
      <c r="I63" s="4" t="s">
        <v>25</v>
      </c>
      <c r="J63" s="5" t="s">
        <v>25</v>
      </c>
      <c r="K63" s="5" t="s">
        <v>452</v>
      </c>
      <c r="L63" s="5" t="s">
        <v>453</v>
      </c>
      <c r="M63" s="5" t="s">
        <v>454</v>
      </c>
      <c r="N63" s="5" t="s">
        <v>455</v>
      </c>
      <c r="O63" s="5" t="s">
        <v>456</v>
      </c>
      <c r="P63" s="4" t="str">
        <f t="shared" si="0"/>
        <v>Outstanding</v>
      </c>
      <c r="Q63" s="13" t="s">
        <v>25</v>
      </c>
    </row>
    <row r="64" spans="1:17" ht="60" customHeight="1" x14ac:dyDescent="0.35">
      <c r="A64" s="11" t="s">
        <v>435</v>
      </c>
      <c r="B64" s="2" t="s">
        <v>457</v>
      </c>
      <c r="C64" s="1" t="s">
        <v>458</v>
      </c>
      <c r="D64" s="3" t="s">
        <v>20</v>
      </c>
      <c r="E64" s="3" t="s">
        <v>21</v>
      </c>
      <c r="F64" s="4" t="s">
        <v>22</v>
      </c>
      <c r="G64" s="4" t="s">
        <v>23</v>
      </c>
      <c r="H64" s="4" t="s">
        <v>24</v>
      </c>
      <c r="I64" s="4" t="s">
        <v>25</v>
      </c>
      <c r="J64" s="5" t="s">
        <v>25</v>
      </c>
      <c r="K64" s="5" t="s">
        <v>459</v>
      </c>
      <c r="L64" s="5" t="s">
        <v>460</v>
      </c>
      <c r="M64" s="5" t="s">
        <v>461</v>
      </c>
      <c r="N64" s="5" t="s">
        <v>462</v>
      </c>
      <c r="O64" s="5" t="s">
        <v>456</v>
      </c>
      <c r="P64" s="4" t="str">
        <f t="shared" si="0"/>
        <v>Outstanding</v>
      </c>
      <c r="Q64" s="13" t="s">
        <v>25</v>
      </c>
    </row>
    <row r="65" spans="1:17" ht="60" customHeight="1" x14ac:dyDescent="0.35">
      <c r="A65" s="11" t="s">
        <v>435</v>
      </c>
      <c r="B65" s="2" t="s">
        <v>463</v>
      </c>
      <c r="C65" s="1" t="s">
        <v>464</v>
      </c>
      <c r="D65" s="3" t="s">
        <v>20</v>
      </c>
      <c r="E65" s="3" t="s">
        <v>21</v>
      </c>
      <c r="F65" s="4" t="s">
        <v>22</v>
      </c>
      <c r="G65" s="4" t="s">
        <v>23</v>
      </c>
      <c r="H65" s="4" t="s">
        <v>24</v>
      </c>
      <c r="I65" s="4" t="s">
        <v>25</v>
      </c>
      <c r="J65" s="5" t="s">
        <v>25</v>
      </c>
      <c r="K65" s="5" t="s">
        <v>465</v>
      </c>
      <c r="L65" s="5" t="s">
        <v>466</v>
      </c>
      <c r="M65" s="5" t="s">
        <v>467</v>
      </c>
      <c r="N65" s="5" t="s">
        <v>468</v>
      </c>
      <c r="O65" s="5" t="s">
        <v>456</v>
      </c>
      <c r="P65" s="4" t="str">
        <f t="shared" si="0"/>
        <v>Outstanding</v>
      </c>
      <c r="Q65" s="13" t="s">
        <v>25</v>
      </c>
    </row>
    <row r="66" spans="1:17" ht="60" customHeight="1" x14ac:dyDescent="0.35">
      <c r="A66" s="11" t="s">
        <v>435</v>
      </c>
      <c r="B66" s="2" t="s">
        <v>469</v>
      </c>
      <c r="C66" s="1" t="s">
        <v>470</v>
      </c>
      <c r="D66" s="3" t="s">
        <v>20</v>
      </c>
      <c r="E66" s="3" t="s">
        <v>21</v>
      </c>
      <c r="F66" s="4" t="s">
        <v>22</v>
      </c>
      <c r="G66" s="4" t="s">
        <v>23</v>
      </c>
      <c r="H66" s="4" t="s">
        <v>24</v>
      </c>
      <c r="I66" s="4" t="s">
        <v>25</v>
      </c>
      <c r="J66" s="5" t="s">
        <v>25</v>
      </c>
      <c r="K66" s="5" t="s">
        <v>471</v>
      </c>
      <c r="L66" s="5" t="s">
        <v>472</v>
      </c>
      <c r="M66" s="5" t="s">
        <v>473</v>
      </c>
      <c r="N66" s="5" t="s">
        <v>474</v>
      </c>
      <c r="O66" s="5" t="s">
        <v>456</v>
      </c>
      <c r="P66" s="4" t="str">
        <f t="shared" si="0"/>
        <v>Outstanding</v>
      </c>
      <c r="Q66" s="13" t="s">
        <v>25</v>
      </c>
    </row>
    <row r="67" spans="1:17" ht="60" customHeight="1" x14ac:dyDescent="0.35">
      <c r="A67" s="11" t="s">
        <v>475</v>
      </c>
      <c r="B67" s="2" t="s">
        <v>476</v>
      </c>
      <c r="C67" s="1" t="s">
        <v>477</v>
      </c>
      <c r="D67" s="3" t="s">
        <v>20</v>
      </c>
      <c r="E67" s="3" t="s">
        <v>54</v>
      </c>
      <c r="F67" s="4" t="s">
        <v>22</v>
      </c>
      <c r="G67" s="4" t="s">
        <v>23</v>
      </c>
      <c r="H67" s="4" t="s">
        <v>24</v>
      </c>
      <c r="I67" s="4" t="s">
        <v>25</v>
      </c>
      <c r="J67" s="5" t="s">
        <v>25</v>
      </c>
      <c r="K67" s="5" t="s">
        <v>478</v>
      </c>
      <c r="L67" s="5" t="s">
        <v>479</v>
      </c>
      <c r="M67" s="5" t="s">
        <v>480</v>
      </c>
      <c r="N67" s="5" t="s">
        <v>481</v>
      </c>
      <c r="O67" s="5" t="s">
        <v>482</v>
      </c>
      <c r="P67" s="4" t="str">
        <f t="shared" si="0"/>
        <v>Outstanding</v>
      </c>
      <c r="Q67" s="13" t="s">
        <v>25</v>
      </c>
    </row>
    <row r="68" spans="1:17" ht="60" customHeight="1" x14ac:dyDescent="0.35">
      <c r="A68" s="11" t="s">
        <v>475</v>
      </c>
      <c r="B68" s="2" t="s">
        <v>483</v>
      </c>
      <c r="C68" s="1" t="s">
        <v>484</v>
      </c>
      <c r="D68" s="3" t="s">
        <v>20</v>
      </c>
      <c r="E68" s="3" t="s">
        <v>21</v>
      </c>
      <c r="F68" s="4" t="s">
        <v>22</v>
      </c>
      <c r="G68" s="4" t="s">
        <v>23</v>
      </c>
      <c r="H68" s="4" t="s">
        <v>24</v>
      </c>
      <c r="I68" s="4" t="s">
        <v>25</v>
      </c>
      <c r="J68" s="5" t="s">
        <v>25</v>
      </c>
      <c r="K68" s="5" t="s">
        <v>485</v>
      </c>
      <c r="L68" s="5" t="s">
        <v>486</v>
      </c>
      <c r="M68" s="5" t="s">
        <v>487</v>
      </c>
      <c r="N68" s="5" t="s">
        <v>488</v>
      </c>
      <c r="O68" s="5" t="s">
        <v>489</v>
      </c>
      <c r="P68" s="4" t="str">
        <f t="shared" si="0"/>
        <v>Outstanding</v>
      </c>
      <c r="Q68" s="13" t="s">
        <v>25</v>
      </c>
    </row>
    <row r="69" spans="1:17" ht="60" customHeight="1" x14ac:dyDescent="0.35">
      <c r="A69" s="11" t="s">
        <v>475</v>
      </c>
      <c r="B69" s="2" t="s">
        <v>490</v>
      </c>
      <c r="C69" s="1" t="s">
        <v>491</v>
      </c>
      <c r="D69" s="3" t="s">
        <v>20</v>
      </c>
      <c r="E69" s="3" t="s">
        <v>54</v>
      </c>
      <c r="F69" s="4" t="s">
        <v>22</v>
      </c>
      <c r="G69" s="4" t="s">
        <v>23</v>
      </c>
      <c r="H69" s="4" t="s">
        <v>24</v>
      </c>
      <c r="I69" s="4" t="s">
        <v>25</v>
      </c>
      <c r="J69" s="5" t="s">
        <v>25</v>
      </c>
      <c r="K69" s="5" t="s">
        <v>492</v>
      </c>
      <c r="L69" s="5" t="s">
        <v>493</v>
      </c>
      <c r="M69" s="5" t="s">
        <v>494</v>
      </c>
      <c r="N69" s="5" t="s">
        <v>495</v>
      </c>
      <c r="O69" s="5" t="s">
        <v>496</v>
      </c>
      <c r="P69" s="4" t="str">
        <f t="shared" si="0"/>
        <v>Outstanding</v>
      </c>
      <c r="Q69" s="13" t="s">
        <v>25</v>
      </c>
    </row>
    <row r="70" spans="1:17" ht="60" customHeight="1" x14ac:dyDescent="0.35">
      <c r="A70" s="11" t="s">
        <v>497</v>
      </c>
      <c r="B70" s="2" t="s">
        <v>498</v>
      </c>
      <c r="C70" s="1" t="s">
        <v>499</v>
      </c>
      <c r="D70" s="3" t="s">
        <v>20</v>
      </c>
      <c r="E70" s="3" t="s">
        <v>21</v>
      </c>
      <c r="F70" s="4" t="s">
        <v>22</v>
      </c>
      <c r="G70" s="4" t="s">
        <v>23</v>
      </c>
      <c r="H70" s="4" t="s">
        <v>24</v>
      </c>
      <c r="I70" s="4" t="s">
        <v>25</v>
      </c>
      <c r="J70" s="5" t="s">
        <v>25</v>
      </c>
      <c r="K70" s="5" t="s">
        <v>500</v>
      </c>
      <c r="L70" s="5" t="s">
        <v>501</v>
      </c>
      <c r="M70" s="5" t="s">
        <v>502</v>
      </c>
      <c r="N70" s="5" t="s">
        <v>503</v>
      </c>
      <c r="O70" s="5" t="s">
        <v>504</v>
      </c>
      <c r="P70" s="4" t="str">
        <f t="shared" si="0"/>
        <v>Outstanding</v>
      </c>
      <c r="Q70" s="13" t="s">
        <v>25</v>
      </c>
    </row>
    <row r="71" spans="1:17" ht="60" customHeight="1" x14ac:dyDescent="0.35">
      <c r="A71" s="11" t="s">
        <v>505</v>
      </c>
      <c r="B71" s="2" t="s">
        <v>506</v>
      </c>
      <c r="C71" s="1" t="s">
        <v>507</v>
      </c>
      <c r="D71" s="3" t="s">
        <v>20</v>
      </c>
      <c r="E71" s="3" t="s">
        <v>21</v>
      </c>
      <c r="F71" s="4" t="s">
        <v>22</v>
      </c>
      <c r="G71" s="4" t="s">
        <v>23</v>
      </c>
      <c r="H71" s="4" t="s">
        <v>24</v>
      </c>
      <c r="I71" s="4" t="s">
        <v>25</v>
      </c>
      <c r="J71" s="5" t="s">
        <v>25</v>
      </c>
      <c r="K71" s="5" t="s">
        <v>508</v>
      </c>
      <c r="L71" s="5" t="s">
        <v>509</v>
      </c>
      <c r="M71" s="5" t="s">
        <v>510</v>
      </c>
      <c r="N71" s="5" t="s">
        <v>511</v>
      </c>
      <c r="O71" s="5" t="s">
        <v>512</v>
      </c>
      <c r="P71" s="4" t="str">
        <f t="shared" si="0"/>
        <v>Outstanding</v>
      </c>
      <c r="Q71" s="13" t="s">
        <v>25</v>
      </c>
    </row>
    <row r="72" spans="1:17" ht="60" customHeight="1" x14ac:dyDescent="0.35">
      <c r="A72" s="11" t="s">
        <v>505</v>
      </c>
      <c r="B72" s="2" t="s">
        <v>513</v>
      </c>
      <c r="C72" s="1" t="s">
        <v>514</v>
      </c>
      <c r="D72" s="3" t="s">
        <v>20</v>
      </c>
      <c r="E72" s="3" t="s">
        <v>21</v>
      </c>
      <c r="F72" s="4" t="s">
        <v>22</v>
      </c>
      <c r="G72" s="4" t="s">
        <v>23</v>
      </c>
      <c r="H72" s="4" t="s">
        <v>24</v>
      </c>
      <c r="I72" s="4" t="s">
        <v>25</v>
      </c>
      <c r="J72" s="5" t="s">
        <v>25</v>
      </c>
      <c r="K72" s="5" t="s">
        <v>515</v>
      </c>
      <c r="L72" s="5" t="s">
        <v>516</v>
      </c>
      <c r="M72" s="5" t="s">
        <v>517</v>
      </c>
      <c r="N72" s="5" t="s">
        <v>518</v>
      </c>
      <c r="O72" s="5" t="s">
        <v>519</v>
      </c>
      <c r="P72" s="4" t="str">
        <f t="shared" si="0"/>
        <v>Outstanding</v>
      </c>
      <c r="Q72" s="13" t="s">
        <v>25</v>
      </c>
    </row>
    <row r="73" spans="1:17" ht="60" customHeight="1" x14ac:dyDescent="0.35">
      <c r="A73" s="11" t="s">
        <v>505</v>
      </c>
      <c r="B73" s="2" t="s">
        <v>520</v>
      </c>
      <c r="C73" s="1" t="s">
        <v>521</v>
      </c>
      <c r="D73" s="3" t="s">
        <v>20</v>
      </c>
      <c r="E73" s="3" t="s">
        <v>21</v>
      </c>
      <c r="F73" s="4" t="s">
        <v>22</v>
      </c>
      <c r="G73" s="4" t="s">
        <v>23</v>
      </c>
      <c r="H73" s="4" t="s">
        <v>24</v>
      </c>
      <c r="I73" s="4" t="s">
        <v>25</v>
      </c>
      <c r="J73" s="5" t="s">
        <v>25</v>
      </c>
      <c r="K73" s="5" t="s">
        <v>522</v>
      </c>
      <c r="L73" s="5" t="s">
        <v>523</v>
      </c>
      <c r="M73" s="5" t="s">
        <v>524</v>
      </c>
      <c r="N73" s="5" t="s">
        <v>525</v>
      </c>
      <c r="O73" s="5" t="s">
        <v>526</v>
      </c>
      <c r="P73" s="4" t="str">
        <f t="shared" si="0"/>
        <v>Outstanding</v>
      </c>
      <c r="Q73" s="13" t="s">
        <v>25</v>
      </c>
    </row>
    <row r="74" spans="1:17" ht="60" customHeight="1" x14ac:dyDescent="0.35">
      <c r="A74" s="11" t="s">
        <v>505</v>
      </c>
      <c r="B74" s="2" t="s">
        <v>527</v>
      </c>
      <c r="C74" s="1" t="s">
        <v>528</v>
      </c>
      <c r="D74" s="3" t="s">
        <v>20</v>
      </c>
      <c r="E74" s="3" t="s">
        <v>21</v>
      </c>
      <c r="F74" s="4" t="s">
        <v>22</v>
      </c>
      <c r="G74" s="4" t="s">
        <v>23</v>
      </c>
      <c r="H74" s="4" t="s">
        <v>24</v>
      </c>
      <c r="I74" s="4" t="s">
        <v>25</v>
      </c>
      <c r="J74" s="5" t="s">
        <v>25</v>
      </c>
      <c r="K74" s="5" t="s">
        <v>529</v>
      </c>
      <c r="L74" s="5" t="s">
        <v>530</v>
      </c>
      <c r="M74" s="5" t="s">
        <v>531</v>
      </c>
      <c r="N74" s="5" t="s">
        <v>532</v>
      </c>
      <c r="O74" s="5" t="s">
        <v>533</v>
      </c>
      <c r="P74" s="4" t="str">
        <f t="shared" si="0"/>
        <v>Outstanding</v>
      </c>
      <c r="Q74" s="13" t="s">
        <v>25</v>
      </c>
    </row>
    <row r="75" spans="1:17" ht="60" customHeight="1" x14ac:dyDescent="0.35">
      <c r="A75" s="11" t="s">
        <v>505</v>
      </c>
      <c r="B75" s="2" t="s">
        <v>534</v>
      </c>
      <c r="C75" s="1" t="s">
        <v>535</v>
      </c>
      <c r="D75" s="3" t="s">
        <v>20</v>
      </c>
      <c r="E75" s="3" t="s">
        <v>54</v>
      </c>
      <c r="F75" s="4" t="s">
        <v>22</v>
      </c>
      <c r="G75" s="4" t="s">
        <v>23</v>
      </c>
      <c r="H75" s="4" t="s">
        <v>24</v>
      </c>
      <c r="I75" s="4" t="s">
        <v>25</v>
      </c>
      <c r="J75" s="5" t="s">
        <v>25</v>
      </c>
      <c r="K75" s="5" t="s">
        <v>536</v>
      </c>
      <c r="L75" s="5" t="s">
        <v>537</v>
      </c>
      <c r="M75" s="5" t="s">
        <v>538</v>
      </c>
      <c r="N75" s="5" t="s">
        <v>539</v>
      </c>
      <c r="O75" s="5" t="s">
        <v>540</v>
      </c>
      <c r="P75" s="4" t="str">
        <f t="shared" si="0"/>
        <v>Outstanding</v>
      </c>
      <c r="Q75" s="13" t="s">
        <v>25</v>
      </c>
    </row>
    <row r="76" spans="1:17" ht="60" customHeight="1" x14ac:dyDescent="0.35">
      <c r="A76" s="11" t="s">
        <v>505</v>
      </c>
      <c r="B76" s="2" t="s">
        <v>541</v>
      </c>
      <c r="C76" s="1" t="s">
        <v>542</v>
      </c>
      <c r="D76" s="3" t="s">
        <v>20</v>
      </c>
      <c r="E76" s="3" t="s">
        <v>235</v>
      </c>
      <c r="F76" s="4" t="s">
        <v>22</v>
      </c>
      <c r="G76" s="4" t="s">
        <v>23</v>
      </c>
      <c r="H76" s="4" t="s">
        <v>24</v>
      </c>
      <c r="I76" s="4" t="s">
        <v>25</v>
      </c>
      <c r="J76" s="5" t="s">
        <v>25</v>
      </c>
      <c r="K76" s="5" t="s">
        <v>543</v>
      </c>
      <c r="L76" s="5" t="s">
        <v>544</v>
      </c>
      <c r="M76" s="5" t="s">
        <v>545</v>
      </c>
      <c r="N76" s="5" t="s">
        <v>546</v>
      </c>
      <c r="O76" s="5" t="s">
        <v>547</v>
      </c>
      <c r="P76" s="4" t="str">
        <f t="shared" si="0"/>
        <v>Outstanding</v>
      </c>
      <c r="Q76" s="13" t="s">
        <v>25</v>
      </c>
    </row>
    <row r="77" spans="1:17" ht="60" customHeight="1" x14ac:dyDescent="0.35">
      <c r="A77" s="11" t="s">
        <v>505</v>
      </c>
      <c r="B77" s="2" t="s">
        <v>548</v>
      </c>
      <c r="C77" s="1" t="s">
        <v>549</v>
      </c>
      <c r="D77" s="3" t="s">
        <v>20</v>
      </c>
      <c r="E77" s="3" t="s">
        <v>235</v>
      </c>
      <c r="F77" s="4" t="s">
        <v>22</v>
      </c>
      <c r="G77" s="4" t="s">
        <v>23</v>
      </c>
      <c r="H77" s="4" t="s">
        <v>24</v>
      </c>
      <c r="I77" s="4" t="s">
        <v>25</v>
      </c>
      <c r="J77" s="5" t="s">
        <v>25</v>
      </c>
      <c r="K77" s="5" t="s">
        <v>550</v>
      </c>
      <c r="L77" s="5" t="s">
        <v>551</v>
      </c>
      <c r="M77" s="5" t="s">
        <v>552</v>
      </c>
      <c r="N77" s="5" t="s">
        <v>553</v>
      </c>
      <c r="O77" s="5" t="s">
        <v>547</v>
      </c>
      <c r="P77" s="4" t="str">
        <f t="shared" si="0"/>
        <v>Outstanding</v>
      </c>
      <c r="Q77" s="13" t="s">
        <v>25</v>
      </c>
    </row>
    <row r="78" spans="1:17" ht="60" customHeight="1" x14ac:dyDescent="0.35">
      <c r="A78" s="11" t="s">
        <v>505</v>
      </c>
      <c r="B78" s="2" t="s">
        <v>554</v>
      </c>
      <c r="C78" s="1" t="s">
        <v>555</v>
      </c>
      <c r="D78" s="3" t="s">
        <v>20</v>
      </c>
      <c r="E78" s="3" t="s">
        <v>105</v>
      </c>
      <c r="F78" s="4" t="s">
        <v>22</v>
      </c>
      <c r="G78" s="4" t="s">
        <v>23</v>
      </c>
      <c r="H78" s="4" t="s">
        <v>24</v>
      </c>
      <c r="I78" s="4" t="s">
        <v>25</v>
      </c>
      <c r="J78" s="5" t="s">
        <v>25</v>
      </c>
      <c r="K78" s="5" t="s">
        <v>556</v>
      </c>
      <c r="L78" s="5" t="s">
        <v>551</v>
      </c>
      <c r="M78" s="5" t="s">
        <v>557</v>
      </c>
      <c r="N78" s="5" t="s">
        <v>558</v>
      </c>
      <c r="O78" s="5" t="s">
        <v>512</v>
      </c>
      <c r="P78" s="4" t="str">
        <f t="shared" si="0"/>
        <v>Outstanding</v>
      </c>
      <c r="Q78" s="13" t="s">
        <v>25</v>
      </c>
    </row>
    <row r="79" spans="1:17" ht="60" customHeight="1" x14ac:dyDescent="0.35">
      <c r="A79" s="11" t="s">
        <v>505</v>
      </c>
      <c r="B79" s="2" t="s">
        <v>559</v>
      </c>
      <c r="C79" s="1" t="s">
        <v>560</v>
      </c>
      <c r="D79" s="3" t="s">
        <v>20</v>
      </c>
      <c r="E79" s="3" t="s">
        <v>21</v>
      </c>
      <c r="F79" s="4" t="s">
        <v>22</v>
      </c>
      <c r="G79" s="4" t="s">
        <v>23</v>
      </c>
      <c r="H79" s="4" t="s">
        <v>24</v>
      </c>
      <c r="I79" s="4" t="s">
        <v>25</v>
      </c>
      <c r="J79" s="5" t="s">
        <v>25</v>
      </c>
      <c r="K79" s="5" t="s">
        <v>561</v>
      </c>
      <c r="L79" s="5" t="s">
        <v>562</v>
      </c>
      <c r="M79" s="5" t="s">
        <v>563</v>
      </c>
      <c r="N79" s="5" t="s">
        <v>564</v>
      </c>
      <c r="O79" s="5" t="s">
        <v>512</v>
      </c>
      <c r="P79" s="4" t="str">
        <f t="shared" si="0"/>
        <v>Outstanding</v>
      </c>
      <c r="Q79" s="13" t="s">
        <v>25</v>
      </c>
    </row>
    <row r="80" spans="1:17" ht="60" customHeight="1" x14ac:dyDescent="0.35">
      <c r="A80" s="11" t="s">
        <v>505</v>
      </c>
      <c r="B80" s="2" t="s">
        <v>565</v>
      </c>
      <c r="C80" s="1" t="s">
        <v>566</v>
      </c>
      <c r="D80" s="3" t="s">
        <v>20</v>
      </c>
      <c r="E80" s="3" t="s">
        <v>21</v>
      </c>
      <c r="F80" s="4" t="s">
        <v>22</v>
      </c>
      <c r="G80" s="4" t="s">
        <v>23</v>
      </c>
      <c r="H80" s="4" t="s">
        <v>24</v>
      </c>
      <c r="I80" s="4" t="s">
        <v>25</v>
      </c>
      <c r="J80" s="5" t="s">
        <v>25</v>
      </c>
      <c r="K80" s="5" t="s">
        <v>567</v>
      </c>
      <c r="L80" s="5" t="s">
        <v>568</v>
      </c>
      <c r="M80" s="5" t="s">
        <v>569</v>
      </c>
      <c r="N80" s="5" t="s">
        <v>570</v>
      </c>
      <c r="O80" s="5" t="s">
        <v>512</v>
      </c>
      <c r="P80" s="4" t="str">
        <f t="shared" si="0"/>
        <v>Outstanding</v>
      </c>
      <c r="Q80" s="13" t="s">
        <v>25</v>
      </c>
    </row>
    <row r="81" spans="1:17" ht="60" customHeight="1" x14ac:dyDescent="0.35">
      <c r="A81" s="11" t="s">
        <v>505</v>
      </c>
      <c r="B81" s="2" t="s">
        <v>571</v>
      </c>
      <c r="C81" s="1" t="s">
        <v>572</v>
      </c>
      <c r="D81" s="3" t="s">
        <v>20</v>
      </c>
      <c r="E81" s="3" t="s">
        <v>21</v>
      </c>
      <c r="F81" s="4" t="s">
        <v>22</v>
      </c>
      <c r="G81" s="4" t="s">
        <v>23</v>
      </c>
      <c r="H81" s="4" t="s">
        <v>24</v>
      </c>
      <c r="I81" s="4" t="s">
        <v>25</v>
      </c>
      <c r="J81" s="5" t="s">
        <v>25</v>
      </c>
      <c r="K81" s="5" t="s">
        <v>573</v>
      </c>
      <c r="L81" s="5" t="s">
        <v>574</v>
      </c>
      <c r="M81" s="5" t="s">
        <v>575</v>
      </c>
      <c r="N81" s="5" t="s">
        <v>576</v>
      </c>
      <c r="O81" s="5" t="s">
        <v>577</v>
      </c>
      <c r="P81" s="4" t="str">
        <f t="shared" si="0"/>
        <v>Outstanding</v>
      </c>
      <c r="Q81" s="13" t="s">
        <v>25</v>
      </c>
    </row>
    <row r="82" spans="1:17" ht="60" customHeight="1" x14ac:dyDescent="0.35">
      <c r="A82" s="11" t="s">
        <v>505</v>
      </c>
      <c r="B82" s="2" t="s">
        <v>578</v>
      </c>
      <c r="C82" s="1" t="s">
        <v>579</v>
      </c>
      <c r="D82" s="3" t="s">
        <v>20</v>
      </c>
      <c r="E82" s="3" t="s">
        <v>21</v>
      </c>
      <c r="F82" s="4" t="s">
        <v>22</v>
      </c>
      <c r="G82" s="4" t="s">
        <v>23</v>
      </c>
      <c r="H82" s="4" t="s">
        <v>24</v>
      </c>
      <c r="I82" s="4" t="s">
        <v>25</v>
      </c>
      <c r="J82" s="5" t="s">
        <v>25</v>
      </c>
      <c r="K82" s="5" t="s">
        <v>580</v>
      </c>
      <c r="L82" s="5" t="s">
        <v>581</v>
      </c>
      <c r="M82" s="5" t="s">
        <v>582</v>
      </c>
      <c r="N82" s="5" t="s">
        <v>583</v>
      </c>
      <c r="O82" s="5" t="s">
        <v>584</v>
      </c>
      <c r="P82" s="4" t="str">
        <f t="shared" si="0"/>
        <v>Outstanding</v>
      </c>
      <c r="Q82" s="13" t="s">
        <v>25</v>
      </c>
    </row>
    <row r="83" spans="1:17" ht="60" customHeight="1" x14ac:dyDescent="0.35">
      <c r="A83" s="11" t="s">
        <v>505</v>
      </c>
      <c r="B83" s="2" t="s">
        <v>585</v>
      </c>
      <c r="C83" s="1" t="s">
        <v>586</v>
      </c>
      <c r="D83" s="3" t="s">
        <v>20</v>
      </c>
      <c r="E83" s="3" t="s">
        <v>21</v>
      </c>
      <c r="F83" s="4" t="s">
        <v>22</v>
      </c>
      <c r="G83" s="4" t="s">
        <v>23</v>
      </c>
      <c r="H83" s="4" t="s">
        <v>24</v>
      </c>
      <c r="I83" s="4" t="s">
        <v>25</v>
      </c>
      <c r="J83" s="5" t="s">
        <v>25</v>
      </c>
      <c r="K83" s="5" t="s">
        <v>587</v>
      </c>
      <c r="L83" s="5" t="s">
        <v>588</v>
      </c>
      <c r="M83" s="5" t="s">
        <v>589</v>
      </c>
      <c r="N83" s="5" t="s">
        <v>590</v>
      </c>
      <c r="O83" s="5" t="s">
        <v>512</v>
      </c>
      <c r="P83" s="4" t="str">
        <f t="shared" si="0"/>
        <v>Outstanding</v>
      </c>
      <c r="Q83" s="13" t="s">
        <v>25</v>
      </c>
    </row>
    <row r="84" spans="1:17" ht="60" customHeight="1" x14ac:dyDescent="0.35">
      <c r="A84" s="11" t="s">
        <v>505</v>
      </c>
      <c r="B84" s="2" t="s">
        <v>591</v>
      </c>
      <c r="C84" s="1" t="s">
        <v>592</v>
      </c>
      <c r="D84" s="3" t="s">
        <v>20</v>
      </c>
      <c r="E84" s="3" t="s">
        <v>54</v>
      </c>
      <c r="F84" s="4" t="s">
        <v>22</v>
      </c>
      <c r="G84" s="4" t="s">
        <v>23</v>
      </c>
      <c r="H84" s="4" t="s">
        <v>24</v>
      </c>
      <c r="I84" s="4" t="s">
        <v>25</v>
      </c>
      <c r="J84" s="5" t="s">
        <v>25</v>
      </c>
      <c r="K84" s="5" t="s">
        <v>593</v>
      </c>
      <c r="L84" s="5" t="s">
        <v>594</v>
      </c>
      <c r="M84" s="5" t="s">
        <v>595</v>
      </c>
      <c r="N84" s="5" t="s">
        <v>596</v>
      </c>
      <c r="O84" s="5" t="s">
        <v>597</v>
      </c>
      <c r="P84" s="4" t="str">
        <f t="shared" si="0"/>
        <v>Outstanding</v>
      </c>
      <c r="Q84" s="13" t="s">
        <v>25</v>
      </c>
    </row>
    <row r="85" spans="1:17" ht="60" customHeight="1" x14ac:dyDescent="0.35">
      <c r="A85" s="11" t="s">
        <v>505</v>
      </c>
      <c r="B85" s="2" t="s">
        <v>598</v>
      </c>
      <c r="C85" s="1" t="s">
        <v>599</v>
      </c>
      <c r="D85" s="3" t="s">
        <v>20</v>
      </c>
      <c r="E85" s="3" t="s">
        <v>54</v>
      </c>
      <c r="F85" s="4" t="s">
        <v>22</v>
      </c>
      <c r="G85" s="4" t="s">
        <v>23</v>
      </c>
      <c r="H85" s="4" t="s">
        <v>24</v>
      </c>
      <c r="I85" s="4" t="s">
        <v>25</v>
      </c>
      <c r="J85" s="5" t="s">
        <v>25</v>
      </c>
      <c r="K85" s="5" t="s">
        <v>600</v>
      </c>
      <c r="L85" s="5" t="s">
        <v>601</v>
      </c>
      <c r="M85" s="5" t="s">
        <v>602</v>
      </c>
      <c r="N85" s="5" t="s">
        <v>603</v>
      </c>
      <c r="O85" s="5" t="s">
        <v>512</v>
      </c>
      <c r="P85" s="4" t="str">
        <f t="shared" si="0"/>
        <v>Outstanding</v>
      </c>
      <c r="Q85" s="13" t="s">
        <v>25</v>
      </c>
    </row>
    <row r="86" spans="1:17" ht="60" customHeight="1" x14ac:dyDescent="0.35">
      <c r="A86" s="11" t="s">
        <v>505</v>
      </c>
      <c r="B86" s="2" t="s">
        <v>604</v>
      </c>
      <c r="C86" s="1" t="s">
        <v>605</v>
      </c>
      <c r="D86" s="3" t="s">
        <v>20</v>
      </c>
      <c r="E86" s="3" t="s">
        <v>54</v>
      </c>
      <c r="F86" s="4" t="s">
        <v>22</v>
      </c>
      <c r="G86" s="4" t="s">
        <v>23</v>
      </c>
      <c r="H86" s="4" t="s">
        <v>24</v>
      </c>
      <c r="I86" s="4" t="s">
        <v>25</v>
      </c>
      <c r="J86" s="5" t="s">
        <v>25</v>
      </c>
      <c r="K86" s="5" t="s">
        <v>606</v>
      </c>
      <c r="L86" s="5" t="s">
        <v>607</v>
      </c>
      <c r="M86" s="5" t="s">
        <v>608</v>
      </c>
      <c r="N86" s="5" t="s">
        <v>609</v>
      </c>
      <c r="O86" s="5" t="s">
        <v>512</v>
      </c>
      <c r="P86" s="4" t="str">
        <f t="shared" si="0"/>
        <v>Outstanding</v>
      </c>
      <c r="Q86" s="13" t="s">
        <v>25</v>
      </c>
    </row>
    <row r="87" spans="1:17" ht="60" customHeight="1" x14ac:dyDescent="0.35">
      <c r="A87" s="11" t="s">
        <v>505</v>
      </c>
      <c r="B87" s="2" t="s">
        <v>610</v>
      </c>
      <c r="C87" s="1" t="s">
        <v>611</v>
      </c>
      <c r="D87" s="3" t="s">
        <v>20</v>
      </c>
      <c r="E87" s="3" t="s">
        <v>21</v>
      </c>
      <c r="F87" s="4" t="s">
        <v>22</v>
      </c>
      <c r="G87" s="4" t="s">
        <v>23</v>
      </c>
      <c r="H87" s="4" t="s">
        <v>24</v>
      </c>
      <c r="I87" s="4" t="s">
        <v>25</v>
      </c>
      <c r="J87" s="5" t="s">
        <v>25</v>
      </c>
      <c r="K87" s="5" t="s">
        <v>612</v>
      </c>
      <c r="L87" s="5" t="s">
        <v>613</v>
      </c>
      <c r="M87" s="5" t="s">
        <v>614</v>
      </c>
      <c r="N87" s="5" t="s">
        <v>615</v>
      </c>
      <c r="O87" s="5" t="s">
        <v>512</v>
      </c>
      <c r="P87" s="4" t="str">
        <f t="shared" si="0"/>
        <v>Outstanding</v>
      </c>
      <c r="Q87" s="13" t="s">
        <v>25</v>
      </c>
    </row>
    <row r="88" spans="1:17" ht="60" customHeight="1" x14ac:dyDescent="0.35">
      <c r="A88" s="11" t="s">
        <v>616</v>
      </c>
      <c r="B88" s="2" t="s">
        <v>617</v>
      </c>
      <c r="C88" s="1" t="s">
        <v>618</v>
      </c>
      <c r="D88" s="3" t="s">
        <v>20</v>
      </c>
      <c r="E88" s="3" t="s">
        <v>21</v>
      </c>
      <c r="F88" s="4" t="s">
        <v>22</v>
      </c>
      <c r="G88" s="4" t="s">
        <v>23</v>
      </c>
      <c r="H88" s="4" t="s">
        <v>24</v>
      </c>
      <c r="I88" s="4" t="s">
        <v>25</v>
      </c>
      <c r="J88" s="5" t="s">
        <v>25</v>
      </c>
      <c r="K88" s="5" t="s">
        <v>619</v>
      </c>
      <c r="L88" s="5" t="s">
        <v>620</v>
      </c>
      <c r="M88" s="5" t="s">
        <v>621</v>
      </c>
      <c r="N88" s="5" t="s">
        <v>622</v>
      </c>
      <c r="O88" s="5" t="s">
        <v>623</v>
      </c>
      <c r="P88" s="4" t="str">
        <f t="shared" si="0"/>
        <v>Outstanding</v>
      </c>
      <c r="Q88" s="13" t="s">
        <v>25</v>
      </c>
    </row>
    <row r="89" spans="1:17" ht="60" customHeight="1" x14ac:dyDescent="0.35">
      <c r="A89" s="11" t="s">
        <v>616</v>
      </c>
      <c r="B89" s="2" t="s">
        <v>624</v>
      </c>
      <c r="C89" s="1" t="s">
        <v>625</v>
      </c>
      <c r="D89" s="3" t="s">
        <v>20</v>
      </c>
      <c r="E89" s="3" t="s">
        <v>21</v>
      </c>
      <c r="F89" s="4" t="s">
        <v>22</v>
      </c>
      <c r="G89" s="4" t="s">
        <v>23</v>
      </c>
      <c r="H89" s="4" t="s">
        <v>24</v>
      </c>
      <c r="I89" s="4" t="s">
        <v>25</v>
      </c>
      <c r="J89" s="5" t="s">
        <v>25</v>
      </c>
      <c r="K89" s="5" t="s">
        <v>626</v>
      </c>
      <c r="L89" s="5" t="s">
        <v>627</v>
      </c>
      <c r="M89" s="5" t="s">
        <v>628</v>
      </c>
      <c r="N89" s="5" t="s">
        <v>629</v>
      </c>
      <c r="O89" s="5" t="s">
        <v>630</v>
      </c>
      <c r="P89" s="4" t="str">
        <f t="shared" si="0"/>
        <v>Outstanding</v>
      </c>
      <c r="Q89" s="13" t="s">
        <v>25</v>
      </c>
    </row>
    <row r="90" spans="1:17" ht="60" customHeight="1" x14ac:dyDescent="0.35">
      <c r="A90" s="11" t="s">
        <v>616</v>
      </c>
      <c r="B90" s="2" t="s">
        <v>631</v>
      </c>
      <c r="C90" s="1" t="s">
        <v>632</v>
      </c>
      <c r="D90" s="3" t="s">
        <v>20</v>
      </c>
      <c r="E90" s="3" t="s">
        <v>21</v>
      </c>
      <c r="F90" s="4" t="s">
        <v>22</v>
      </c>
      <c r="G90" s="4" t="s">
        <v>23</v>
      </c>
      <c r="H90" s="4" t="s">
        <v>24</v>
      </c>
      <c r="I90" s="4" t="s">
        <v>25</v>
      </c>
      <c r="J90" s="5" t="s">
        <v>25</v>
      </c>
      <c r="K90" s="5" t="s">
        <v>633</v>
      </c>
      <c r="L90" s="5" t="s">
        <v>634</v>
      </c>
      <c r="M90" s="5" t="s">
        <v>635</v>
      </c>
      <c r="N90" s="5" t="s">
        <v>636</v>
      </c>
      <c r="O90" s="5" t="s">
        <v>637</v>
      </c>
      <c r="P90" s="4" t="str">
        <f t="shared" si="0"/>
        <v>Outstanding</v>
      </c>
      <c r="Q90" s="13" t="s">
        <v>25</v>
      </c>
    </row>
    <row r="91" spans="1:17" ht="60" customHeight="1" x14ac:dyDescent="0.35">
      <c r="A91" s="11" t="s">
        <v>616</v>
      </c>
      <c r="B91" s="2" t="s">
        <v>638</v>
      </c>
      <c r="C91" s="1" t="s">
        <v>639</v>
      </c>
      <c r="D91" s="3" t="s">
        <v>20</v>
      </c>
      <c r="E91" s="3" t="s">
        <v>21</v>
      </c>
      <c r="F91" s="4" t="s">
        <v>22</v>
      </c>
      <c r="G91" s="4" t="s">
        <v>23</v>
      </c>
      <c r="H91" s="4" t="s">
        <v>24</v>
      </c>
      <c r="I91" s="4" t="s">
        <v>25</v>
      </c>
      <c r="J91" s="5" t="s">
        <v>25</v>
      </c>
      <c r="K91" s="5" t="s">
        <v>640</v>
      </c>
      <c r="L91" s="5" t="s">
        <v>641</v>
      </c>
      <c r="M91" s="5" t="s">
        <v>642</v>
      </c>
      <c r="N91" s="5" t="s">
        <v>643</v>
      </c>
      <c r="O91" s="5"/>
      <c r="P91" s="4" t="str">
        <f t="shared" si="0"/>
        <v>Outstanding</v>
      </c>
      <c r="Q91" s="13" t="s">
        <v>25</v>
      </c>
    </row>
    <row r="92" spans="1:17" ht="60" customHeight="1" x14ac:dyDescent="0.35">
      <c r="A92" s="11" t="s">
        <v>616</v>
      </c>
      <c r="B92" s="2" t="s">
        <v>644</v>
      </c>
      <c r="C92" s="1" t="s">
        <v>645</v>
      </c>
      <c r="D92" s="3" t="s">
        <v>20</v>
      </c>
      <c r="E92" s="3" t="s">
        <v>21</v>
      </c>
      <c r="F92" s="4" t="s">
        <v>22</v>
      </c>
      <c r="G92" s="4" t="s">
        <v>23</v>
      </c>
      <c r="H92" s="4" t="s">
        <v>24</v>
      </c>
      <c r="I92" s="4" t="s">
        <v>25</v>
      </c>
      <c r="J92" s="5" t="s">
        <v>25</v>
      </c>
      <c r="K92" s="5" t="s">
        <v>646</v>
      </c>
      <c r="L92" s="5" t="s">
        <v>647</v>
      </c>
      <c r="M92" s="5" t="s">
        <v>648</v>
      </c>
      <c r="N92" s="5" t="s">
        <v>649</v>
      </c>
      <c r="O92" s="5" t="s">
        <v>650</v>
      </c>
      <c r="P92" s="4" t="str">
        <f t="shared" si="0"/>
        <v>Outstanding</v>
      </c>
      <c r="Q92" s="13" t="s">
        <v>25</v>
      </c>
    </row>
    <row r="93" spans="1:17" ht="60" customHeight="1" x14ac:dyDescent="0.35">
      <c r="A93" s="11" t="s">
        <v>616</v>
      </c>
      <c r="B93" s="2" t="s">
        <v>651</v>
      </c>
      <c r="C93" s="1" t="s">
        <v>652</v>
      </c>
      <c r="D93" s="3" t="s">
        <v>20</v>
      </c>
      <c r="E93" s="3" t="s">
        <v>21</v>
      </c>
      <c r="F93" s="4" t="s">
        <v>22</v>
      </c>
      <c r="G93" s="4" t="s">
        <v>23</v>
      </c>
      <c r="H93" s="4" t="s">
        <v>24</v>
      </c>
      <c r="I93" s="4" t="s">
        <v>25</v>
      </c>
      <c r="J93" s="5" t="s">
        <v>25</v>
      </c>
      <c r="K93" s="5" t="s">
        <v>653</v>
      </c>
      <c r="L93" s="5" t="s">
        <v>654</v>
      </c>
      <c r="M93" s="5" t="s">
        <v>655</v>
      </c>
      <c r="N93" s="5" t="s">
        <v>656</v>
      </c>
      <c r="O93" s="5" t="s">
        <v>657</v>
      </c>
      <c r="P93" s="4" t="str">
        <f t="shared" si="0"/>
        <v>Outstanding</v>
      </c>
      <c r="Q93" s="13" t="s">
        <v>25</v>
      </c>
    </row>
    <row r="94" spans="1:17" ht="60" customHeight="1" x14ac:dyDescent="0.35">
      <c r="A94" s="11" t="s">
        <v>616</v>
      </c>
      <c r="B94" s="2" t="s">
        <v>658</v>
      </c>
      <c r="C94" s="1" t="s">
        <v>659</v>
      </c>
      <c r="D94" s="3" t="s">
        <v>20</v>
      </c>
      <c r="E94" s="3" t="s">
        <v>54</v>
      </c>
      <c r="F94" s="4" t="s">
        <v>22</v>
      </c>
      <c r="G94" s="4" t="s">
        <v>23</v>
      </c>
      <c r="H94" s="4" t="s">
        <v>24</v>
      </c>
      <c r="I94" s="4" t="s">
        <v>25</v>
      </c>
      <c r="J94" s="5" t="s">
        <v>25</v>
      </c>
      <c r="K94" s="5" t="s">
        <v>660</v>
      </c>
      <c r="L94" s="5" t="s">
        <v>661</v>
      </c>
      <c r="M94" s="5" t="s">
        <v>662</v>
      </c>
      <c r="N94" s="5" t="s">
        <v>663</v>
      </c>
      <c r="O94" s="5" t="s">
        <v>664</v>
      </c>
      <c r="P94" s="4" t="str">
        <f t="shared" si="0"/>
        <v>Outstanding</v>
      </c>
      <c r="Q94" s="13" t="s">
        <v>25</v>
      </c>
    </row>
    <row r="95" spans="1:17" ht="60" customHeight="1" x14ac:dyDescent="0.35">
      <c r="A95" s="11" t="s">
        <v>616</v>
      </c>
      <c r="B95" s="2" t="s">
        <v>665</v>
      </c>
      <c r="C95" s="1" t="s">
        <v>666</v>
      </c>
      <c r="D95" s="3" t="s">
        <v>20</v>
      </c>
      <c r="E95" s="3" t="s">
        <v>21</v>
      </c>
      <c r="F95" s="4" t="s">
        <v>22</v>
      </c>
      <c r="G95" s="4" t="s">
        <v>23</v>
      </c>
      <c r="H95" s="4" t="s">
        <v>24</v>
      </c>
      <c r="I95" s="4" t="s">
        <v>25</v>
      </c>
      <c r="J95" s="5" t="s">
        <v>25</v>
      </c>
      <c r="K95" s="5" t="s">
        <v>667</v>
      </c>
      <c r="L95" s="5" t="s">
        <v>668</v>
      </c>
      <c r="M95" s="5" t="s">
        <v>669</v>
      </c>
      <c r="N95" s="5" t="s">
        <v>670</v>
      </c>
      <c r="O95" s="5" t="s">
        <v>671</v>
      </c>
      <c r="P95" s="4" t="str">
        <f t="shared" si="0"/>
        <v>Outstanding</v>
      </c>
      <c r="Q95" s="13" t="s">
        <v>25</v>
      </c>
    </row>
    <row r="96" spans="1:17" ht="60" customHeight="1" x14ac:dyDescent="0.35">
      <c r="A96" s="11" t="s">
        <v>616</v>
      </c>
      <c r="B96" s="2" t="s">
        <v>672</v>
      </c>
      <c r="C96" s="1" t="s">
        <v>673</v>
      </c>
      <c r="D96" s="3" t="s">
        <v>20</v>
      </c>
      <c r="E96" s="3" t="s">
        <v>21</v>
      </c>
      <c r="F96" s="4" t="s">
        <v>22</v>
      </c>
      <c r="G96" s="4" t="s">
        <v>23</v>
      </c>
      <c r="H96" s="4" t="s">
        <v>24</v>
      </c>
      <c r="I96" s="4" t="s">
        <v>25</v>
      </c>
      <c r="J96" s="5" t="s">
        <v>25</v>
      </c>
      <c r="K96" s="5" t="s">
        <v>674</v>
      </c>
      <c r="L96" s="5" t="s">
        <v>675</v>
      </c>
      <c r="M96" s="5" t="s">
        <v>676</v>
      </c>
      <c r="N96" s="5" t="s">
        <v>677</v>
      </c>
      <c r="O96" s="5" t="s">
        <v>678</v>
      </c>
      <c r="P96" s="4" t="str">
        <f t="shared" si="0"/>
        <v>Outstanding</v>
      </c>
      <c r="Q96" s="13" t="s">
        <v>25</v>
      </c>
    </row>
    <row r="97" spans="1:17" ht="60" customHeight="1" x14ac:dyDescent="0.35">
      <c r="A97" s="11" t="s">
        <v>616</v>
      </c>
      <c r="B97" s="2" t="s">
        <v>679</v>
      </c>
      <c r="C97" s="1" t="s">
        <v>680</v>
      </c>
      <c r="D97" s="3" t="s">
        <v>20</v>
      </c>
      <c r="E97" s="3" t="s">
        <v>21</v>
      </c>
      <c r="F97" s="4" t="s">
        <v>22</v>
      </c>
      <c r="G97" s="4" t="s">
        <v>23</v>
      </c>
      <c r="H97" s="4" t="s">
        <v>24</v>
      </c>
      <c r="I97" s="4" t="s">
        <v>25</v>
      </c>
      <c r="J97" s="5" t="s">
        <v>25</v>
      </c>
      <c r="K97" s="5" t="s">
        <v>681</v>
      </c>
      <c r="L97" s="5" t="s">
        <v>682</v>
      </c>
      <c r="M97" s="5" t="s">
        <v>683</v>
      </c>
      <c r="N97" s="5" t="s">
        <v>684</v>
      </c>
      <c r="O97" s="5" t="s">
        <v>685</v>
      </c>
      <c r="P97" s="4" t="str">
        <f t="shared" si="0"/>
        <v>Outstanding</v>
      </c>
      <c r="Q97" s="13" t="s">
        <v>25</v>
      </c>
    </row>
    <row r="98" spans="1:17" ht="60" customHeight="1" x14ac:dyDescent="0.35">
      <c r="A98" s="11" t="s">
        <v>686</v>
      </c>
      <c r="B98" s="2" t="s">
        <v>687</v>
      </c>
      <c r="C98" s="1" t="s">
        <v>688</v>
      </c>
      <c r="D98" s="3" t="s">
        <v>33</v>
      </c>
      <c r="E98" s="3" t="s">
        <v>21</v>
      </c>
      <c r="F98" s="4" t="s">
        <v>22</v>
      </c>
      <c r="G98" s="4" t="s">
        <v>23</v>
      </c>
      <c r="H98" s="4" t="s">
        <v>24</v>
      </c>
      <c r="I98" s="4" t="s">
        <v>25</v>
      </c>
      <c r="J98" s="5" t="s">
        <v>25</v>
      </c>
      <c r="K98" s="5" t="s">
        <v>689</v>
      </c>
      <c r="L98" s="5" t="s">
        <v>690</v>
      </c>
      <c r="M98" s="5" t="s">
        <v>691</v>
      </c>
      <c r="N98" s="5" t="s">
        <v>692</v>
      </c>
      <c r="O98" s="5"/>
      <c r="P98" s="4" t="str">
        <f t="shared" si="0"/>
        <v>Outstanding</v>
      </c>
      <c r="Q98" s="13" t="s">
        <v>25</v>
      </c>
    </row>
    <row r="99" spans="1:17" ht="60" customHeight="1" x14ac:dyDescent="0.35">
      <c r="A99" s="11" t="s">
        <v>686</v>
      </c>
      <c r="B99" s="2" t="s">
        <v>693</v>
      </c>
      <c r="C99" s="1" t="s">
        <v>694</v>
      </c>
      <c r="D99" s="3" t="s">
        <v>33</v>
      </c>
      <c r="E99" s="3" t="s">
        <v>54</v>
      </c>
      <c r="F99" s="4" t="s">
        <v>22</v>
      </c>
      <c r="G99" s="4" t="s">
        <v>23</v>
      </c>
      <c r="H99" s="4" t="s">
        <v>24</v>
      </c>
      <c r="I99" s="4" t="s">
        <v>25</v>
      </c>
      <c r="J99" s="5" t="s">
        <v>25</v>
      </c>
      <c r="K99" s="5" t="s">
        <v>695</v>
      </c>
      <c r="L99" s="5" t="s">
        <v>696</v>
      </c>
      <c r="M99" s="5" t="s">
        <v>697</v>
      </c>
      <c r="N99" s="5" t="s">
        <v>698</v>
      </c>
      <c r="O99" s="5" t="s">
        <v>699</v>
      </c>
      <c r="P99" s="4" t="str">
        <f t="shared" si="0"/>
        <v>Outstanding</v>
      </c>
      <c r="Q99" s="13" t="s">
        <v>25</v>
      </c>
    </row>
    <row r="100" spans="1:17" ht="60" customHeight="1" x14ac:dyDescent="0.35">
      <c r="A100" s="11" t="s">
        <v>686</v>
      </c>
      <c r="B100" s="2" t="s">
        <v>700</v>
      </c>
      <c r="C100" s="1" t="s">
        <v>701</v>
      </c>
      <c r="D100" s="3" t="s">
        <v>33</v>
      </c>
      <c r="E100" s="3" t="s">
        <v>21</v>
      </c>
      <c r="F100" s="4" t="s">
        <v>22</v>
      </c>
      <c r="G100" s="4" t="s">
        <v>23</v>
      </c>
      <c r="H100" s="4" t="s">
        <v>24</v>
      </c>
      <c r="I100" s="4" t="s">
        <v>25</v>
      </c>
      <c r="J100" s="5" t="s">
        <v>25</v>
      </c>
      <c r="K100" s="5" t="s">
        <v>702</v>
      </c>
      <c r="L100" s="5" t="s">
        <v>703</v>
      </c>
      <c r="M100" s="5" t="s">
        <v>704</v>
      </c>
      <c r="N100" s="5" t="s">
        <v>705</v>
      </c>
      <c r="O100" s="5" t="s">
        <v>706</v>
      </c>
      <c r="P100" s="4" t="str">
        <f t="shared" si="0"/>
        <v>Outstanding</v>
      </c>
      <c r="Q100" s="13" t="s">
        <v>25</v>
      </c>
    </row>
    <row r="101" spans="1:17" ht="60" customHeight="1" x14ac:dyDescent="0.35">
      <c r="A101" s="11" t="s">
        <v>686</v>
      </c>
      <c r="B101" s="2" t="s">
        <v>707</v>
      </c>
      <c r="C101" s="1" t="s">
        <v>708</v>
      </c>
      <c r="D101" s="3" t="s">
        <v>33</v>
      </c>
      <c r="E101" s="3" t="s">
        <v>21</v>
      </c>
      <c r="F101" s="4" t="s">
        <v>22</v>
      </c>
      <c r="G101" s="4" t="s">
        <v>23</v>
      </c>
      <c r="H101" s="4" t="s">
        <v>24</v>
      </c>
      <c r="I101" s="4" t="s">
        <v>25</v>
      </c>
      <c r="J101" s="5" t="s">
        <v>25</v>
      </c>
      <c r="K101" s="5" t="s">
        <v>709</v>
      </c>
      <c r="L101" s="5" t="s">
        <v>710</v>
      </c>
      <c r="M101" s="5" t="s">
        <v>711</v>
      </c>
      <c r="N101" s="5" t="s">
        <v>712</v>
      </c>
      <c r="O101" s="5" t="s">
        <v>393</v>
      </c>
      <c r="P101" s="4" t="str">
        <f t="shared" si="0"/>
        <v>Outstanding</v>
      </c>
      <c r="Q101" s="13" t="s">
        <v>25</v>
      </c>
    </row>
    <row r="102" spans="1:17" ht="60" customHeight="1" x14ac:dyDescent="0.35">
      <c r="A102" s="11" t="s">
        <v>686</v>
      </c>
      <c r="B102" s="2" t="s">
        <v>713</v>
      </c>
      <c r="C102" s="1" t="s">
        <v>714</v>
      </c>
      <c r="D102" s="3" t="s">
        <v>33</v>
      </c>
      <c r="E102" s="3" t="s">
        <v>21</v>
      </c>
      <c r="F102" s="4" t="s">
        <v>22</v>
      </c>
      <c r="G102" s="4" t="s">
        <v>23</v>
      </c>
      <c r="H102" s="4" t="s">
        <v>24</v>
      </c>
      <c r="I102" s="4" t="s">
        <v>25</v>
      </c>
      <c r="J102" s="5" t="s">
        <v>25</v>
      </c>
      <c r="K102" s="5" t="s">
        <v>715</v>
      </c>
      <c r="L102" s="5" t="s">
        <v>716</v>
      </c>
      <c r="M102" s="5" t="s">
        <v>717</v>
      </c>
      <c r="N102" s="5" t="s">
        <v>718</v>
      </c>
      <c r="O102" s="5" t="s">
        <v>380</v>
      </c>
      <c r="P102" s="4" t="str">
        <f t="shared" si="0"/>
        <v>Outstanding</v>
      </c>
      <c r="Q102" s="13" t="s">
        <v>25</v>
      </c>
    </row>
    <row r="103" spans="1:17" ht="60" customHeight="1" x14ac:dyDescent="0.35">
      <c r="A103" s="11" t="s">
        <v>719</v>
      </c>
      <c r="B103" s="2" t="s">
        <v>720</v>
      </c>
      <c r="C103" s="1" t="s">
        <v>721</v>
      </c>
      <c r="D103" s="3" t="s">
        <v>20</v>
      </c>
      <c r="E103" s="3" t="s">
        <v>105</v>
      </c>
      <c r="F103" s="4" t="s">
        <v>22</v>
      </c>
      <c r="G103" s="4" t="s">
        <v>23</v>
      </c>
      <c r="H103" s="4" t="s">
        <v>24</v>
      </c>
      <c r="I103" s="4" t="s">
        <v>25</v>
      </c>
      <c r="J103" s="5" t="s">
        <v>25</v>
      </c>
      <c r="K103" s="5" t="s">
        <v>722</v>
      </c>
      <c r="L103" s="5" t="s">
        <v>723</v>
      </c>
      <c r="M103" s="5" t="s">
        <v>724</v>
      </c>
      <c r="N103" s="5" t="s">
        <v>725</v>
      </c>
      <c r="O103" s="5" t="s">
        <v>726</v>
      </c>
      <c r="P103" s="4" t="str">
        <f t="shared" si="0"/>
        <v>Outstanding</v>
      </c>
      <c r="Q103" s="13" t="s">
        <v>25</v>
      </c>
    </row>
    <row r="104" spans="1:17" ht="60" customHeight="1" x14ac:dyDescent="0.35">
      <c r="A104" s="11" t="s">
        <v>719</v>
      </c>
      <c r="B104" s="2" t="s">
        <v>727</v>
      </c>
      <c r="C104" s="1" t="s">
        <v>728</v>
      </c>
      <c r="D104" s="3" t="s">
        <v>20</v>
      </c>
      <c r="E104" s="3" t="s">
        <v>235</v>
      </c>
      <c r="F104" s="4" t="s">
        <v>22</v>
      </c>
      <c r="G104" s="4" t="s">
        <v>23</v>
      </c>
      <c r="H104" s="4" t="s">
        <v>24</v>
      </c>
      <c r="I104" s="4" t="s">
        <v>25</v>
      </c>
      <c r="J104" s="5" t="s">
        <v>25</v>
      </c>
      <c r="K104" s="5" t="s">
        <v>729</v>
      </c>
      <c r="L104" s="5" t="s">
        <v>730</v>
      </c>
      <c r="M104" s="5" t="s">
        <v>731</v>
      </c>
      <c r="N104" s="5" t="s">
        <v>732</v>
      </c>
      <c r="O104" s="5" t="s">
        <v>733</v>
      </c>
      <c r="P104" s="4" t="str">
        <f t="shared" si="0"/>
        <v>Outstanding</v>
      </c>
      <c r="Q104" s="13" t="s">
        <v>25</v>
      </c>
    </row>
    <row r="105" spans="1:17" ht="60" customHeight="1" x14ac:dyDescent="0.35">
      <c r="A105" s="11" t="s">
        <v>719</v>
      </c>
      <c r="B105" s="2" t="s">
        <v>734</v>
      </c>
      <c r="C105" s="1" t="s">
        <v>735</v>
      </c>
      <c r="D105" s="3" t="s">
        <v>20</v>
      </c>
      <c r="E105" s="3" t="s">
        <v>235</v>
      </c>
      <c r="F105" s="4" t="s">
        <v>22</v>
      </c>
      <c r="G105" s="4" t="s">
        <v>23</v>
      </c>
      <c r="H105" s="4" t="s">
        <v>24</v>
      </c>
      <c r="I105" s="4" t="s">
        <v>25</v>
      </c>
      <c r="J105" s="5" t="s">
        <v>25</v>
      </c>
      <c r="K105" s="5" t="s">
        <v>736</v>
      </c>
      <c r="L105" s="5" t="s">
        <v>737</v>
      </c>
      <c r="M105" s="5" t="s">
        <v>738</v>
      </c>
      <c r="N105" s="5" t="s">
        <v>739</v>
      </c>
      <c r="O105" s="5" t="s">
        <v>733</v>
      </c>
      <c r="P105" s="4" t="str">
        <f t="shared" si="0"/>
        <v>Outstanding</v>
      </c>
      <c r="Q105" s="13" t="s">
        <v>25</v>
      </c>
    </row>
    <row r="106" spans="1:17" ht="60" customHeight="1" x14ac:dyDescent="0.35">
      <c r="A106" s="11" t="s">
        <v>719</v>
      </c>
      <c r="B106" s="2" t="s">
        <v>740</v>
      </c>
      <c r="C106" s="1" t="s">
        <v>741</v>
      </c>
      <c r="D106" s="3" t="s">
        <v>20</v>
      </c>
      <c r="E106" s="3" t="s">
        <v>235</v>
      </c>
      <c r="F106" s="4" t="s">
        <v>22</v>
      </c>
      <c r="G106" s="4" t="s">
        <v>23</v>
      </c>
      <c r="H106" s="4" t="s">
        <v>24</v>
      </c>
      <c r="I106" s="4" t="s">
        <v>25</v>
      </c>
      <c r="J106" s="5" t="s">
        <v>25</v>
      </c>
      <c r="K106" s="5" t="s">
        <v>742</v>
      </c>
      <c r="L106" s="5" t="s">
        <v>743</v>
      </c>
      <c r="M106" s="5" t="s">
        <v>744</v>
      </c>
      <c r="N106" s="5" t="s">
        <v>745</v>
      </c>
      <c r="O106" s="5" t="s">
        <v>746</v>
      </c>
      <c r="P106" s="4" t="str">
        <f t="shared" si="0"/>
        <v>Outstanding</v>
      </c>
      <c r="Q106" s="13" t="s">
        <v>25</v>
      </c>
    </row>
    <row r="107" spans="1:17" ht="60" customHeight="1" x14ac:dyDescent="0.35">
      <c r="A107" s="11" t="s">
        <v>719</v>
      </c>
      <c r="B107" s="2" t="s">
        <v>747</v>
      </c>
      <c r="C107" s="1" t="s">
        <v>748</v>
      </c>
      <c r="D107" s="3" t="s">
        <v>20</v>
      </c>
      <c r="E107" s="3" t="s">
        <v>235</v>
      </c>
      <c r="F107" s="4" t="s">
        <v>22</v>
      </c>
      <c r="G107" s="4" t="s">
        <v>23</v>
      </c>
      <c r="H107" s="4" t="s">
        <v>24</v>
      </c>
      <c r="I107" s="4" t="s">
        <v>25</v>
      </c>
      <c r="J107" s="5" t="s">
        <v>25</v>
      </c>
      <c r="K107" s="5" t="s">
        <v>749</v>
      </c>
      <c r="L107" s="5" t="s">
        <v>750</v>
      </c>
      <c r="M107" s="5" t="s">
        <v>751</v>
      </c>
      <c r="N107" s="5" t="s">
        <v>752</v>
      </c>
      <c r="O107" s="5" t="s">
        <v>746</v>
      </c>
      <c r="P107" s="4" t="str">
        <f t="shared" si="0"/>
        <v>Outstanding</v>
      </c>
      <c r="Q107" s="13" t="s">
        <v>25</v>
      </c>
    </row>
    <row r="108" spans="1:17" ht="60" customHeight="1" x14ac:dyDescent="0.35">
      <c r="A108" s="11" t="s">
        <v>13</v>
      </c>
      <c r="B108" s="2" t="s">
        <v>753</v>
      </c>
      <c r="C108" s="1" t="s">
        <v>754</v>
      </c>
      <c r="D108" s="3" t="s">
        <v>20</v>
      </c>
      <c r="E108" s="3" t="s">
        <v>21</v>
      </c>
      <c r="F108" s="4" t="s">
        <v>22</v>
      </c>
      <c r="G108" s="4" t="s">
        <v>23</v>
      </c>
      <c r="H108" s="4" t="s">
        <v>24</v>
      </c>
      <c r="I108" s="4" t="s">
        <v>25</v>
      </c>
      <c r="J108" s="5" t="s">
        <v>25</v>
      </c>
      <c r="K108" s="5" t="s">
        <v>755</v>
      </c>
      <c r="L108" s="5" t="s">
        <v>756</v>
      </c>
      <c r="M108" s="5" t="s">
        <v>757</v>
      </c>
      <c r="N108" s="5" t="s">
        <v>758</v>
      </c>
      <c r="O108" s="5" t="s">
        <v>759</v>
      </c>
      <c r="P108" s="4" t="str">
        <f t="shared" si="0"/>
        <v>Outstanding</v>
      </c>
      <c r="Q108" s="13" t="s">
        <v>25</v>
      </c>
    </row>
    <row r="109" spans="1:17" ht="60" customHeight="1" x14ac:dyDescent="0.35">
      <c r="A109" s="11" t="s">
        <v>13</v>
      </c>
      <c r="B109" s="2" t="s">
        <v>760</v>
      </c>
      <c r="C109" s="1" t="s">
        <v>761</v>
      </c>
      <c r="D109" s="3" t="s">
        <v>20</v>
      </c>
      <c r="E109" s="3" t="s">
        <v>21</v>
      </c>
      <c r="F109" s="4" t="s">
        <v>22</v>
      </c>
      <c r="G109" s="4" t="s">
        <v>23</v>
      </c>
      <c r="H109" s="4" t="s">
        <v>24</v>
      </c>
      <c r="I109" s="4" t="s">
        <v>25</v>
      </c>
      <c r="J109" s="5" t="s">
        <v>25</v>
      </c>
      <c r="K109" s="5" t="s">
        <v>762</v>
      </c>
      <c r="L109" s="5" t="s">
        <v>763</v>
      </c>
      <c r="M109" s="5" t="s">
        <v>764</v>
      </c>
      <c r="N109" s="5" t="s">
        <v>765</v>
      </c>
      <c r="O109" s="5" t="s">
        <v>766</v>
      </c>
      <c r="P109" s="4" t="str">
        <f t="shared" si="0"/>
        <v>Outstanding</v>
      </c>
      <c r="Q109" s="13" t="s">
        <v>25</v>
      </c>
    </row>
    <row r="110" spans="1:17" ht="60" customHeight="1" x14ac:dyDescent="0.35">
      <c r="A110" s="11" t="s">
        <v>13</v>
      </c>
      <c r="B110" s="2" t="s">
        <v>767</v>
      </c>
      <c r="C110" s="1" t="s">
        <v>768</v>
      </c>
      <c r="D110" s="3" t="s">
        <v>20</v>
      </c>
      <c r="E110" s="3" t="s">
        <v>21</v>
      </c>
      <c r="F110" s="4" t="s">
        <v>22</v>
      </c>
      <c r="G110" s="4" t="s">
        <v>23</v>
      </c>
      <c r="H110" s="4" t="s">
        <v>24</v>
      </c>
      <c r="I110" s="4" t="s">
        <v>25</v>
      </c>
      <c r="J110" s="5" t="s">
        <v>25</v>
      </c>
      <c r="K110" s="5" t="s">
        <v>769</v>
      </c>
      <c r="L110" s="5" t="s">
        <v>770</v>
      </c>
      <c r="M110" s="5" t="s">
        <v>771</v>
      </c>
      <c r="N110" s="5" t="s">
        <v>772</v>
      </c>
      <c r="O110" s="5" t="s">
        <v>773</v>
      </c>
      <c r="P110" s="4" t="str">
        <f t="shared" si="0"/>
        <v>Outstanding</v>
      </c>
      <c r="Q110" s="13" t="s">
        <v>25</v>
      </c>
    </row>
    <row r="111" spans="1:17" ht="60" customHeight="1" x14ac:dyDescent="0.35">
      <c r="A111" s="11" t="s">
        <v>774</v>
      </c>
      <c r="B111" s="2" t="s">
        <v>775</v>
      </c>
      <c r="C111" s="1" t="s">
        <v>776</v>
      </c>
      <c r="D111" s="3" t="s">
        <v>20</v>
      </c>
      <c r="E111" s="3" t="s">
        <v>21</v>
      </c>
      <c r="F111" s="4" t="s">
        <v>22</v>
      </c>
      <c r="G111" s="4" t="s">
        <v>23</v>
      </c>
      <c r="H111" s="4" t="s">
        <v>24</v>
      </c>
      <c r="I111" s="4" t="s">
        <v>25</v>
      </c>
      <c r="J111" s="5" t="s">
        <v>25</v>
      </c>
      <c r="K111" s="5" t="s">
        <v>777</v>
      </c>
      <c r="L111" s="5" t="s">
        <v>778</v>
      </c>
      <c r="M111" s="5" t="s">
        <v>779</v>
      </c>
      <c r="N111" s="5" t="s">
        <v>780</v>
      </c>
      <c r="O111" s="5"/>
      <c r="P111" s="4" t="str">
        <f t="shared" si="0"/>
        <v>Outstanding</v>
      </c>
      <c r="Q111" s="13" t="s">
        <v>25</v>
      </c>
    </row>
    <row r="112" spans="1:17" ht="60" customHeight="1" x14ac:dyDescent="0.35">
      <c r="A112" s="11" t="s">
        <v>774</v>
      </c>
      <c r="B112" s="2" t="s">
        <v>781</v>
      </c>
      <c r="C112" s="1" t="s">
        <v>782</v>
      </c>
      <c r="D112" s="3" t="s">
        <v>20</v>
      </c>
      <c r="E112" s="3" t="s">
        <v>21</v>
      </c>
      <c r="F112" s="4" t="s">
        <v>22</v>
      </c>
      <c r="G112" s="4" t="s">
        <v>23</v>
      </c>
      <c r="H112" s="4" t="s">
        <v>24</v>
      </c>
      <c r="I112" s="4" t="s">
        <v>25</v>
      </c>
      <c r="J112" s="5" t="s">
        <v>25</v>
      </c>
      <c r="K112" s="5" t="s">
        <v>783</v>
      </c>
      <c r="L112" s="5" t="s">
        <v>784</v>
      </c>
      <c r="M112" s="5" t="s">
        <v>785</v>
      </c>
      <c r="N112" s="5" t="s">
        <v>786</v>
      </c>
      <c r="O112" s="5" t="s">
        <v>787</v>
      </c>
      <c r="P112" s="4" t="str">
        <f t="shared" si="0"/>
        <v>Outstanding</v>
      </c>
      <c r="Q112" s="13" t="s">
        <v>25</v>
      </c>
    </row>
    <row r="113" spans="1:17" ht="60" customHeight="1" x14ac:dyDescent="0.35">
      <c r="A113" s="11" t="s">
        <v>774</v>
      </c>
      <c r="B113" s="2" t="s">
        <v>788</v>
      </c>
      <c r="C113" s="1" t="s">
        <v>789</v>
      </c>
      <c r="D113" s="3" t="s">
        <v>20</v>
      </c>
      <c r="E113" s="3" t="s">
        <v>21</v>
      </c>
      <c r="F113" s="4" t="s">
        <v>22</v>
      </c>
      <c r="G113" s="4" t="s">
        <v>23</v>
      </c>
      <c r="H113" s="4" t="s">
        <v>24</v>
      </c>
      <c r="I113" s="4" t="s">
        <v>25</v>
      </c>
      <c r="J113" s="5" t="s">
        <v>25</v>
      </c>
      <c r="K113" s="5" t="s">
        <v>790</v>
      </c>
      <c r="L113" s="5" t="s">
        <v>791</v>
      </c>
      <c r="M113" s="5" t="s">
        <v>792</v>
      </c>
      <c r="N113" s="5" t="s">
        <v>793</v>
      </c>
      <c r="O113" s="5" t="s">
        <v>794</v>
      </c>
      <c r="P113" s="4" t="str">
        <f t="shared" si="0"/>
        <v>Outstanding</v>
      </c>
      <c r="Q113" s="13" t="s">
        <v>25</v>
      </c>
    </row>
    <row r="114" spans="1:17" ht="60" customHeight="1" x14ac:dyDescent="0.35">
      <c r="A114" s="11" t="s">
        <v>795</v>
      </c>
      <c r="B114" s="2" t="s">
        <v>796</v>
      </c>
      <c r="C114" s="1" t="s">
        <v>797</v>
      </c>
      <c r="D114" s="3" t="s">
        <v>20</v>
      </c>
      <c r="E114" s="3" t="s">
        <v>54</v>
      </c>
      <c r="F114" s="4" t="s">
        <v>22</v>
      </c>
      <c r="G114" s="4" t="s">
        <v>23</v>
      </c>
      <c r="H114" s="4" t="s">
        <v>24</v>
      </c>
      <c r="I114" s="4" t="s">
        <v>25</v>
      </c>
      <c r="J114" s="5" t="s">
        <v>25</v>
      </c>
      <c r="K114" s="5" t="s">
        <v>798</v>
      </c>
      <c r="L114" s="5" t="s">
        <v>799</v>
      </c>
      <c r="M114" s="5" t="s">
        <v>800</v>
      </c>
      <c r="N114" s="5" t="s">
        <v>801</v>
      </c>
      <c r="O114" s="5" t="s">
        <v>802</v>
      </c>
      <c r="P114" s="4" t="str">
        <f t="shared" si="0"/>
        <v>Outstanding</v>
      </c>
      <c r="Q114" s="13" t="s">
        <v>25</v>
      </c>
    </row>
    <row r="115" spans="1:17" ht="60" customHeight="1" x14ac:dyDescent="0.35">
      <c r="A115" s="11" t="s">
        <v>795</v>
      </c>
      <c r="B115" s="2" t="s">
        <v>803</v>
      </c>
      <c r="C115" s="1" t="s">
        <v>804</v>
      </c>
      <c r="D115" s="3" t="s">
        <v>20</v>
      </c>
      <c r="E115" s="3" t="s">
        <v>21</v>
      </c>
      <c r="F115" s="4" t="s">
        <v>22</v>
      </c>
      <c r="G115" s="4" t="s">
        <v>23</v>
      </c>
      <c r="H115" s="4" t="s">
        <v>24</v>
      </c>
      <c r="I115" s="4" t="s">
        <v>25</v>
      </c>
      <c r="J115" s="5" t="s">
        <v>25</v>
      </c>
      <c r="K115" s="5" t="s">
        <v>805</v>
      </c>
      <c r="L115" s="5" t="s">
        <v>806</v>
      </c>
      <c r="M115" s="5" t="s">
        <v>807</v>
      </c>
      <c r="N115" s="5" t="s">
        <v>808</v>
      </c>
      <c r="O115" s="5" t="s">
        <v>809</v>
      </c>
      <c r="P115" s="4" t="str">
        <f t="shared" si="0"/>
        <v>Outstanding</v>
      </c>
      <c r="Q115" s="13" t="s">
        <v>25</v>
      </c>
    </row>
    <row r="116" spans="1:17" ht="60" customHeight="1" x14ac:dyDescent="0.35">
      <c r="A116" s="11" t="s">
        <v>67</v>
      </c>
      <c r="B116" s="2" t="s">
        <v>810</v>
      </c>
      <c r="C116" s="1" t="s">
        <v>811</v>
      </c>
      <c r="D116" s="3" t="s">
        <v>20</v>
      </c>
      <c r="E116" s="3" t="s">
        <v>21</v>
      </c>
      <c r="F116" s="4" t="s">
        <v>22</v>
      </c>
      <c r="G116" s="4" t="s">
        <v>23</v>
      </c>
      <c r="H116" s="4" t="s">
        <v>24</v>
      </c>
      <c r="I116" s="4" t="s">
        <v>25</v>
      </c>
      <c r="J116" s="5" t="s">
        <v>25</v>
      </c>
      <c r="K116" s="5" t="s">
        <v>812</v>
      </c>
      <c r="L116" s="5" t="s">
        <v>813</v>
      </c>
      <c r="M116" s="5" t="s">
        <v>814</v>
      </c>
      <c r="N116" s="5" t="s">
        <v>815</v>
      </c>
      <c r="O116" s="5" t="s">
        <v>816</v>
      </c>
      <c r="P116" s="4" t="str">
        <f t="shared" si="0"/>
        <v>Outstanding</v>
      </c>
      <c r="Q116" s="13" t="s">
        <v>25</v>
      </c>
    </row>
    <row r="117" spans="1:17" ht="60" customHeight="1" x14ac:dyDescent="0.35">
      <c r="A117" s="11" t="s">
        <v>67</v>
      </c>
      <c r="B117" s="2" t="s">
        <v>817</v>
      </c>
      <c r="C117" s="1" t="s">
        <v>818</v>
      </c>
      <c r="D117" s="3" t="s">
        <v>20</v>
      </c>
      <c r="E117" s="3" t="s">
        <v>21</v>
      </c>
      <c r="F117" s="4" t="s">
        <v>22</v>
      </c>
      <c r="G117" s="4" t="s">
        <v>23</v>
      </c>
      <c r="H117" s="4" t="s">
        <v>24</v>
      </c>
      <c r="I117" s="4" t="s">
        <v>25</v>
      </c>
      <c r="J117" s="5" t="s">
        <v>25</v>
      </c>
      <c r="K117" s="5" t="s">
        <v>819</v>
      </c>
      <c r="L117" s="5" t="s">
        <v>820</v>
      </c>
      <c r="M117" s="5" t="s">
        <v>821</v>
      </c>
      <c r="N117" s="5" t="s">
        <v>822</v>
      </c>
      <c r="O117" s="5" t="s">
        <v>823</v>
      </c>
      <c r="P117" s="4" t="str">
        <f t="shared" si="0"/>
        <v>Outstanding</v>
      </c>
      <c r="Q117" s="13" t="s">
        <v>25</v>
      </c>
    </row>
    <row r="118" spans="1:17" ht="60" customHeight="1" x14ac:dyDescent="0.35">
      <c r="A118" s="11" t="s">
        <v>67</v>
      </c>
      <c r="B118" s="2" t="s">
        <v>824</v>
      </c>
      <c r="C118" s="1" t="s">
        <v>825</v>
      </c>
      <c r="D118" s="3" t="s">
        <v>20</v>
      </c>
      <c r="E118" s="3" t="s">
        <v>54</v>
      </c>
      <c r="F118" s="4" t="s">
        <v>22</v>
      </c>
      <c r="G118" s="4" t="s">
        <v>23</v>
      </c>
      <c r="H118" s="4" t="s">
        <v>24</v>
      </c>
      <c r="I118" s="4" t="s">
        <v>25</v>
      </c>
      <c r="J118" s="5" t="s">
        <v>25</v>
      </c>
      <c r="K118" s="5" t="s">
        <v>826</v>
      </c>
      <c r="L118" s="5" t="s">
        <v>827</v>
      </c>
      <c r="M118" s="5" t="s">
        <v>828</v>
      </c>
      <c r="N118" s="5" t="s">
        <v>829</v>
      </c>
      <c r="O118" s="5" t="s">
        <v>830</v>
      </c>
      <c r="P118" s="4" t="str">
        <f t="shared" si="0"/>
        <v>Outstanding</v>
      </c>
      <c r="Q118" s="13" t="s">
        <v>25</v>
      </c>
    </row>
    <row r="119" spans="1:17" ht="60" customHeight="1" x14ac:dyDescent="0.35">
      <c r="A119" s="11" t="s">
        <v>67</v>
      </c>
      <c r="B119" s="2" t="s">
        <v>831</v>
      </c>
      <c r="C119" s="1" t="s">
        <v>832</v>
      </c>
      <c r="D119" s="3" t="s">
        <v>20</v>
      </c>
      <c r="E119" s="3" t="s">
        <v>21</v>
      </c>
      <c r="F119" s="4" t="s">
        <v>22</v>
      </c>
      <c r="G119" s="4" t="s">
        <v>23</v>
      </c>
      <c r="H119" s="4" t="s">
        <v>24</v>
      </c>
      <c r="I119" s="4" t="s">
        <v>25</v>
      </c>
      <c r="J119" s="5" t="s">
        <v>25</v>
      </c>
      <c r="K119" s="5" t="s">
        <v>833</v>
      </c>
      <c r="L119" s="5" t="s">
        <v>834</v>
      </c>
      <c r="M119" s="5" t="s">
        <v>835</v>
      </c>
      <c r="N119" s="5" t="s">
        <v>836</v>
      </c>
      <c r="O119" s="5" t="s">
        <v>837</v>
      </c>
      <c r="P119" s="4" t="str">
        <f t="shared" si="0"/>
        <v>Outstanding</v>
      </c>
      <c r="Q119" s="13" t="s">
        <v>25</v>
      </c>
    </row>
    <row r="120" spans="1:17" ht="60" customHeight="1" x14ac:dyDescent="0.35">
      <c r="A120" s="11" t="s">
        <v>67</v>
      </c>
      <c r="B120" s="2" t="s">
        <v>838</v>
      </c>
      <c r="C120" s="1" t="s">
        <v>839</v>
      </c>
      <c r="D120" s="3" t="s">
        <v>20</v>
      </c>
      <c r="E120" s="3" t="s">
        <v>54</v>
      </c>
      <c r="F120" s="4" t="s">
        <v>22</v>
      </c>
      <c r="G120" s="4" t="s">
        <v>23</v>
      </c>
      <c r="H120" s="4" t="s">
        <v>24</v>
      </c>
      <c r="I120" s="4" t="s">
        <v>25</v>
      </c>
      <c r="J120" s="5" t="s">
        <v>25</v>
      </c>
      <c r="K120" s="5" t="s">
        <v>840</v>
      </c>
      <c r="L120" s="5" t="s">
        <v>841</v>
      </c>
      <c r="M120" s="5" t="s">
        <v>842</v>
      </c>
      <c r="N120" s="5" t="s">
        <v>843</v>
      </c>
      <c r="O120" s="5" t="s">
        <v>844</v>
      </c>
      <c r="P120" s="4" t="str">
        <f t="shared" si="0"/>
        <v>Outstanding</v>
      </c>
      <c r="Q120" s="13" t="s">
        <v>25</v>
      </c>
    </row>
    <row r="121" spans="1:17" ht="60" customHeight="1" x14ac:dyDescent="0.35">
      <c r="A121" s="11" t="s">
        <v>845</v>
      </c>
      <c r="B121" s="2" t="s">
        <v>846</v>
      </c>
      <c r="C121" s="1" t="s">
        <v>847</v>
      </c>
      <c r="D121" s="3" t="s">
        <v>20</v>
      </c>
      <c r="E121" s="3" t="s">
        <v>21</v>
      </c>
      <c r="F121" s="4" t="s">
        <v>22</v>
      </c>
      <c r="G121" s="4" t="s">
        <v>23</v>
      </c>
      <c r="H121" s="4" t="s">
        <v>24</v>
      </c>
      <c r="I121" s="4" t="s">
        <v>25</v>
      </c>
      <c r="J121" s="5" t="s">
        <v>25</v>
      </c>
      <c r="K121" s="5" t="s">
        <v>848</v>
      </c>
      <c r="L121" s="5" t="s">
        <v>849</v>
      </c>
      <c r="M121" s="5" t="s">
        <v>850</v>
      </c>
      <c r="N121" s="5" t="s">
        <v>851</v>
      </c>
      <c r="O121" s="5" t="s">
        <v>852</v>
      </c>
      <c r="P121" s="4" t="str">
        <f t="shared" si="0"/>
        <v>Outstanding</v>
      </c>
      <c r="Q121" s="13" t="s">
        <v>25</v>
      </c>
    </row>
    <row r="122" spans="1:17" ht="60" customHeight="1" x14ac:dyDescent="0.35">
      <c r="A122" s="11" t="s">
        <v>845</v>
      </c>
      <c r="B122" s="2" t="s">
        <v>853</v>
      </c>
      <c r="C122" s="1" t="s">
        <v>854</v>
      </c>
      <c r="D122" s="3" t="s">
        <v>20</v>
      </c>
      <c r="E122" s="3" t="s">
        <v>21</v>
      </c>
      <c r="F122" s="4" t="s">
        <v>22</v>
      </c>
      <c r="G122" s="4" t="s">
        <v>23</v>
      </c>
      <c r="H122" s="4" t="s">
        <v>24</v>
      </c>
      <c r="I122" s="4" t="s">
        <v>25</v>
      </c>
      <c r="J122" s="5" t="s">
        <v>25</v>
      </c>
      <c r="K122" s="5" t="s">
        <v>855</v>
      </c>
      <c r="L122" s="5" t="s">
        <v>856</v>
      </c>
      <c r="M122" s="5" t="s">
        <v>857</v>
      </c>
      <c r="N122" s="5" t="s">
        <v>858</v>
      </c>
      <c r="O122" s="5" t="s">
        <v>759</v>
      </c>
      <c r="P122" s="4" t="str">
        <f t="shared" si="0"/>
        <v>Outstanding</v>
      </c>
      <c r="Q122" s="13" t="s">
        <v>25</v>
      </c>
    </row>
    <row r="123" spans="1:17" ht="60" customHeight="1" x14ac:dyDescent="0.35">
      <c r="A123" s="11" t="s">
        <v>845</v>
      </c>
      <c r="B123" s="2" t="s">
        <v>859</v>
      </c>
      <c r="C123" s="1" t="s">
        <v>860</v>
      </c>
      <c r="D123" s="3" t="s">
        <v>20</v>
      </c>
      <c r="E123" s="3" t="s">
        <v>21</v>
      </c>
      <c r="F123" s="4" t="s">
        <v>22</v>
      </c>
      <c r="G123" s="4" t="s">
        <v>23</v>
      </c>
      <c r="H123" s="4" t="s">
        <v>24</v>
      </c>
      <c r="I123" s="4" t="s">
        <v>25</v>
      </c>
      <c r="J123" s="5" t="s">
        <v>25</v>
      </c>
      <c r="K123" s="5" t="s">
        <v>861</v>
      </c>
      <c r="L123" s="5" t="s">
        <v>862</v>
      </c>
      <c r="M123" s="5" t="s">
        <v>863</v>
      </c>
      <c r="N123" s="5" t="s">
        <v>864</v>
      </c>
      <c r="O123" s="5" t="s">
        <v>865</v>
      </c>
      <c r="P123" s="4" t="str">
        <f t="shared" si="0"/>
        <v>Outstanding</v>
      </c>
      <c r="Q123" s="13" t="s">
        <v>25</v>
      </c>
    </row>
    <row r="124" spans="1:17" ht="60" customHeight="1" x14ac:dyDescent="0.35">
      <c r="A124" s="11" t="s">
        <v>845</v>
      </c>
      <c r="B124" s="2" t="s">
        <v>866</v>
      </c>
      <c r="C124" s="1" t="s">
        <v>867</v>
      </c>
      <c r="D124" s="3" t="s">
        <v>20</v>
      </c>
      <c r="E124" s="3" t="s">
        <v>54</v>
      </c>
      <c r="F124" s="4" t="s">
        <v>22</v>
      </c>
      <c r="G124" s="4" t="s">
        <v>23</v>
      </c>
      <c r="H124" s="4" t="s">
        <v>24</v>
      </c>
      <c r="I124" s="4" t="s">
        <v>25</v>
      </c>
      <c r="J124" s="5" t="s">
        <v>25</v>
      </c>
      <c r="K124" s="5" t="s">
        <v>868</v>
      </c>
      <c r="L124" s="5" t="s">
        <v>869</v>
      </c>
      <c r="M124" s="5" t="s">
        <v>870</v>
      </c>
      <c r="N124" s="5" t="s">
        <v>871</v>
      </c>
      <c r="O124" s="5" t="s">
        <v>865</v>
      </c>
      <c r="P124" s="4" t="str">
        <f t="shared" si="0"/>
        <v>Outstanding</v>
      </c>
      <c r="Q124" s="13" t="s">
        <v>25</v>
      </c>
    </row>
    <row r="125" spans="1:17" ht="60" customHeight="1" x14ac:dyDescent="0.35">
      <c r="A125" s="11" t="s">
        <v>845</v>
      </c>
      <c r="B125" s="2" t="s">
        <v>872</v>
      </c>
      <c r="C125" s="1" t="s">
        <v>873</v>
      </c>
      <c r="D125" s="3" t="s">
        <v>20</v>
      </c>
      <c r="E125" s="3" t="s">
        <v>54</v>
      </c>
      <c r="F125" s="4" t="s">
        <v>22</v>
      </c>
      <c r="G125" s="4" t="s">
        <v>23</v>
      </c>
      <c r="H125" s="4" t="s">
        <v>24</v>
      </c>
      <c r="I125" s="4" t="s">
        <v>25</v>
      </c>
      <c r="J125" s="5" t="s">
        <v>25</v>
      </c>
      <c r="K125" s="5" t="s">
        <v>874</v>
      </c>
      <c r="L125" s="5" t="s">
        <v>875</v>
      </c>
      <c r="M125" s="5" t="s">
        <v>876</v>
      </c>
      <c r="N125" s="5" t="s">
        <v>877</v>
      </c>
      <c r="O125" s="5" t="s">
        <v>878</v>
      </c>
      <c r="P125" s="4" t="str">
        <f t="shared" si="0"/>
        <v>Outstanding</v>
      </c>
      <c r="Q125" s="13" t="s">
        <v>25</v>
      </c>
    </row>
    <row r="126" spans="1:17" ht="60" customHeight="1" x14ac:dyDescent="0.35">
      <c r="A126" s="11" t="s">
        <v>845</v>
      </c>
      <c r="B126" s="2" t="s">
        <v>879</v>
      </c>
      <c r="C126" s="1" t="s">
        <v>880</v>
      </c>
      <c r="D126" s="3" t="s">
        <v>20</v>
      </c>
      <c r="E126" s="3" t="s">
        <v>54</v>
      </c>
      <c r="F126" s="4" t="s">
        <v>22</v>
      </c>
      <c r="G126" s="4" t="s">
        <v>23</v>
      </c>
      <c r="H126" s="4" t="s">
        <v>24</v>
      </c>
      <c r="I126" s="4" t="s">
        <v>25</v>
      </c>
      <c r="J126" s="5" t="s">
        <v>25</v>
      </c>
      <c r="K126" s="5" t="s">
        <v>881</v>
      </c>
      <c r="L126" s="5" t="s">
        <v>882</v>
      </c>
      <c r="M126" s="5" t="s">
        <v>883</v>
      </c>
      <c r="N126" s="5" t="s">
        <v>884</v>
      </c>
      <c r="O126" s="5" t="s">
        <v>885</v>
      </c>
      <c r="P126" s="4" t="str">
        <f t="shared" si="0"/>
        <v>Outstanding</v>
      </c>
      <c r="Q126" s="13" t="s">
        <v>25</v>
      </c>
    </row>
    <row r="127" spans="1:17" ht="60" customHeight="1" x14ac:dyDescent="0.35">
      <c r="A127" s="11" t="s">
        <v>845</v>
      </c>
      <c r="B127" s="2" t="s">
        <v>886</v>
      </c>
      <c r="C127" s="1" t="s">
        <v>887</v>
      </c>
      <c r="D127" s="3" t="s">
        <v>20</v>
      </c>
      <c r="E127" s="3" t="s">
        <v>21</v>
      </c>
      <c r="F127" s="4" t="s">
        <v>22</v>
      </c>
      <c r="G127" s="4" t="s">
        <v>23</v>
      </c>
      <c r="H127" s="4" t="s">
        <v>24</v>
      </c>
      <c r="I127" s="4" t="s">
        <v>25</v>
      </c>
      <c r="J127" s="5" t="s">
        <v>25</v>
      </c>
      <c r="K127" s="5" t="s">
        <v>888</v>
      </c>
      <c r="L127" s="5" t="s">
        <v>889</v>
      </c>
      <c r="M127" s="5" t="s">
        <v>890</v>
      </c>
      <c r="N127" s="5" t="s">
        <v>891</v>
      </c>
      <c r="O127" s="5" t="s">
        <v>892</v>
      </c>
      <c r="P127" s="4" t="str">
        <f t="shared" si="0"/>
        <v>Outstanding</v>
      </c>
      <c r="Q127" s="13" t="s">
        <v>25</v>
      </c>
    </row>
    <row r="128" spans="1:17" ht="60" customHeight="1" x14ac:dyDescent="0.35">
      <c r="A128" s="11" t="s">
        <v>845</v>
      </c>
      <c r="B128" s="2" t="s">
        <v>893</v>
      </c>
      <c r="C128" s="1" t="s">
        <v>894</v>
      </c>
      <c r="D128" s="3" t="s">
        <v>20</v>
      </c>
      <c r="E128" s="3" t="s">
        <v>54</v>
      </c>
      <c r="F128" s="4" t="s">
        <v>22</v>
      </c>
      <c r="G128" s="4" t="s">
        <v>23</v>
      </c>
      <c r="H128" s="4" t="s">
        <v>24</v>
      </c>
      <c r="I128" s="4" t="s">
        <v>25</v>
      </c>
      <c r="J128" s="5" t="s">
        <v>25</v>
      </c>
      <c r="K128" s="5" t="s">
        <v>895</v>
      </c>
      <c r="L128" s="5" t="s">
        <v>896</v>
      </c>
      <c r="M128" s="5" t="s">
        <v>897</v>
      </c>
      <c r="N128" s="5" t="s">
        <v>898</v>
      </c>
      <c r="O128" s="5" t="s">
        <v>899</v>
      </c>
      <c r="P128" s="4" t="str">
        <f t="shared" si="0"/>
        <v>Outstanding</v>
      </c>
      <c r="Q128" s="13" t="s">
        <v>25</v>
      </c>
    </row>
    <row r="129" spans="1:17" ht="60" customHeight="1" x14ac:dyDescent="0.35">
      <c r="A129" s="11" t="s">
        <v>845</v>
      </c>
      <c r="B129" s="2" t="s">
        <v>900</v>
      </c>
      <c r="C129" s="1" t="s">
        <v>901</v>
      </c>
      <c r="D129" s="3" t="s">
        <v>20</v>
      </c>
      <c r="E129" s="3" t="s">
        <v>21</v>
      </c>
      <c r="F129" s="4" t="s">
        <v>22</v>
      </c>
      <c r="G129" s="4" t="s">
        <v>23</v>
      </c>
      <c r="H129" s="4" t="s">
        <v>24</v>
      </c>
      <c r="I129" s="4" t="s">
        <v>25</v>
      </c>
      <c r="J129" s="5" t="s">
        <v>25</v>
      </c>
      <c r="K129" s="5" t="s">
        <v>902</v>
      </c>
      <c r="L129" s="5" t="s">
        <v>903</v>
      </c>
      <c r="M129" s="5" t="s">
        <v>904</v>
      </c>
      <c r="N129" s="5" t="s">
        <v>905</v>
      </c>
      <c r="O129" s="5" t="s">
        <v>906</v>
      </c>
      <c r="P129" s="4" t="str">
        <f t="shared" si="0"/>
        <v>Outstanding</v>
      </c>
      <c r="Q129" s="13" t="s">
        <v>25</v>
      </c>
    </row>
    <row r="130" spans="1:17" ht="60" customHeight="1" x14ac:dyDescent="0.35">
      <c r="A130" s="11" t="s">
        <v>845</v>
      </c>
      <c r="B130" s="2" t="s">
        <v>907</v>
      </c>
      <c r="C130" s="1" t="s">
        <v>908</v>
      </c>
      <c r="D130" s="3" t="s">
        <v>20</v>
      </c>
      <c r="E130" s="3" t="s">
        <v>21</v>
      </c>
      <c r="F130" s="4" t="s">
        <v>22</v>
      </c>
      <c r="G130" s="4" t="s">
        <v>23</v>
      </c>
      <c r="H130" s="4" t="s">
        <v>24</v>
      </c>
      <c r="I130" s="4" t="s">
        <v>25</v>
      </c>
      <c r="J130" s="5" t="s">
        <v>25</v>
      </c>
      <c r="K130" s="5" t="s">
        <v>909</v>
      </c>
      <c r="L130" s="5" t="s">
        <v>910</v>
      </c>
      <c r="M130" s="5" t="s">
        <v>911</v>
      </c>
      <c r="N130" s="5" t="s">
        <v>912</v>
      </c>
      <c r="O130" s="5" t="s">
        <v>913</v>
      </c>
      <c r="P130" s="4" t="str">
        <f t="shared" si="0"/>
        <v>Outstanding</v>
      </c>
      <c r="Q130" s="13" t="s">
        <v>25</v>
      </c>
    </row>
    <row r="131" spans="1:17" ht="60" customHeight="1" x14ac:dyDescent="0.35">
      <c r="A131" s="11" t="s">
        <v>845</v>
      </c>
      <c r="B131" s="2" t="s">
        <v>914</v>
      </c>
      <c r="C131" s="1" t="s">
        <v>915</v>
      </c>
      <c r="D131" s="3" t="s">
        <v>20</v>
      </c>
      <c r="E131" s="3" t="s">
        <v>21</v>
      </c>
      <c r="F131" s="4" t="s">
        <v>22</v>
      </c>
      <c r="G131" s="4" t="s">
        <v>23</v>
      </c>
      <c r="H131" s="4" t="s">
        <v>24</v>
      </c>
      <c r="I131" s="4" t="s">
        <v>25</v>
      </c>
      <c r="J131" s="5" t="s">
        <v>25</v>
      </c>
      <c r="K131" s="5" t="s">
        <v>916</v>
      </c>
      <c r="L131" s="5" t="s">
        <v>917</v>
      </c>
      <c r="M131" s="5" t="s">
        <v>821</v>
      </c>
      <c r="N131" s="5" t="s">
        <v>918</v>
      </c>
      <c r="O131" s="5" t="s">
        <v>919</v>
      </c>
      <c r="P131" s="4" t="str">
        <f t="shared" si="0"/>
        <v>Outstanding</v>
      </c>
      <c r="Q131" s="13" t="s">
        <v>25</v>
      </c>
    </row>
    <row r="132" spans="1:17" ht="60" customHeight="1" x14ac:dyDescent="0.35">
      <c r="A132" s="11" t="s">
        <v>67</v>
      </c>
      <c r="B132" s="2" t="s">
        <v>920</v>
      </c>
      <c r="C132" s="1" t="s">
        <v>921</v>
      </c>
      <c r="D132" s="3" t="s">
        <v>20</v>
      </c>
      <c r="E132" s="3" t="s">
        <v>105</v>
      </c>
      <c r="F132" s="4" t="s">
        <v>22</v>
      </c>
      <c r="G132" s="4" t="s">
        <v>23</v>
      </c>
      <c r="H132" s="4" t="s">
        <v>24</v>
      </c>
      <c r="I132" s="4" t="s">
        <v>25</v>
      </c>
      <c r="J132" s="5" t="s">
        <v>25</v>
      </c>
      <c r="K132" s="5" t="s">
        <v>922</v>
      </c>
      <c r="L132" s="5" t="s">
        <v>923</v>
      </c>
      <c r="M132" s="5" t="s">
        <v>924</v>
      </c>
      <c r="N132" s="5" t="s">
        <v>925</v>
      </c>
      <c r="O132" s="5" t="s">
        <v>759</v>
      </c>
      <c r="P132" s="4" t="str">
        <f t="shared" si="0"/>
        <v>Outstanding</v>
      </c>
      <c r="Q132" s="13" t="s">
        <v>25</v>
      </c>
    </row>
    <row r="133" spans="1:17" ht="60" customHeight="1" x14ac:dyDescent="0.35">
      <c r="A133" s="11" t="s">
        <v>926</v>
      </c>
      <c r="B133" s="2" t="s">
        <v>927</v>
      </c>
      <c r="C133" s="1" t="s">
        <v>928</v>
      </c>
      <c r="D133" s="3" t="s">
        <v>20</v>
      </c>
      <c r="E133" s="3" t="s">
        <v>54</v>
      </c>
      <c r="F133" s="4" t="s">
        <v>22</v>
      </c>
      <c r="G133" s="4" t="s">
        <v>23</v>
      </c>
      <c r="H133" s="4" t="s">
        <v>24</v>
      </c>
      <c r="I133" s="4" t="s">
        <v>25</v>
      </c>
      <c r="J133" s="5" t="s">
        <v>25</v>
      </c>
      <c r="K133" s="5" t="s">
        <v>929</v>
      </c>
      <c r="L133" s="5" t="s">
        <v>930</v>
      </c>
      <c r="M133" s="5" t="s">
        <v>828</v>
      </c>
      <c r="N133" s="5" t="s">
        <v>931</v>
      </c>
      <c r="O133" s="5" t="s">
        <v>932</v>
      </c>
      <c r="P133" s="4" t="str">
        <f t="shared" si="0"/>
        <v>Outstanding</v>
      </c>
      <c r="Q133" s="13" t="s">
        <v>25</v>
      </c>
    </row>
    <row r="134" spans="1:17" ht="60" customHeight="1" x14ac:dyDescent="0.35">
      <c r="A134" s="11" t="s">
        <v>926</v>
      </c>
      <c r="B134" s="2" t="s">
        <v>933</v>
      </c>
      <c r="C134" s="1" t="s">
        <v>934</v>
      </c>
      <c r="D134" s="3" t="s">
        <v>20</v>
      </c>
      <c r="E134" s="3" t="s">
        <v>21</v>
      </c>
      <c r="F134" s="4" t="s">
        <v>22</v>
      </c>
      <c r="G134" s="4" t="s">
        <v>23</v>
      </c>
      <c r="H134" s="4" t="s">
        <v>24</v>
      </c>
      <c r="I134" s="4" t="s">
        <v>25</v>
      </c>
      <c r="J134" s="5" t="s">
        <v>25</v>
      </c>
      <c r="K134" s="5" t="s">
        <v>935</v>
      </c>
      <c r="L134" s="5" t="s">
        <v>936</v>
      </c>
      <c r="M134" s="5" t="s">
        <v>937</v>
      </c>
      <c r="N134" s="5" t="s">
        <v>938</v>
      </c>
      <c r="O134" s="5" t="s">
        <v>939</v>
      </c>
      <c r="P134" s="4" t="str">
        <f t="shared" si="0"/>
        <v>Outstanding</v>
      </c>
      <c r="Q134" s="13" t="s">
        <v>25</v>
      </c>
    </row>
    <row r="135" spans="1:17" ht="60" customHeight="1" x14ac:dyDescent="0.35">
      <c r="A135" s="11" t="s">
        <v>17</v>
      </c>
      <c r="B135" s="2" t="s">
        <v>940</v>
      </c>
      <c r="C135" s="1" t="s">
        <v>941</v>
      </c>
      <c r="D135" s="3" t="s">
        <v>20</v>
      </c>
      <c r="E135" s="3" t="s">
        <v>54</v>
      </c>
      <c r="F135" s="4" t="s">
        <v>22</v>
      </c>
      <c r="G135" s="4" t="s">
        <v>23</v>
      </c>
      <c r="H135" s="4" t="s">
        <v>24</v>
      </c>
      <c r="I135" s="4" t="s">
        <v>25</v>
      </c>
      <c r="J135" s="5" t="s">
        <v>25</v>
      </c>
      <c r="K135" s="5" t="s">
        <v>942</v>
      </c>
      <c r="L135" s="5" t="s">
        <v>943</v>
      </c>
      <c r="M135" s="5" t="s">
        <v>944</v>
      </c>
      <c r="N135" s="5" t="s">
        <v>945</v>
      </c>
      <c r="O135" s="5" t="s">
        <v>946</v>
      </c>
      <c r="P135" s="4" t="str">
        <f t="shared" si="0"/>
        <v>Outstanding</v>
      </c>
      <c r="Q135" s="13" t="s">
        <v>25</v>
      </c>
    </row>
    <row r="136" spans="1:17" ht="60" customHeight="1" x14ac:dyDescent="0.35">
      <c r="A136" s="11" t="s">
        <v>17</v>
      </c>
      <c r="B136" s="2" t="s">
        <v>947</v>
      </c>
      <c r="C136" s="1" t="s">
        <v>948</v>
      </c>
      <c r="D136" s="3" t="s">
        <v>20</v>
      </c>
      <c r="E136" s="3" t="s">
        <v>21</v>
      </c>
      <c r="F136" s="4" t="s">
        <v>22</v>
      </c>
      <c r="G136" s="4" t="s">
        <v>23</v>
      </c>
      <c r="H136" s="4" t="s">
        <v>24</v>
      </c>
      <c r="I136" s="4" t="s">
        <v>25</v>
      </c>
      <c r="J136" s="5" t="s">
        <v>25</v>
      </c>
      <c r="K136" s="5" t="s">
        <v>949</v>
      </c>
      <c r="L136" s="5" t="s">
        <v>950</v>
      </c>
      <c r="M136" s="5" t="s">
        <v>951</v>
      </c>
      <c r="N136" s="5" t="s">
        <v>952</v>
      </c>
      <c r="O136" s="5" t="s">
        <v>953</v>
      </c>
      <c r="P136" s="4" t="str">
        <f t="shared" si="0"/>
        <v>Outstanding</v>
      </c>
      <c r="Q136" s="13" t="s">
        <v>25</v>
      </c>
    </row>
    <row r="137" spans="1:17" ht="60" customHeight="1" x14ac:dyDescent="0.35">
      <c r="A137" s="11" t="s">
        <v>17</v>
      </c>
      <c r="B137" s="2" t="s">
        <v>954</v>
      </c>
      <c r="C137" s="1" t="s">
        <v>955</v>
      </c>
      <c r="D137" s="3" t="s">
        <v>20</v>
      </c>
      <c r="E137" s="3" t="s">
        <v>21</v>
      </c>
      <c r="F137" s="4" t="s">
        <v>22</v>
      </c>
      <c r="G137" s="4" t="s">
        <v>23</v>
      </c>
      <c r="H137" s="4" t="s">
        <v>24</v>
      </c>
      <c r="I137" s="4" t="s">
        <v>25</v>
      </c>
      <c r="J137" s="5" t="s">
        <v>25</v>
      </c>
      <c r="K137" s="5" t="s">
        <v>956</v>
      </c>
      <c r="L137" s="5" t="s">
        <v>957</v>
      </c>
      <c r="M137" s="5" t="s">
        <v>958</v>
      </c>
      <c r="N137" s="5" t="s">
        <v>959</v>
      </c>
      <c r="O137" s="5" t="s">
        <v>960</v>
      </c>
      <c r="P137" s="4" t="str">
        <f t="shared" si="0"/>
        <v>Outstanding</v>
      </c>
      <c r="Q137" s="13" t="s">
        <v>25</v>
      </c>
    </row>
    <row r="138" spans="1:17" ht="60" customHeight="1" x14ac:dyDescent="0.35">
      <c r="A138" s="11" t="s">
        <v>17</v>
      </c>
      <c r="B138" s="2" t="s">
        <v>961</v>
      </c>
      <c r="C138" s="1" t="s">
        <v>962</v>
      </c>
      <c r="D138" s="3" t="s">
        <v>20</v>
      </c>
      <c r="E138" s="3" t="s">
        <v>21</v>
      </c>
      <c r="F138" s="4" t="s">
        <v>22</v>
      </c>
      <c r="G138" s="4" t="s">
        <v>23</v>
      </c>
      <c r="H138" s="4" t="s">
        <v>24</v>
      </c>
      <c r="I138" s="4" t="s">
        <v>25</v>
      </c>
      <c r="J138" s="5" t="s">
        <v>25</v>
      </c>
      <c r="K138" s="5" t="s">
        <v>963</v>
      </c>
      <c r="L138" s="5" t="s">
        <v>964</v>
      </c>
      <c r="M138" s="5" t="s">
        <v>965</v>
      </c>
      <c r="N138" s="5" t="s">
        <v>966</v>
      </c>
      <c r="O138" s="5" t="s">
        <v>967</v>
      </c>
      <c r="P138" s="4" t="str">
        <f t="shared" si="0"/>
        <v>Outstanding</v>
      </c>
      <c r="Q138" s="13" t="s">
        <v>25</v>
      </c>
    </row>
    <row r="139" spans="1:17" ht="60" customHeight="1" x14ac:dyDescent="0.35">
      <c r="A139" s="11" t="s">
        <v>968</v>
      </c>
      <c r="B139" s="2" t="s">
        <v>969</v>
      </c>
      <c r="C139" s="1" t="s">
        <v>970</v>
      </c>
      <c r="D139" s="3" t="s">
        <v>33</v>
      </c>
      <c r="E139" s="3" t="s">
        <v>21</v>
      </c>
      <c r="F139" s="4" t="s">
        <v>22</v>
      </c>
      <c r="G139" s="4" t="s">
        <v>23</v>
      </c>
      <c r="H139" s="4" t="s">
        <v>24</v>
      </c>
      <c r="I139" s="4" t="s">
        <v>25</v>
      </c>
      <c r="J139" s="5" t="s">
        <v>25</v>
      </c>
      <c r="K139" s="5" t="s">
        <v>971</v>
      </c>
      <c r="L139" s="5" t="s">
        <v>972</v>
      </c>
      <c r="M139" s="5" t="s">
        <v>973</v>
      </c>
      <c r="N139" s="5" t="s">
        <v>974</v>
      </c>
      <c r="O139" s="5" t="s">
        <v>975</v>
      </c>
      <c r="P139" s="4" t="str">
        <f t="shared" si="0"/>
        <v>Outstanding</v>
      </c>
      <c r="Q139" s="13" t="s">
        <v>25</v>
      </c>
    </row>
    <row r="140" spans="1:17" ht="60" customHeight="1" x14ac:dyDescent="0.35">
      <c r="A140" s="11" t="s">
        <v>976</v>
      </c>
      <c r="B140" s="2" t="s">
        <v>977</v>
      </c>
      <c r="C140" s="1" t="s">
        <v>978</v>
      </c>
      <c r="D140" s="3" t="s">
        <v>20</v>
      </c>
      <c r="E140" s="3" t="s">
        <v>54</v>
      </c>
      <c r="F140" s="4" t="s">
        <v>22</v>
      </c>
      <c r="G140" s="4" t="s">
        <v>23</v>
      </c>
      <c r="H140" s="4" t="s">
        <v>24</v>
      </c>
      <c r="I140" s="4" t="s">
        <v>25</v>
      </c>
      <c r="J140" s="5" t="s">
        <v>25</v>
      </c>
      <c r="K140" s="5" t="s">
        <v>979</v>
      </c>
      <c r="L140" s="5" t="s">
        <v>980</v>
      </c>
      <c r="M140" s="5" t="s">
        <v>981</v>
      </c>
      <c r="N140" s="5" t="s">
        <v>982</v>
      </c>
      <c r="O140" s="5" t="s">
        <v>939</v>
      </c>
      <c r="P140" s="4" t="str">
        <f t="shared" si="0"/>
        <v>Outstanding</v>
      </c>
      <c r="Q140" s="13" t="s">
        <v>25</v>
      </c>
    </row>
    <row r="141" spans="1:17" ht="60" customHeight="1" x14ac:dyDescent="0.35">
      <c r="A141" s="11" t="s">
        <v>976</v>
      </c>
      <c r="B141" s="2" t="s">
        <v>983</v>
      </c>
      <c r="C141" s="1" t="s">
        <v>984</v>
      </c>
      <c r="D141" s="3" t="s">
        <v>20</v>
      </c>
      <c r="E141" s="3" t="s">
        <v>21</v>
      </c>
      <c r="F141" s="4" t="s">
        <v>22</v>
      </c>
      <c r="G141" s="4" t="s">
        <v>23</v>
      </c>
      <c r="H141" s="4" t="s">
        <v>24</v>
      </c>
      <c r="I141" s="4" t="s">
        <v>25</v>
      </c>
      <c r="J141" s="5" t="s">
        <v>25</v>
      </c>
      <c r="K141" s="5" t="s">
        <v>985</v>
      </c>
      <c r="L141" s="5" t="s">
        <v>986</v>
      </c>
      <c r="M141" s="5" t="s">
        <v>987</v>
      </c>
      <c r="N141" s="5" t="s">
        <v>988</v>
      </c>
      <c r="O141" s="5" t="s">
        <v>989</v>
      </c>
      <c r="P141" s="4" t="str">
        <f t="shared" si="0"/>
        <v>Outstanding</v>
      </c>
      <c r="Q141" s="13" t="s">
        <v>25</v>
      </c>
    </row>
    <row r="142" spans="1:17" ht="60" customHeight="1" x14ac:dyDescent="0.35">
      <c r="A142" s="11" t="s">
        <v>976</v>
      </c>
      <c r="B142" s="2" t="s">
        <v>990</v>
      </c>
      <c r="C142" s="1" t="s">
        <v>991</v>
      </c>
      <c r="D142" s="3" t="s">
        <v>20</v>
      </c>
      <c r="E142" s="3" t="s">
        <v>21</v>
      </c>
      <c r="F142" s="4" t="s">
        <v>22</v>
      </c>
      <c r="G142" s="4" t="s">
        <v>23</v>
      </c>
      <c r="H142" s="4" t="s">
        <v>24</v>
      </c>
      <c r="I142" s="4" t="s">
        <v>25</v>
      </c>
      <c r="J142" s="5" t="s">
        <v>25</v>
      </c>
      <c r="K142" s="5" t="s">
        <v>992</v>
      </c>
      <c r="L142" s="5" t="s">
        <v>993</v>
      </c>
      <c r="M142" s="5" t="s">
        <v>994</v>
      </c>
      <c r="N142" s="5" t="s">
        <v>995</v>
      </c>
      <c r="O142" s="5" t="s">
        <v>996</v>
      </c>
      <c r="P142" s="4" t="str">
        <f t="shared" si="0"/>
        <v>Outstanding</v>
      </c>
      <c r="Q142" s="13" t="s">
        <v>25</v>
      </c>
    </row>
    <row r="143" spans="1:17" ht="60" customHeight="1" x14ac:dyDescent="0.35">
      <c r="A143" s="11" t="s">
        <v>976</v>
      </c>
      <c r="B143" s="2" t="s">
        <v>997</v>
      </c>
      <c r="C143" s="1" t="s">
        <v>998</v>
      </c>
      <c r="D143" s="3" t="s">
        <v>20</v>
      </c>
      <c r="E143" s="3" t="s">
        <v>21</v>
      </c>
      <c r="F143" s="4" t="s">
        <v>22</v>
      </c>
      <c r="G143" s="4" t="s">
        <v>23</v>
      </c>
      <c r="H143" s="4" t="s">
        <v>24</v>
      </c>
      <c r="I143" s="4" t="s">
        <v>25</v>
      </c>
      <c r="J143" s="5" t="s">
        <v>25</v>
      </c>
      <c r="K143" s="5" t="s">
        <v>999</v>
      </c>
      <c r="L143" s="5" t="s">
        <v>1000</v>
      </c>
      <c r="M143" s="5" t="s">
        <v>1001</v>
      </c>
      <c r="N143" s="5" t="s">
        <v>1002</v>
      </c>
      <c r="O143" s="5" t="s">
        <v>989</v>
      </c>
      <c r="P143" s="4" t="str">
        <f t="shared" si="0"/>
        <v>Outstanding</v>
      </c>
      <c r="Q143" s="13" t="s">
        <v>25</v>
      </c>
    </row>
    <row r="144" spans="1:17" ht="60" customHeight="1" x14ac:dyDescent="0.35">
      <c r="A144" s="11" t="s">
        <v>976</v>
      </c>
      <c r="B144" s="2" t="s">
        <v>1003</v>
      </c>
      <c r="C144" s="1" t="s">
        <v>1004</v>
      </c>
      <c r="D144" s="3" t="s">
        <v>20</v>
      </c>
      <c r="E144" s="3" t="s">
        <v>54</v>
      </c>
      <c r="F144" s="4" t="s">
        <v>22</v>
      </c>
      <c r="G144" s="4" t="s">
        <v>23</v>
      </c>
      <c r="H144" s="4" t="s">
        <v>24</v>
      </c>
      <c r="I144" s="4" t="s">
        <v>25</v>
      </c>
      <c r="J144" s="5" t="s">
        <v>25</v>
      </c>
      <c r="K144" s="5" t="s">
        <v>1005</v>
      </c>
      <c r="L144" s="5" t="s">
        <v>1006</v>
      </c>
      <c r="M144" s="5" t="s">
        <v>1007</v>
      </c>
      <c r="N144" s="5" t="s">
        <v>1008</v>
      </c>
      <c r="O144" s="5" t="s">
        <v>1009</v>
      </c>
      <c r="P144" s="4" t="str">
        <f t="shared" si="0"/>
        <v>Outstanding</v>
      </c>
      <c r="Q144" s="13" t="s">
        <v>25</v>
      </c>
    </row>
    <row r="145" spans="1:17" ht="60" customHeight="1" x14ac:dyDescent="0.35">
      <c r="A145" s="11" t="s">
        <v>976</v>
      </c>
      <c r="B145" s="2" t="s">
        <v>1010</v>
      </c>
      <c r="C145" s="1" t="s">
        <v>1011</v>
      </c>
      <c r="D145" s="3" t="s">
        <v>20</v>
      </c>
      <c r="E145" s="3" t="s">
        <v>54</v>
      </c>
      <c r="F145" s="4" t="s">
        <v>22</v>
      </c>
      <c r="G145" s="4" t="s">
        <v>23</v>
      </c>
      <c r="H145" s="4" t="s">
        <v>24</v>
      </c>
      <c r="I145" s="4" t="s">
        <v>25</v>
      </c>
      <c r="J145" s="5" t="s">
        <v>25</v>
      </c>
      <c r="K145" s="5" t="s">
        <v>1012</v>
      </c>
      <c r="L145" s="5" t="s">
        <v>1013</v>
      </c>
      <c r="M145" s="5" t="s">
        <v>1014</v>
      </c>
      <c r="N145" s="5" t="s">
        <v>1015</v>
      </c>
      <c r="O145" s="5" t="s">
        <v>1016</v>
      </c>
      <c r="P145" s="4" t="str">
        <f t="shared" si="0"/>
        <v>Outstanding</v>
      </c>
      <c r="Q145" s="13" t="s">
        <v>25</v>
      </c>
    </row>
    <row r="146" spans="1:17" ht="60" customHeight="1" x14ac:dyDescent="0.35">
      <c r="A146" s="11" t="s">
        <v>976</v>
      </c>
      <c r="B146" s="2" t="s">
        <v>1017</v>
      </c>
      <c r="C146" s="1" t="s">
        <v>1018</v>
      </c>
      <c r="D146" s="3" t="s">
        <v>20</v>
      </c>
      <c r="E146" s="3" t="s">
        <v>21</v>
      </c>
      <c r="F146" s="4" t="s">
        <v>22</v>
      </c>
      <c r="G146" s="4" t="s">
        <v>23</v>
      </c>
      <c r="H146" s="4" t="s">
        <v>24</v>
      </c>
      <c r="I146" s="4" t="s">
        <v>25</v>
      </c>
      <c r="J146" s="5" t="s">
        <v>25</v>
      </c>
      <c r="K146" s="5" t="s">
        <v>1019</v>
      </c>
      <c r="L146" s="5" t="s">
        <v>1020</v>
      </c>
      <c r="M146" s="5" t="s">
        <v>1021</v>
      </c>
      <c r="N146" s="5" t="s">
        <v>1022</v>
      </c>
      <c r="O146" s="5" t="s">
        <v>989</v>
      </c>
      <c r="P146" s="4" t="str">
        <f t="shared" si="0"/>
        <v>Outstanding</v>
      </c>
      <c r="Q146" s="13" t="s">
        <v>25</v>
      </c>
    </row>
    <row r="147" spans="1:17" ht="60" customHeight="1" x14ac:dyDescent="0.35">
      <c r="A147" s="11" t="s">
        <v>976</v>
      </c>
      <c r="B147" s="2" t="s">
        <v>1023</v>
      </c>
      <c r="C147" s="1" t="s">
        <v>1024</v>
      </c>
      <c r="D147" s="3" t="s">
        <v>20</v>
      </c>
      <c r="E147" s="3" t="s">
        <v>54</v>
      </c>
      <c r="F147" s="4" t="s">
        <v>22</v>
      </c>
      <c r="G147" s="4" t="s">
        <v>23</v>
      </c>
      <c r="H147" s="4" t="s">
        <v>24</v>
      </c>
      <c r="I147" s="4" t="s">
        <v>25</v>
      </c>
      <c r="J147" s="5" t="s">
        <v>25</v>
      </c>
      <c r="K147" s="5" t="s">
        <v>1025</v>
      </c>
      <c r="L147" s="5" t="s">
        <v>1026</v>
      </c>
      <c r="M147" s="5" t="s">
        <v>1027</v>
      </c>
      <c r="N147" s="5" t="s">
        <v>1028</v>
      </c>
      <c r="O147" s="5" t="s">
        <v>1029</v>
      </c>
      <c r="P147" s="4" t="str">
        <f t="shared" si="0"/>
        <v>Outstanding</v>
      </c>
      <c r="Q147" s="13" t="s">
        <v>25</v>
      </c>
    </row>
    <row r="148" spans="1:17" ht="60" customHeight="1" x14ac:dyDescent="0.35">
      <c r="A148" s="11" t="s">
        <v>976</v>
      </c>
      <c r="B148" s="2" t="s">
        <v>1030</v>
      </c>
      <c r="C148" s="1" t="s">
        <v>1031</v>
      </c>
      <c r="D148" s="3" t="s">
        <v>20</v>
      </c>
      <c r="E148" s="3" t="s">
        <v>54</v>
      </c>
      <c r="F148" s="4" t="s">
        <v>22</v>
      </c>
      <c r="G148" s="4" t="s">
        <v>23</v>
      </c>
      <c r="H148" s="4" t="s">
        <v>24</v>
      </c>
      <c r="I148" s="4" t="s">
        <v>25</v>
      </c>
      <c r="J148" s="5" t="s">
        <v>25</v>
      </c>
      <c r="K148" s="5" t="s">
        <v>1032</v>
      </c>
      <c r="L148" s="5" t="s">
        <v>1033</v>
      </c>
      <c r="M148" s="5" t="s">
        <v>1034</v>
      </c>
      <c r="N148" s="5" t="s">
        <v>1035</v>
      </c>
      <c r="O148" s="5" t="s">
        <v>939</v>
      </c>
      <c r="P148" s="4" t="str">
        <f t="shared" si="0"/>
        <v>Outstanding</v>
      </c>
      <c r="Q148" s="13" t="s">
        <v>25</v>
      </c>
    </row>
    <row r="149" spans="1:17" ht="60" customHeight="1" x14ac:dyDescent="0.35">
      <c r="A149" s="11" t="s">
        <v>1036</v>
      </c>
      <c r="B149" s="2" t="s">
        <v>1037</v>
      </c>
      <c r="C149" s="1" t="s">
        <v>1038</v>
      </c>
      <c r="D149" s="3" t="s">
        <v>20</v>
      </c>
      <c r="E149" s="3" t="s">
        <v>235</v>
      </c>
      <c r="F149" s="4" t="s">
        <v>22</v>
      </c>
      <c r="G149" s="4" t="s">
        <v>23</v>
      </c>
      <c r="H149" s="4" t="s">
        <v>24</v>
      </c>
      <c r="I149" s="4" t="s">
        <v>25</v>
      </c>
      <c r="J149" s="5" t="s">
        <v>25</v>
      </c>
      <c r="K149" s="5" t="s">
        <v>1039</v>
      </c>
      <c r="L149" s="5" t="s">
        <v>1040</v>
      </c>
      <c r="M149" s="5" t="s">
        <v>1041</v>
      </c>
      <c r="N149" s="5" t="s">
        <v>1042</v>
      </c>
      <c r="O149" s="5" t="s">
        <v>1043</v>
      </c>
      <c r="P149" s="4" t="str">
        <f t="shared" si="0"/>
        <v>Outstanding</v>
      </c>
      <c r="Q149" s="13" t="s">
        <v>25</v>
      </c>
    </row>
    <row r="150" spans="1:17" ht="60" customHeight="1" x14ac:dyDescent="0.35">
      <c r="A150" s="11" t="s">
        <v>1044</v>
      </c>
      <c r="B150" s="2" t="s">
        <v>1045</v>
      </c>
      <c r="C150" s="1" t="s">
        <v>1046</v>
      </c>
      <c r="D150" s="3" t="s">
        <v>20</v>
      </c>
      <c r="E150" s="3" t="s">
        <v>21</v>
      </c>
      <c r="F150" s="4" t="s">
        <v>22</v>
      </c>
      <c r="G150" s="4" t="s">
        <v>23</v>
      </c>
      <c r="H150" s="4" t="s">
        <v>24</v>
      </c>
      <c r="I150" s="4" t="s">
        <v>25</v>
      </c>
      <c r="J150" s="5" t="s">
        <v>25</v>
      </c>
      <c r="K150" s="5" t="s">
        <v>1047</v>
      </c>
      <c r="L150" s="5" t="s">
        <v>1048</v>
      </c>
      <c r="M150" s="5" t="s">
        <v>1049</v>
      </c>
      <c r="N150" s="5" t="s">
        <v>1050</v>
      </c>
      <c r="O150" s="5" t="s">
        <v>1051</v>
      </c>
      <c r="P150" s="4" t="str">
        <f t="shared" si="0"/>
        <v>Outstanding</v>
      </c>
      <c r="Q150" s="13" t="s">
        <v>25</v>
      </c>
    </row>
    <row r="151" spans="1:17" ht="60" customHeight="1" x14ac:dyDescent="0.35">
      <c r="A151" s="11" t="s">
        <v>1044</v>
      </c>
      <c r="B151" s="2" t="s">
        <v>1052</v>
      </c>
      <c r="C151" s="1" t="s">
        <v>1053</v>
      </c>
      <c r="D151" s="3" t="s">
        <v>20</v>
      </c>
      <c r="E151" s="3" t="s">
        <v>21</v>
      </c>
      <c r="F151" s="4" t="s">
        <v>22</v>
      </c>
      <c r="G151" s="4" t="s">
        <v>23</v>
      </c>
      <c r="H151" s="4" t="s">
        <v>24</v>
      </c>
      <c r="I151" s="4" t="s">
        <v>25</v>
      </c>
      <c r="J151" s="5" t="s">
        <v>25</v>
      </c>
      <c r="K151" s="5" t="s">
        <v>1054</v>
      </c>
      <c r="L151" s="5" t="s">
        <v>1055</v>
      </c>
      <c r="M151" s="5" t="s">
        <v>1056</v>
      </c>
      <c r="N151" s="5" t="s">
        <v>1057</v>
      </c>
      <c r="O151" s="5" t="s">
        <v>1051</v>
      </c>
      <c r="P151" s="4" t="str">
        <f t="shared" si="0"/>
        <v>Outstanding</v>
      </c>
      <c r="Q151" s="13" t="s">
        <v>25</v>
      </c>
    </row>
    <row r="152" spans="1:17" ht="60" customHeight="1" x14ac:dyDescent="0.35">
      <c r="A152" s="11" t="s">
        <v>1044</v>
      </c>
      <c r="B152" s="2" t="s">
        <v>1058</v>
      </c>
      <c r="C152" s="1" t="s">
        <v>1059</v>
      </c>
      <c r="D152" s="3" t="s">
        <v>20</v>
      </c>
      <c r="E152" s="3" t="s">
        <v>21</v>
      </c>
      <c r="F152" s="4" t="s">
        <v>22</v>
      </c>
      <c r="G152" s="4" t="s">
        <v>23</v>
      </c>
      <c r="H152" s="4" t="s">
        <v>24</v>
      </c>
      <c r="I152" s="4" t="s">
        <v>25</v>
      </c>
      <c r="J152" s="5" t="s">
        <v>25</v>
      </c>
      <c r="K152" s="5" t="s">
        <v>1060</v>
      </c>
      <c r="L152" s="5" t="s">
        <v>1061</v>
      </c>
      <c r="M152" s="5" t="s">
        <v>1049</v>
      </c>
      <c r="N152" s="5" t="s">
        <v>1062</v>
      </c>
      <c r="O152" s="5" t="s">
        <v>260</v>
      </c>
      <c r="P152" s="4" t="str">
        <f t="shared" si="0"/>
        <v>Outstanding</v>
      </c>
      <c r="Q152" s="13" t="s">
        <v>25</v>
      </c>
    </row>
    <row r="153" spans="1:17" ht="60" customHeight="1" x14ac:dyDescent="0.35">
      <c r="A153" s="11" t="s">
        <v>1044</v>
      </c>
      <c r="B153" s="2" t="s">
        <v>1063</v>
      </c>
      <c r="C153" s="1" t="s">
        <v>1064</v>
      </c>
      <c r="D153" s="3" t="s">
        <v>20</v>
      </c>
      <c r="E153" s="3" t="s">
        <v>21</v>
      </c>
      <c r="F153" s="4" t="s">
        <v>22</v>
      </c>
      <c r="G153" s="4" t="s">
        <v>23</v>
      </c>
      <c r="H153" s="4" t="s">
        <v>24</v>
      </c>
      <c r="I153" s="4" t="s">
        <v>25</v>
      </c>
      <c r="J153" s="5" t="s">
        <v>25</v>
      </c>
      <c r="K153" s="5" t="s">
        <v>1065</v>
      </c>
      <c r="L153" s="5" t="s">
        <v>1066</v>
      </c>
      <c r="M153" s="5" t="s">
        <v>1067</v>
      </c>
      <c r="N153" s="5" t="s">
        <v>1068</v>
      </c>
      <c r="O153" s="5" t="s">
        <v>1069</v>
      </c>
      <c r="P153" s="4" t="str">
        <f t="shared" si="0"/>
        <v>Outstanding</v>
      </c>
      <c r="Q153" s="13" t="s">
        <v>25</v>
      </c>
    </row>
    <row r="154" spans="1:17" ht="60" customHeight="1" x14ac:dyDescent="0.35">
      <c r="A154" s="11" t="s">
        <v>1044</v>
      </c>
      <c r="B154" s="2" t="s">
        <v>1070</v>
      </c>
      <c r="C154" s="1" t="s">
        <v>1071</v>
      </c>
      <c r="D154" s="3" t="s">
        <v>20</v>
      </c>
      <c r="E154" s="3" t="s">
        <v>54</v>
      </c>
      <c r="F154" s="4" t="s">
        <v>22</v>
      </c>
      <c r="G154" s="4" t="s">
        <v>23</v>
      </c>
      <c r="H154" s="4" t="s">
        <v>24</v>
      </c>
      <c r="I154" s="4" t="s">
        <v>25</v>
      </c>
      <c r="J154" s="5" t="s">
        <v>25</v>
      </c>
      <c r="K154" s="5" t="s">
        <v>1072</v>
      </c>
      <c r="L154" s="5" t="s">
        <v>1073</v>
      </c>
      <c r="M154" s="5" t="s">
        <v>1074</v>
      </c>
      <c r="N154" s="5" t="s">
        <v>1075</v>
      </c>
      <c r="O154" s="5" t="s">
        <v>1076</v>
      </c>
      <c r="P154" s="4" t="str">
        <f t="shared" si="0"/>
        <v>Outstanding</v>
      </c>
      <c r="Q154" s="13" t="s">
        <v>25</v>
      </c>
    </row>
    <row r="155" spans="1:17" ht="60" customHeight="1" x14ac:dyDescent="0.35">
      <c r="A155" s="11" t="s">
        <v>1044</v>
      </c>
      <c r="B155" s="2" t="s">
        <v>1077</v>
      </c>
      <c r="C155" s="1" t="s">
        <v>1078</v>
      </c>
      <c r="D155" s="3" t="s">
        <v>20</v>
      </c>
      <c r="E155" s="3" t="s">
        <v>21</v>
      </c>
      <c r="F155" s="4" t="s">
        <v>22</v>
      </c>
      <c r="G155" s="4" t="s">
        <v>23</v>
      </c>
      <c r="H155" s="4" t="s">
        <v>24</v>
      </c>
      <c r="I155" s="4" t="s">
        <v>25</v>
      </c>
      <c r="J155" s="5" t="s">
        <v>25</v>
      </c>
      <c r="K155" s="5" t="s">
        <v>1079</v>
      </c>
      <c r="L155" s="5" t="s">
        <v>1080</v>
      </c>
      <c r="M155" s="5" t="s">
        <v>1081</v>
      </c>
      <c r="N155" s="5" t="s">
        <v>1082</v>
      </c>
      <c r="O155" s="5" t="s">
        <v>260</v>
      </c>
      <c r="P155" s="4" t="str">
        <f t="shared" si="0"/>
        <v>Outstanding</v>
      </c>
      <c r="Q155" s="13" t="s">
        <v>25</v>
      </c>
    </row>
    <row r="156" spans="1:17" ht="60" customHeight="1" x14ac:dyDescent="0.35">
      <c r="A156" s="11" t="s">
        <v>1044</v>
      </c>
      <c r="B156" s="2" t="s">
        <v>1083</v>
      </c>
      <c r="C156" s="1" t="s">
        <v>1084</v>
      </c>
      <c r="D156" s="3" t="s">
        <v>20</v>
      </c>
      <c r="E156" s="3" t="s">
        <v>21</v>
      </c>
      <c r="F156" s="4" t="s">
        <v>22</v>
      </c>
      <c r="G156" s="4" t="s">
        <v>23</v>
      </c>
      <c r="H156" s="4" t="s">
        <v>24</v>
      </c>
      <c r="I156" s="4" t="s">
        <v>25</v>
      </c>
      <c r="J156" s="5" t="s">
        <v>25</v>
      </c>
      <c r="K156" s="5" t="s">
        <v>1085</v>
      </c>
      <c r="L156" s="5" t="s">
        <v>1086</v>
      </c>
      <c r="M156" s="5" t="s">
        <v>1087</v>
      </c>
      <c r="N156" s="5" t="s">
        <v>1088</v>
      </c>
      <c r="O156" s="5" t="s">
        <v>1051</v>
      </c>
      <c r="P156" s="4" t="str">
        <f t="shared" si="0"/>
        <v>Outstanding</v>
      </c>
      <c r="Q156" s="13" t="s">
        <v>25</v>
      </c>
    </row>
    <row r="157" spans="1:17" ht="60" customHeight="1" x14ac:dyDescent="0.35">
      <c r="A157" s="11" t="s">
        <v>1044</v>
      </c>
      <c r="B157" s="2" t="s">
        <v>1089</v>
      </c>
      <c r="C157" s="1" t="s">
        <v>1090</v>
      </c>
      <c r="D157" s="3" t="s">
        <v>20</v>
      </c>
      <c r="E157" s="3" t="s">
        <v>21</v>
      </c>
      <c r="F157" s="4" t="s">
        <v>22</v>
      </c>
      <c r="G157" s="4" t="s">
        <v>23</v>
      </c>
      <c r="H157" s="4" t="s">
        <v>24</v>
      </c>
      <c r="I157" s="4" t="s">
        <v>25</v>
      </c>
      <c r="J157" s="5" t="s">
        <v>25</v>
      </c>
      <c r="K157" s="5" t="s">
        <v>1091</v>
      </c>
      <c r="L157" s="5" t="s">
        <v>1092</v>
      </c>
      <c r="M157" s="5" t="s">
        <v>1049</v>
      </c>
      <c r="N157" s="5" t="s">
        <v>1093</v>
      </c>
      <c r="O157" s="5" t="s">
        <v>1051</v>
      </c>
      <c r="P157" s="4" t="str">
        <f t="shared" si="0"/>
        <v>Outstanding</v>
      </c>
      <c r="Q157" s="13" t="s">
        <v>25</v>
      </c>
    </row>
    <row r="158" spans="1:17" ht="60" customHeight="1" x14ac:dyDescent="0.35">
      <c r="A158" s="11" t="s">
        <v>1044</v>
      </c>
      <c r="B158" s="2" t="s">
        <v>1094</v>
      </c>
      <c r="C158" s="1" t="s">
        <v>1095</v>
      </c>
      <c r="D158" s="3" t="s">
        <v>20</v>
      </c>
      <c r="E158" s="3" t="s">
        <v>21</v>
      </c>
      <c r="F158" s="4" t="s">
        <v>22</v>
      </c>
      <c r="G158" s="4" t="s">
        <v>23</v>
      </c>
      <c r="H158" s="4" t="s">
        <v>24</v>
      </c>
      <c r="I158" s="4" t="s">
        <v>25</v>
      </c>
      <c r="J158" s="5" t="s">
        <v>25</v>
      </c>
      <c r="K158" s="5" t="s">
        <v>1096</v>
      </c>
      <c r="L158" s="5" t="s">
        <v>1097</v>
      </c>
      <c r="M158" s="5" t="s">
        <v>1098</v>
      </c>
      <c r="N158" s="5" t="s">
        <v>1099</v>
      </c>
      <c r="O158" s="5" t="s">
        <v>1100</v>
      </c>
      <c r="P158" s="4" t="str">
        <f t="shared" si="0"/>
        <v>Outstanding</v>
      </c>
      <c r="Q158" s="13" t="s">
        <v>25</v>
      </c>
    </row>
    <row r="159" spans="1:17" ht="60" customHeight="1" x14ac:dyDescent="0.35">
      <c r="A159" s="11" t="s">
        <v>1044</v>
      </c>
      <c r="B159" s="2" t="s">
        <v>1101</v>
      </c>
      <c r="C159" s="1" t="s">
        <v>1102</v>
      </c>
      <c r="D159" s="3" t="s">
        <v>20</v>
      </c>
      <c r="E159" s="3" t="s">
        <v>21</v>
      </c>
      <c r="F159" s="4" t="s">
        <v>22</v>
      </c>
      <c r="G159" s="4" t="s">
        <v>23</v>
      </c>
      <c r="H159" s="4" t="s">
        <v>24</v>
      </c>
      <c r="I159" s="4" t="s">
        <v>25</v>
      </c>
      <c r="J159" s="5" t="s">
        <v>25</v>
      </c>
      <c r="K159" s="5" t="s">
        <v>1103</v>
      </c>
      <c r="L159" s="5" t="s">
        <v>1104</v>
      </c>
      <c r="M159" s="5" t="s">
        <v>1105</v>
      </c>
      <c r="N159" s="5" t="s">
        <v>1106</v>
      </c>
      <c r="O159" s="5" t="s">
        <v>1051</v>
      </c>
      <c r="P159" s="4" t="str">
        <f t="shared" si="0"/>
        <v>Outstanding</v>
      </c>
      <c r="Q159" s="13" t="s">
        <v>25</v>
      </c>
    </row>
    <row r="160" spans="1:17" ht="60" customHeight="1" x14ac:dyDescent="0.35">
      <c r="A160" s="11" t="s">
        <v>1044</v>
      </c>
      <c r="B160" s="2" t="s">
        <v>1107</v>
      </c>
      <c r="C160" s="1" t="s">
        <v>1108</v>
      </c>
      <c r="D160" s="3" t="s">
        <v>20</v>
      </c>
      <c r="E160" s="3" t="s">
        <v>21</v>
      </c>
      <c r="F160" s="4" t="s">
        <v>22</v>
      </c>
      <c r="G160" s="4" t="s">
        <v>23</v>
      </c>
      <c r="H160" s="4" t="s">
        <v>24</v>
      </c>
      <c r="I160" s="4" t="s">
        <v>25</v>
      </c>
      <c r="J160" s="5" t="s">
        <v>25</v>
      </c>
      <c r="K160" s="5" t="s">
        <v>1109</v>
      </c>
      <c r="L160" s="5" t="s">
        <v>1110</v>
      </c>
      <c r="M160" s="5" t="s">
        <v>1111</v>
      </c>
      <c r="N160" s="5" t="s">
        <v>1112</v>
      </c>
      <c r="O160" s="5" t="s">
        <v>1100</v>
      </c>
      <c r="P160" s="4" t="str">
        <f t="shared" si="0"/>
        <v>Outstanding</v>
      </c>
      <c r="Q160" s="13" t="s">
        <v>25</v>
      </c>
    </row>
    <row r="161" spans="1:17" ht="60" customHeight="1" x14ac:dyDescent="0.35">
      <c r="A161" s="12" t="s">
        <v>1044</v>
      </c>
      <c r="B161" s="6" t="s">
        <v>1113</v>
      </c>
      <c r="C161" s="7" t="s">
        <v>1114</v>
      </c>
      <c r="D161" s="8" t="s">
        <v>20</v>
      </c>
      <c r="E161" s="8" t="s">
        <v>21</v>
      </c>
      <c r="F161" s="9" t="s">
        <v>22</v>
      </c>
      <c r="G161" s="9" t="s">
        <v>23</v>
      </c>
      <c r="H161" s="9" t="s">
        <v>24</v>
      </c>
      <c r="I161" s="9" t="s">
        <v>25</v>
      </c>
      <c r="J161" s="10" t="s">
        <v>25</v>
      </c>
      <c r="K161" s="10" t="s">
        <v>1115</v>
      </c>
      <c r="L161" s="10" t="s">
        <v>1116</v>
      </c>
      <c r="M161" s="10" t="s">
        <v>1105</v>
      </c>
      <c r="N161" s="10" t="s">
        <v>1117</v>
      </c>
      <c r="O161" s="10" t="s">
        <v>1100</v>
      </c>
      <c r="P161" s="9" t="str">
        <f t="shared" si="0"/>
        <v>Outstanding</v>
      </c>
      <c r="Q161" s="14" t="s">
        <v>25</v>
      </c>
    </row>
    <row r="165" spans="1:17" ht="32" customHeight="1" x14ac:dyDescent="0.35">
      <c r="A165" s="288" t="s">
        <v>1118</v>
      </c>
      <c r="B165" s="288"/>
      <c r="C165" s="288"/>
      <c r="D165" s="288"/>
    </row>
  </sheetData>
  <mergeCells count="1">
    <mergeCell ref="A165:D165"/>
  </mergeCells>
  <conditionalFormatting sqref="F2:F16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6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6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61" xr:uid="{00000000-0002-0000-0200-000000000000}">
      <formula1>"Must,Should,Could,Won't,Unassigned"</formula1>
    </dataValidation>
    <dataValidation type="list" showErrorMessage="1" errorTitle="Invalid Value" error="Please select a value from the list: Low, Medium, High, Unassessed." sqref="G2:G161" xr:uid="{00000000-0002-0000-0200-000001000000}">
      <formula1>"Low,Medium,High,Unassessed"</formula1>
    </dataValidation>
    <dataValidation type="list" showErrorMessage="1" errorTitle="Invalid Value" error="Please select a value from the list: Phase1, Phase2, Phase3, Phase4, Phase5, Pending." sqref="H2:H1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61" xr:uid="{00000000-0002-0000-0200-000003000000}">
      <formula1>"Implemented,Testing,Failed,Compensated,Risk Accepted,N/A"</formula1>
    </dataValidation>
  </dataValidations>
  <hyperlinks>
    <hyperlink ref="A1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1272</v>
      </c>
      <c r="C2" s="305" t="s">
        <v>1272</v>
      </c>
      <c r="D2" s="305" t="s">
        <v>1272</v>
      </c>
      <c r="E2" s="305" t="s">
        <v>1272</v>
      </c>
      <c r="F2" s="305" t="s">
        <v>1272</v>
      </c>
      <c r="G2" s="305" t="s">
        <v>1272</v>
      </c>
      <c r="H2" s="309" t="s">
        <v>1273</v>
      </c>
      <c r="I2" s="309" t="s">
        <v>1273</v>
      </c>
      <c r="J2" s="309" t="s">
        <v>1273</v>
      </c>
      <c r="K2" s="309" t="s">
        <v>1273</v>
      </c>
      <c r="L2" s="309" t="s">
        <v>1273</v>
      </c>
      <c r="M2" s="308" t="s">
        <v>1274</v>
      </c>
      <c r="N2" s="308" t="s">
        <v>1274</v>
      </c>
      <c r="O2" s="310" t="s">
        <v>1275</v>
      </c>
      <c r="P2" s="310" t="s">
        <v>1275</v>
      </c>
      <c r="Q2" s="306" t="s">
        <v>15</v>
      </c>
      <c r="R2" s="306" t="s">
        <v>15</v>
      </c>
      <c r="S2" s="306" t="s">
        <v>15</v>
      </c>
      <c r="T2" s="307" t="s">
        <v>1276</v>
      </c>
    </row>
    <row r="3" spans="2:20" ht="35" customHeight="1" x14ac:dyDescent="0.35">
      <c r="B3" s="70" t="s">
        <v>1277</v>
      </c>
      <c r="C3" s="70" t="s">
        <v>1278</v>
      </c>
      <c r="D3" s="70" t="s">
        <v>1279</v>
      </c>
      <c r="E3" s="70" t="s">
        <v>1280</v>
      </c>
      <c r="F3" s="70" t="s">
        <v>1281</v>
      </c>
      <c r="G3" s="70" t="s">
        <v>11</v>
      </c>
      <c r="H3" s="71" t="s">
        <v>1282</v>
      </c>
      <c r="I3" s="71" t="s">
        <v>1283</v>
      </c>
      <c r="J3" s="71" t="s">
        <v>1284</v>
      </c>
      <c r="K3" s="71" t="s">
        <v>1285</v>
      </c>
      <c r="L3" s="71" t="s">
        <v>1216</v>
      </c>
      <c r="M3" s="72" t="s">
        <v>1286</v>
      </c>
      <c r="N3" s="72" t="s">
        <v>1287</v>
      </c>
      <c r="O3" s="73" t="s">
        <v>1288</v>
      </c>
      <c r="P3" s="73" t="s">
        <v>1289</v>
      </c>
      <c r="Q3" s="74" t="s">
        <v>15</v>
      </c>
      <c r="R3" s="74" t="s">
        <v>1290</v>
      </c>
      <c r="S3" s="74" t="s">
        <v>1291</v>
      </c>
      <c r="T3" s="75" t="s">
        <v>1292</v>
      </c>
    </row>
    <row r="4" spans="2:20" ht="60" customHeight="1" x14ac:dyDescent="0.35">
      <c r="B4" s="76" t="s">
        <v>1293</v>
      </c>
      <c r="C4" s="76" t="s">
        <v>1294</v>
      </c>
      <c r="D4" s="76" t="s">
        <v>1295</v>
      </c>
      <c r="E4" s="76" t="s">
        <v>1296</v>
      </c>
      <c r="F4" s="76" t="s">
        <v>1297</v>
      </c>
      <c r="G4" s="76" t="s">
        <v>1298</v>
      </c>
      <c r="H4" s="76" t="s">
        <v>1299</v>
      </c>
      <c r="I4" s="76" t="s">
        <v>1300</v>
      </c>
      <c r="J4" s="76" t="s">
        <v>1301</v>
      </c>
      <c r="K4" s="76" t="s">
        <v>1302</v>
      </c>
      <c r="L4" s="76" t="s">
        <v>1303</v>
      </c>
      <c r="M4" s="76" t="s">
        <v>1304</v>
      </c>
      <c r="N4" s="76" t="s">
        <v>1305</v>
      </c>
      <c r="O4" s="76" t="s">
        <v>1306</v>
      </c>
      <c r="P4" s="76" t="s">
        <v>1307</v>
      </c>
      <c r="Q4" s="76" t="s">
        <v>1308</v>
      </c>
      <c r="R4" s="76" t="s">
        <v>1309</v>
      </c>
      <c r="S4" s="76" t="s">
        <v>1310</v>
      </c>
      <c r="T4" s="76" t="s">
        <v>1311</v>
      </c>
    </row>
    <row r="5" spans="2:20" ht="60" customHeight="1" x14ac:dyDescent="0.35">
      <c r="B5" s="38" t="s">
        <v>1312</v>
      </c>
      <c r="C5" s="77"/>
      <c r="D5" s="78"/>
      <c r="E5" s="78" t="s">
        <v>25</v>
      </c>
      <c r="F5" s="78" t="str">
        <f>IF(E5&lt;&gt;"", IFERROR(VLOOKUP(E5, Dashboard!$B48:$F53, 5, FALSE), ""), "")</f>
        <v/>
      </c>
      <c r="G5" s="79"/>
      <c r="H5" s="66"/>
      <c r="I5" s="66"/>
      <c r="J5" s="79"/>
      <c r="K5" s="79"/>
      <c r="L5" s="40"/>
      <c r="M5" s="40"/>
      <c r="N5" s="79"/>
      <c r="O5" s="79"/>
      <c r="P5" s="40"/>
      <c r="Q5" s="40" t="s">
        <v>25</v>
      </c>
      <c r="R5" s="79"/>
      <c r="S5" s="66"/>
      <c r="T5" s="79"/>
    </row>
    <row r="6" spans="2:20" ht="60" customHeight="1" x14ac:dyDescent="0.35">
      <c r="B6" s="38" t="s">
        <v>1313</v>
      </c>
      <c r="C6" s="77"/>
      <c r="D6" s="78"/>
      <c r="E6" s="78" t="s">
        <v>25</v>
      </c>
      <c r="F6" s="78" t="str">
        <f>IF(E6&lt;&gt;"", IFERROR(VLOOKUP(E6, Dashboard!$B48:$F53, 5, FALSE), ""), "")</f>
        <v/>
      </c>
      <c r="G6" s="79"/>
      <c r="H6" s="66"/>
      <c r="I6" s="66"/>
      <c r="J6" s="79"/>
      <c r="K6" s="79"/>
      <c r="L6" s="40"/>
      <c r="M6" s="40"/>
      <c r="N6" s="79"/>
      <c r="O6" s="79"/>
      <c r="P6" s="40"/>
      <c r="Q6" s="40" t="s">
        <v>25</v>
      </c>
      <c r="R6" s="79"/>
      <c r="S6" s="66"/>
      <c r="T6" s="79"/>
    </row>
    <row r="7" spans="2:20" ht="60" customHeight="1" x14ac:dyDescent="0.35">
      <c r="B7" s="38" t="s">
        <v>1314</v>
      </c>
      <c r="C7" s="77"/>
      <c r="D7" s="78"/>
      <c r="E7" s="78" t="s">
        <v>25</v>
      </c>
      <c r="F7" s="78" t="str">
        <f>IF(E7&lt;&gt;"", IFERROR(VLOOKUP(E7, Dashboard!$B48:$F53, 5, FALSE), ""), "")</f>
        <v/>
      </c>
      <c r="G7" s="79"/>
      <c r="H7" s="66"/>
      <c r="I7" s="66"/>
      <c r="J7" s="79"/>
      <c r="K7" s="79"/>
      <c r="L7" s="40"/>
      <c r="M7" s="40"/>
      <c r="N7" s="79"/>
      <c r="O7" s="79"/>
      <c r="P7" s="40"/>
      <c r="Q7" s="40" t="s">
        <v>25</v>
      </c>
      <c r="R7" s="79"/>
      <c r="S7" s="66"/>
      <c r="T7" s="79"/>
    </row>
    <row r="8" spans="2:20" ht="60" customHeight="1" x14ac:dyDescent="0.35">
      <c r="B8" s="38" t="s">
        <v>1315</v>
      </c>
      <c r="C8" s="77"/>
      <c r="D8" s="78"/>
      <c r="E8" s="78" t="s">
        <v>25</v>
      </c>
      <c r="F8" s="78" t="str">
        <f>IF(E8&lt;&gt;"", IFERROR(VLOOKUP(E8, Dashboard!$B48:$F53, 5, FALSE), ""), "")</f>
        <v/>
      </c>
      <c r="G8" s="79"/>
      <c r="H8" s="66"/>
      <c r="I8" s="66"/>
      <c r="J8" s="79"/>
      <c r="K8" s="79"/>
      <c r="L8" s="40"/>
      <c r="M8" s="40"/>
      <c r="N8" s="79"/>
      <c r="O8" s="79"/>
      <c r="P8" s="40"/>
      <c r="Q8" s="40" t="s">
        <v>25</v>
      </c>
      <c r="R8" s="79"/>
      <c r="S8" s="66"/>
      <c r="T8" s="79"/>
    </row>
    <row r="9" spans="2:20" ht="60" customHeight="1" x14ac:dyDescent="0.35">
      <c r="B9" s="38" t="s">
        <v>1316</v>
      </c>
      <c r="C9" s="77"/>
      <c r="D9" s="78"/>
      <c r="E9" s="78" t="s">
        <v>25</v>
      </c>
      <c r="F9" s="78" t="str">
        <f>IF(E9&lt;&gt;"", IFERROR(VLOOKUP(E9, Dashboard!$B48:$F53, 5, FALSE), ""), "")</f>
        <v/>
      </c>
      <c r="G9" s="79"/>
      <c r="H9" s="66"/>
      <c r="I9" s="66"/>
      <c r="J9" s="79"/>
      <c r="K9" s="79"/>
      <c r="L9" s="40"/>
      <c r="M9" s="40"/>
      <c r="N9" s="79"/>
      <c r="O9" s="79"/>
      <c r="P9" s="40"/>
      <c r="Q9" s="40" t="s">
        <v>25</v>
      </c>
      <c r="R9" s="79"/>
      <c r="S9" s="66"/>
      <c r="T9" s="79"/>
    </row>
    <row r="10" spans="2:20" ht="60" customHeight="1" x14ac:dyDescent="0.35">
      <c r="B10" s="38" t="s">
        <v>1317</v>
      </c>
      <c r="C10" s="77"/>
      <c r="D10" s="78"/>
      <c r="E10" s="78" t="s">
        <v>25</v>
      </c>
      <c r="F10" s="78" t="str">
        <f>IF(E10&lt;&gt;"", IFERROR(VLOOKUP(E10, Dashboard!$B48:$F53, 5, FALSE), ""), "")</f>
        <v/>
      </c>
      <c r="G10" s="79"/>
      <c r="H10" s="66"/>
      <c r="I10" s="66"/>
      <c r="J10" s="79"/>
      <c r="K10" s="79"/>
      <c r="L10" s="40"/>
      <c r="M10" s="40"/>
      <c r="N10" s="79"/>
      <c r="O10" s="79"/>
      <c r="P10" s="40"/>
      <c r="Q10" s="40" t="s">
        <v>25</v>
      </c>
      <c r="R10" s="79"/>
      <c r="S10" s="66"/>
      <c r="T10" s="79"/>
    </row>
    <row r="11" spans="2:20" ht="60" customHeight="1" x14ac:dyDescent="0.35">
      <c r="B11" s="38" t="s">
        <v>1318</v>
      </c>
      <c r="C11" s="77"/>
      <c r="D11" s="78"/>
      <c r="E11" s="78" t="s">
        <v>25</v>
      </c>
      <c r="F11" s="78" t="str">
        <f>IF(E11&lt;&gt;"", IFERROR(VLOOKUP(E11, Dashboard!$B48:$F53, 5, FALSE), ""), "")</f>
        <v/>
      </c>
      <c r="G11" s="79"/>
      <c r="H11" s="66"/>
      <c r="I11" s="66"/>
      <c r="J11" s="79"/>
      <c r="K11" s="79"/>
      <c r="L11" s="40"/>
      <c r="M11" s="40"/>
      <c r="N11" s="79"/>
      <c r="O11" s="79"/>
      <c r="P11" s="40"/>
      <c r="Q11" s="40" t="s">
        <v>25</v>
      </c>
      <c r="R11" s="79"/>
      <c r="S11" s="66"/>
      <c r="T11" s="79"/>
    </row>
    <row r="12" spans="2:20" ht="60" customHeight="1" x14ac:dyDescent="0.35">
      <c r="B12" s="38" t="s">
        <v>1319</v>
      </c>
      <c r="C12" s="77"/>
      <c r="D12" s="78"/>
      <c r="E12" s="78" t="s">
        <v>25</v>
      </c>
      <c r="F12" s="78" t="str">
        <f>IF(E12&lt;&gt;"", IFERROR(VLOOKUP(E12, Dashboard!$B48:$F53, 5, FALSE), ""), "")</f>
        <v/>
      </c>
      <c r="G12" s="79"/>
      <c r="H12" s="66"/>
      <c r="I12" s="66"/>
      <c r="J12" s="79"/>
      <c r="K12" s="79"/>
      <c r="L12" s="40"/>
      <c r="M12" s="40"/>
      <c r="N12" s="79"/>
      <c r="O12" s="79"/>
      <c r="P12" s="40"/>
      <c r="Q12" s="40" t="s">
        <v>25</v>
      </c>
      <c r="R12" s="79"/>
      <c r="S12" s="66"/>
      <c r="T12" s="79"/>
    </row>
    <row r="13" spans="2:20" ht="60" customHeight="1" x14ac:dyDescent="0.35">
      <c r="B13" s="38" t="s">
        <v>1320</v>
      </c>
      <c r="C13" s="77"/>
      <c r="D13" s="78"/>
      <c r="E13" s="78" t="s">
        <v>25</v>
      </c>
      <c r="F13" s="78" t="str">
        <f>IF(E13&lt;&gt;"", IFERROR(VLOOKUP(E13, Dashboard!$B48:$F53, 5, FALSE), ""), "")</f>
        <v/>
      </c>
      <c r="G13" s="79"/>
      <c r="H13" s="66"/>
      <c r="I13" s="66"/>
      <c r="J13" s="79"/>
      <c r="K13" s="79"/>
      <c r="L13" s="40"/>
      <c r="M13" s="40"/>
      <c r="N13" s="79"/>
      <c r="O13" s="79"/>
      <c r="P13" s="40"/>
      <c r="Q13" s="40" t="s">
        <v>25</v>
      </c>
      <c r="R13" s="79"/>
      <c r="S13" s="66"/>
      <c r="T13" s="79"/>
    </row>
    <row r="14" spans="2:20" ht="60" customHeight="1" x14ac:dyDescent="0.35">
      <c r="B14" s="38" t="s">
        <v>1321</v>
      </c>
      <c r="C14" s="77"/>
      <c r="D14" s="78"/>
      <c r="E14" s="78" t="s">
        <v>25</v>
      </c>
      <c r="F14" s="78" t="str">
        <f>IF(E14&lt;&gt;"", IFERROR(VLOOKUP(E14, Dashboard!$B48:$F53, 5, FALSE), ""), "")</f>
        <v/>
      </c>
      <c r="G14" s="79"/>
      <c r="H14" s="66"/>
      <c r="I14" s="66"/>
      <c r="J14" s="79"/>
      <c r="K14" s="79"/>
      <c r="L14" s="40"/>
      <c r="M14" s="40"/>
      <c r="N14" s="79"/>
      <c r="O14" s="79"/>
      <c r="P14" s="40"/>
      <c r="Q14" s="40" t="s">
        <v>25</v>
      </c>
      <c r="R14" s="79"/>
      <c r="S14" s="66"/>
      <c r="T14" s="79"/>
    </row>
    <row r="15" spans="2:20" ht="60" customHeight="1" x14ac:dyDescent="0.35">
      <c r="B15" s="38" t="s">
        <v>1322</v>
      </c>
      <c r="C15" s="77"/>
      <c r="D15" s="78"/>
      <c r="E15" s="78" t="s">
        <v>25</v>
      </c>
      <c r="F15" s="78" t="str">
        <f>IF(E15&lt;&gt;"", IFERROR(VLOOKUP(E15, Dashboard!$B48:$F53, 5, FALSE), ""), "")</f>
        <v/>
      </c>
      <c r="G15" s="79"/>
      <c r="H15" s="66"/>
      <c r="I15" s="66"/>
      <c r="J15" s="79"/>
      <c r="K15" s="79"/>
      <c r="L15" s="40"/>
      <c r="M15" s="40"/>
      <c r="N15" s="79"/>
      <c r="O15" s="79"/>
      <c r="P15" s="40"/>
      <c r="Q15" s="40" t="s">
        <v>25</v>
      </c>
      <c r="R15" s="79"/>
      <c r="S15" s="66"/>
      <c r="T15" s="79"/>
    </row>
    <row r="16" spans="2:20" ht="60" customHeight="1" x14ac:dyDescent="0.35">
      <c r="B16" s="38" t="s">
        <v>1323</v>
      </c>
      <c r="C16" s="77"/>
      <c r="D16" s="78"/>
      <c r="E16" s="78" t="s">
        <v>25</v>
      </c>
      <c r="F16" s="78" t="str">
        <f>IF(E16&lt;&gt;"", IFERROR(VLOOKUP(E16, Dashboard!$B48:$F53, 5, FALSE), ""), "")</f>
        <v/>
      </c>
      <c r="G16" s="79"/>
      <c r="H16" s="66"/>
      <c r="I16" s="66"/>
      <c r="J16" s="79"/>
      <c r="K16" s="79"/>
      <c r="L16" s="40"/>
      <c r="M16" s="40"/>
      <c r="N16" s="79"/>
      <c r="O16" s="79"/>
      <c r="P16" s="40"/>
      <c r="Q16" s="40" t="s">
        <v>25</v>
      </c>
      <c r="R16" s="79"/>
      <c r="S16" s="66"/>
      <c r="T16" s="79"/>
    </row>
    <row r="17" spans="2:20" ht="60" customHeight="1" x14ac:dyDescent="0.35">
      <c r="B17" s="38" t="s">
        <v>1324</v>
      </c>
      <c r="C17" s="77"/>
      <c r="D17" s="78"/>
      <c r="E17" s="78" t="s">
        <v>25</v>
      </c>
      <c r="F17" s="78" t="str">
        <f>IF(E17&lt;&gt;"", IFERROR(VLOOKUP(E17, Dashboard!$B48:$F53, 5, FALSE), ""), "")</f>
        <v/>
      </c>
      <c r="G17" s="79"/>
      <c r="H17" s="66"/>
      <c r="I17" s="66"/>
      <c r="J17" s="79"/>
      <c r="K17" s="79"/>
      <c r="L17" s="40"/>
      <c r="M17" s="40"/>
      <c r="N17" s="79"/>
      <c r="O17" s="79"/>
      <c r="P17" s="40"/>
      <c r="Q17" s="40" t="s">
        <v>25</v>
      </c>
      <c r="R17" s="79"/>
      <c r="S17" s="66"/>
      <c r="T17" s="79"/>
    </row>
    <row r="18" spans="2:20" ht="60" customHeight="1" x14ac:dyDescent="0.35">
      <c r="B18" s="38" t="s">
        <v>1325</v>
      </c>
      <c r="C18" s="77"/>
      <c r="D18" s="78"/>
      <c r="E18" s="78" t="s">
        <v>25</v>
      </c>
      <c r="F18" s="78" t="str">
        <f>IF(E18&lt;&gt;"", IFERROR(VLOOKUP(E18, Dashboard!$B48:$F53, 5, FALSE), ""), "")</f>
        <v/>
      </c>
      <c r="G18" s="79"/>
      <c r="H18" s="66"/>
      <c r="I18" s="66"/>
      <c r="J18" s="79"/>
      <c r="K18" s="79"/>
      <c r="L18" s="40"/>
      <c r="M18" s="40"/>
      <c r="N18" s="79"/>
      <c r="O18" s="79"/>
      <c r="P18" s="40"/>
      <c r="Q18" s="40" t="s">
        <v>25</v>
      </c>
      <c r="R18" s="79"/>
      <c r="S18" s="66"/>
      <c r="T18" s="79"/>
    </row>
    <row r="19" spans="2:20" ht="60" customHeight="1" x14ac:dyDescent="0.35">
      <c r="B19" s="38" t="s">
        <v>1326</v>
      </c>
      <c r="C19" s="77"/>
      <c r="D19" s="78"/>
      <c r="E19" s="78" t="s">
        <v>25</v>
      </c>
      <c r="F19" s="78" t="str">
        <f>IF(E19&lt;&gt;"", IFERROR(VLOOKUP(E19, Dashboard!$B48:$F53, 5, FALSE), ""), "")</f>
        <v/>
      </c>
      <c r="G19" s="79"/>
      <c r="H19" s="66"/>
      <c r="I19" s="66"/>
      <c r="J19" s="79"/>
      <c r="K19" s="79"/>
      <c r="L19" s="40"/>
      <c r="M19" s="40"/>
      <c r="N19" s="79"/>
      <c r="O19" s="79"/>
      <c r="P19" s="40"/>
      <c r="Q19" s="40" t="s">
        <v>25</v>
      </c>
      <c r="R19" s="79"/>
      <c r="S19" s="66"/>
      <c r="T19" s="79"/>
    </row>
    <row r="20" spans="2:20" ht="60" customHeight="1" x14ac:dyDescent="0.35">
      <c r="B20" s="38" t="s">
        <v>1327</v>
      </c>
      <c r="C20" s="77"/>
      <c r="D20" s="78"/>
      <c r="E20" s="78" t="s">
        <v>25</v>
      </c>
      <c r="F20" s="78" t="str">
        <f>IF(E20&lt;&gt;"", IFERROR(VLOOKUP(E20, Dashboard!$B48:$F53, 5, FALSE), ""), "")</f>
        <v/>
      </c>
      <c r="G20" s="79"/>
      <c r="H20" s="66"/>
      <c r="I20" s="66"/>
      <c r="J20" s="79"/>
      <c r="K20" s="79"/>
      <c r="L20" s="40"/>
      <c r="M20" s="40"/>
      <c r="N20" s="79"/>
      <c r="O20" s="79"/>
      <c r="P20" s="40"/>
      <c r="Q20" s="40" t="s">
        <v>25</v>
      </c>
      <c r="R20" s="79"/>
      <c r="S20" s="66"/>
      <c r="T20" s="79"/>
    </row>
    <row r="21" spans="2:20" ht="60" customHeight="1" x14ac:dyDescent="0.35">
      <c r="B21" s="38" t="s">
        <v>1328</v>
      </c>
      <c r="C21" s="77"/>
      <c r="D21" s="78"/>
      <c r="E21" s="78" t="s">
        <v>25</v>
      </c>
      <c r="F21" s="78" t="str">
        <f>IF(E21&lt;&gt;"", IFERROR(VLOOKUP(E21, Dashboard!$B48:$F53, 5, FALSE), ""), "")</f>
        <v/>
      </c>
      <c r="G21" s="79"/>
      <c r="H21" s="66"/>
      <c r="I21" s="66"/>
      <c r="J21" s="79"/>
      <c r="K21" s="79"/>
      <c r="L21" s="40"/>
      <c r="M21" s="40"/>
      <c r="N21" s="79"/>
      <c r="O21" s="79"/>
      <c r="P21" s="40"/>
      <c r="Q21" s="40" t="s">
        <v>25</v>
      </c>
      <c r="R21" s="79"/>
      <c r="S21" s="66"/>
      <c r="T21" s="79"/>
    </row>
    <row r="22" spans="2:20" ht="60" customHeight="1" x14ac:dyDescent="0.35">
      <c r="B22" s="38" t="s">
        <v>1329</v>
      </c>
      <c r="C22" s="77"/>
      <c r="D22" s="78"/>
      <c r="E22" s="78" t="s">
        <v>25</v>
      </c>
      <c r="F22" s="78" t="str">
        <f>IF(E22&lt;&gt;"", IFERROR(VLOOKUP(E22, Dashboard!$B48:$F53, 5, FALSE), ""), "")</f>
        <v/>
      </c>
      <c r="G22" s="79"/>
      <c r="H22" s="66"/>
      <c r="I22" s="66"/>
      <c r="J22" s="79"/>
      <c r="K22" s="79"/>
      <c r="L22" s="40"/>
      <c r="M22" s="40"/>
      <c r="N22" s="79"/>
      <c r="O22" s="79"/>
      <c r="P22" s="40"/>
      <c r="Q22" s="40" t="s">
        <v>25</v>
      </c>
      <c r="R22" s="79"/>
      <c r="S22" s="66"/>
      <c r="T22" s="79"/>
    </row>
    <row r="23" spans="2:20" ht="60" customHeight="1" x14ac:dyDescent="0.35">
      <c r="B23" s="38" t="s">
        <v>1330</v>
      </c>
      <c r="C23" s="77"/>
      <c r="D23" s="78"/>
      <c r="E23" s="78" t="s">
        <v>25</v>
      </c>
      <c r="F23" s="78" t="str">
        <f>IF(E23&lt;&gt;"", IFERROR(VLOOKUP(E23, Dashboard!$B48:$F53, 5, FALSE), ""), "")</f>
        <v/>
      </c>
      <c r="G23" s="79"/>
      <c r="H23" s="66"/>
      <c r="I23" s="66"/>
      <c r="J23" s="79"/>
      <c r="K23" s="79"/>
      <c r="L23" s="40"/>
      <c r="M23" s="40"/>
      <c r="N23" s="79"/>
      <c r="O23" s="79"/>
      <c r="P23" s="40"/>
      <c r="Q23" s="40" t="s">
        <v>25</v>
      </c>
      <c r="R23" s="79"/>
      <c r="S23" s="66"/>
      <c r="T23" s="79"/>
    </row>
    <row r="24" spans="2:20" ht="60" customHeight="1" x14ac:dyDescent="0.35">
      <c r="B24" s="38" t="s">
        <v>1331</v>
      </c>
      <c r="C24" s="77"/>
      <c r="D24" s="78"/>
      <c r="E24" s="78" t="s">
        <v>25</v>
      </c>
      <c r="F24" s="78" t="str">
        <f>IF(E24&lt;&gt;"", IFERROR(VLOOKUP(E24, Dashboard!$B48:$F53, 5, FALSE), ""), "")</f>
        <v/>
      </c>
      <c r="G24" s="79"/>
      <c r="H24" s="66"/>
      <c r="I24" s="66"/>
      <c r="J24" s="79"/>
      <c r="K24" s="79"/>
      <c r="L24" s="40"/>
      <c r="M24" s="40"/>
      <c r="N24" s="79"/>
      <c r="O24" s="79"/>
      <c r="P24" s="40"/>
      <c r="Q24" s="40" t="s">
        <v>25</v>
      </c>
      <c r="R24" s="79"/>
      <c r="S24" s="66"/>
      <c r="T24" s="79"/>
    </row>
    <row r="25" spans="2:20" ht="60" customHeight="1" x14ac:dyDescent="0.35">
      <c r="B25" s="38" t="s">
        <v>1332</v>
      </c>
      <c r="C25" s="77"/>
      <c r="D25" s="78"/>
      <c r="E25" s="78" t="s">
        <v>25</v>
      </c>
      <c r="F25" s="78" t="str">
        <f>IF(E25&lt;&gt;"", IFERROR(VLOOKUP(E25, Dashboard!$B48:$F53, 5, FALSE), ""), "")</f>
        <v/>
      </c>
      <c r="G25" s="79"/>
      <c r="H25" s="66"/>
      <c r="I25" s="66"/>
      <c r="J25" s="79"/>
      <c r="K25" s="79"/>
      <c r="L25" s="40"/>
      <c r="M25" s="40"/>
      <c r="N25" s="79"/>
      <c r="O25" s="79"/>
      <c r="P25" s="40"/>
      <c r="Q25" s="40" t="s">
        <v>25</v>
      </c>
      <c r="R25" s="79"/>
      <c r="S25" s="66"/>
      <c r="T25" s="79"/>
    </row>
    <row r="26" spans="2:20" ht="60" customHeight="1" x14ac:dyDescent="0.35">
      <c r="B26" s="38" t="s">
        <v>1333</v>
      </c>
      <c r="C26" s="77"/>
      <c r="D26" s="78"/>
      <c r="E26" s="78" t="s">
        <v>25</v>
      </c>
      <c r="F26" s="78" t="str">
        <f>IF(E26&lt;&gt;"", IFERROR(VLOOKUP(E26, Dashboard!$B48:$F53, 5, FALSE), ""), "")</f>
        <v/>
      </c>
      <c r="G26" s="79"/>
      <c r="H26" s="66"/>
      <c r="I26" s="66"/>
      <c r="J26" s="79"/>
      <c r="K26" s="79"/>
      <c r="L26" s="40"/>
      <c r="M26" s="40"/>
      <c r="N26" s="79"/>
      <c r="O26" s="79"/>
      <c r="P26" s="40"/>
      <c r="Q26" s="40" t="s">
        <v>25</v>
      </c>
      <c r="R26" s="79"/>
      <c r="S26" s="66"/>
      <c r="T26" s="79"/>
    </row>
    <row r="27" spans="2:20" ht="60" customHeight="1" x14ac:dyDescent="0.35">
      <c r="B27" s="38" t="s">
        <v>1334</v>
      </c>
      <c r="C27" s="77"/>
      <c r="D27" s="78"/>
      <c r="E27" s="78" t="s">
        <v>25</v>
      </c>
      <c r="F27" s="78" t="str">
        <f>IF(E27&lt;&gt;"", IFERROR(VLOOKUP(E27, Dashboard!$B48:$F53, 5, FALSE), ""), "")</f>
        <v/>
      </c>
      <c r="G27" s="79"/>
      <c r="H27" s="66"/>
      <c r="I27" s="66"/>
      <c r="J27" s="79"/>
      <c r="K27" s="79"/>
      <c r="L27" s="40"/>
      <c r="M27" s="40"/>
      <c r="N27" s="79"/>
      <c r="O27" s="79"/>
      <c r="P27" s="40"/>
      <c r="Q27" s="40" t="s">
        <v>25</v>
      </c>
      <c r="R27" s="79"/>
      <c r="S27" s="66"/>
      <c r="T27" s="79"/>
    </row>
    <row r="28" spans="2:20" ht="60" customHeight="1" x14ac:dyDescent="0.35">
      <c r="B28" s="38" t="s">
        <v>1335</v>
      </c>
      <c r="C28" s="77"/>
      <c r="D28" s="78"/>
      <c r="E28" s="78" t="s">
        <v>25</v>
      </c>
      <c r="F28" s="78" t="str">
        <f>IF(E28&lt;&gt;"", IFERROR(VLOOKUP(E28, Dashboard!$B48:$F53, 5, FALSE), ""), "")</f>
        <v/>
      </c>
      <c r="G28" s="79"/>
      <c r="H28" s="66"/>
      <c r="I28" s="66"/>
      <c r="J28" s="79"/>
      <c r="K28" s="79"/>
      <c r="L28" s="40"/>
      <c r="M28" s="40"/>
      <c r="N28" s="79"/>
      <c r="O28" s="79"/>
      <c r="P28" s="40"/>
      <c r="Q28" s="40" t="s">
        <v>25</v>
      </c>
      <c r="R28" s="79"/>
      <c r="S28" s="66"/>
      <c r="T28" s="79"/>
    </row>
    <row r="29" spans="2:20" ht="60" customHeight="1" x14ac:dyDescent="0.35">
      <c r="B29" s="38" t="s">
        <v>1336</v>
      </c>
      <c r="C29" s="77"/>
      <c r="D29" s="78"/>
      <c r="E29" s="78" t="s">
        <v>25</v>
      </c>
      <c r="F29" s="78" t="str">
        <f>IF(E29&lt;&gt;"", IFERROR(VLOOKUP(E29, Dashboard!$B48:$F53, 5, FALSE), ""), "")</f>
        <v/>
      </c>
      <c r="G29" s="79"/>
      <c r="H29" s="66"/>
      <c r="I29" s="66"/>
      <c r="J29" s="79"/>
      <c r="K29" s="79"/>
      <c r="L29" s="40"/>
      <c r="M29" s="40"/>
      <c r="N29" s="79"/>
      <c r="O29" s="79"/>
      <c r="P29" s="40"/>
      <c r="Q29" s="40" t="s">
        <v>25</v>
      </c>
      <c r="R29" s="79"/>
      <c r="S29" s="66"/>
      <c r="T29" s="79"/>
    </row>
    <row r="30" spans="2:20" ht="60" customHeight="1" x14ac:dyDescent="0.35">
      <c r="B30" s="38" t="s">
        <v>1337</v>
      </c>
      <c r="C30" s="77"/>
      <c r="D30" s="78"/>
      <c r="E30" s="78" t="s">
        <v>25</v>
      </c>
      <c r="F30" s="78" t="str">
        <f>IF(E30&lt;&gt;"", IFERROR(VLOOKUP(E30, Dashboard!$B48:$F53, 5, FALSE), ""), "")</f>
        <v/>
      </c>
      <c r="G30" s="79"/>
      <c r="H30" s="66"/>
      <c r="I30" s="66"/>
      <c r="J30" s="79"/>
      <c r="K30" s="79"/>
      <c r="L30" s="40"/>
      <c r="M30" s="40"/>
      <c r="N30" s="79"/>
      <c r="O30" s="79"/>
      <c r="P30" s="40"/>
      <c r="Q30" s="40" t="s">
        <v>25</v>
      </c>
      <c r="R30" s="79"/>
      <c r="S30" s="66"/>
      <c r="T30" s="79"/>
    </row>
    <row r="31" spans="2:20" ht="60" customHeight="1" x14ac:dyDescent="0.35">
      <c r="B31" s="38" t="s">
        <v>1338</v>
      </c>
      <c r="C31" s="77"/>
      <c r="D31" s="78"/>
      <c r="E31" s="78" t="s">
        <v>25</v>
      </c>
      <c r="F31" s="78" t="str">
        <f>IF(E31&lt;&gt;"", IFERROR(VLOOKUP(E31, Dashboard!$B48:$F53, 5, FALSE), ""), "")</f>
        <v/>
      </c>
      <c r="G31" s="79"/>
      <c r="H31" s="66"/>
      <c r="I31" s="66"/>
      <c r="J31" s="79"/>
      <c r="K31" s="79"/>
      <c r="L31" s="40"/>
      <c r="M31" s="40"/>
      <c r="N31" s="79"/>
      <c r="O31" s="79"/>
      <c r="P31" s="40"/>
      <c r="Q31" s="40" t="s">
        <v>25</v>
      </c>
      <c r="R31" s="79"/>
      <c r="S31" s="66"/>
      <c r="T31" s="79"/>
    </row>
    <row r="32" spans="2:20" ht="60" customHeight="1" x14ac:dyDescent="0.35">
      <c r="B32" s="38" t="s">
        <v>1339</v>
      </c>
      <c r="C32" s="77"/>
      <c r="D32" s="78"/>
      <c r="E32" s="78" t="s">
        <v>25</v>
      </c>
      <c r="F32" s="78" t="str">
        <f>IF(E32&lt;&gt;"", IFERROR(VLOOKUP(E32, Dashboard!$B48:$F53, 5, FALSE), ""), "")</f>
        <v/>
      </c>
      <c r="G32" s="79"/>
      <c r="H32" s="66"/>
      <c r="I32" s="66"/>
      <c r="J32" s="79"/>
      <c r="K32" s="79"/>
      <c r="L32" s="40"/>
      <c r="M32" s="40"/>
      <c r="N32" s="79"/>
      <c r="O32" s="79"/>
      <c r="P32" s="40"/>
      <c r="Q32" s="40" t="s">
        <v>25</v>
      </c>
      <c r="R32" s="79"/>
      <c r="S32" s="66"/>
      <c r="T32" s="79"/>
    </row>
    <row r="33" spans="2:20" ht="60" customHeight="1" x14ac:dyDescent="0.35">
      <c r="B33" s="38" t="s">
        <v>1340</v>
      </c>
      <c r="C33" s="77"/>
      <c r="D33" s="78"/>
      <c r="E33" s="78" t="s">
        <v>25</v>
      </c>
      <c r="F33" s="78" t="str">
        <f>IF(E33&lt;&gt;"", IFERROR(VLOOKUP(E33, Dashboard!$B48:$F53, 5, FALSE), ""), "")</f>
        <v/>
      </c>
      <c r="G33" s="79"/>
      <c r="H33" s="66"/>
      <c r="I33" s="66"/>
      <c r="J33" s="79"/>
      <c r="K33" s="79"/>
      <c r="L33" s="40"/>
      <c r="M33" s="40"/>
      <c r="N33" s="79"/>
      <c r="O33" s="79"/>
      <c r="P33" s="40"/>
      <c r="Q33" s="40" t="s">
        <v>25</v>
      </c>
      <c r="R33" s="79"/>
      <c r="S33" s="66"/>
      <c r="T33" s="79"/>
    </row>
    <row r="34" spans="2:20" ht="60" customHeight="1" x14ac:dyDescent="0.35">
      <c r="B34" s="38" t="s">
        <v>1341</v>
      </c>
      <c r="C34" s="77"/>
      <c r="D34" s="78"/>
      <c r="E34" s="78" t="s">
        <v>25</v>
      </c>
      <c r="F34" s="78" t="str">
        <f>IF(E34&lt;&gt;"", IFERROR(VLOOKUP(E34, Dashboard!$B48:$F53, 5, FALSE), ""), "")</f>
        <v/>
      </c>
      <c r="G34" s="79"/>
      <c r="H34" s="66"/>
      <c r="I34" s="66"/>
      <c r="J34" s="79"/>
      <c r="K34" s="79"/>
      <c r="L34" s="40"/>
      <c r="M34" s="40"/>
      <c r="N34" s="79"/>
      <c r="O34" s="79"/>
      <c r="P34" s="40"/>
      <c r="Q34" s="40" t="s">
        <v>25</v>
      </c>
      <c r="R34" s="79"/>
      <c r="S34" s="66"/>
      <c r="T34" s="79"/>
    </row>
    <row r="35" spans="2:20" ht="60" customHeight="1" x14ac:dyDescent="0.35">
      <c r="B35" s="38" t="s">
        <v>1342</v>
      </c>
      <c r="C35" s="77"/>
      <c r="D35" s="78"/>
      <c r="E35" s="78" t="s">
        <v>25</v>
      </c>
      <c r="F35" s="78" t="str">
        <f>IF(E35&lt;&gt;"", IFERROR(VLOOKUP(E35, Dashboard!$B48:$F53, 5, FALSE), ""), "")</f>
        <v/>
      </c>
      <c r="G35" s="79"/>
      <c r="H35" s="66"/>
      <c r="I35" s="66"/>
      <c r="J35" s="79"/>
      <c r="K35" s="79"/>
      <c r="L35" s="40"/>
      <c r="M35" s="40"/>
      <c r="N35" s="79"/>
      <c r="O35" s="79"/>
      <c r="P35" s="40"/>
      <c r="Q35" s="40" t="s">
        <v>25</v>
      </c>
      <c r="R35" s="79"/>
      <c r="S35" s="66"/>
      <c r="T35" s="79"/>
    </row>
    <row r="36" spans="2:20" ht="60" customHeight="1" x14ac:dyDescent="0.35">
      <c r="B36" s="38" t="s">
        <v>1343</v>
      </c>
      <c r="C36" s="77"/>
      <c r="D36" s="78"/>
      <c r="E36" s="78" t="s">
        <v>25</v>
      </c>
      <c r="F36" s="78" t="str">
        <f>IF(E36&lt;&gt;"", IFERROR(VLOOKUP(E36, Dashboard!$B48:$F53, 5, FALSE), ""), "")</f>
        <v/>
      </c>
      <c r="G36" s="79"/>
      <c r="H36" s="66"/>
      <c r="I36" s="66"/>
      <c r="J36" s="79"/>
      <c r="K36" s="79"/>
      <c r="L36" s="40"/>
      <c r="M36" s="40"/>
      <c r="N36" s="79"/>
      <c r="O36" s="79"/>
      <c r="P36" s="40"/>
      <c r="Q36" s="40" t="s">
        <v>25</v>
      </c>
      <c r="R36" s="79"/>
      <c r="S36" s="66"/>
      <c r="T36" s="79"/>
    </row>
    <row r="37" spans="2:20" ht="60" customHeight="1" x14ac:dyDescent="0.35">
      <c r="B37" s="38" t="s">
        <v>1344</v>
      </c>
      <c r="C37" s="77"/>
      <c r="D37" s="78"/>
      <c r="E37" s="78" t="s">
        <v>25</v>
      </c>
      <c r="F37" s="78" t="str">
        <f>IF(E37&lt;&gt;"", IFERROR(VLOOKUP(E37, Dashboard!$B48:$F53, 5, FALSE), ""), "")</f>
        <v/>
      </c>
      <c r="G37" s="79"/>
      <c r="H37" s="66"/>
      <c r="I37" s="66"/>
      <c r="J37" s="79"/>
      <c r="K37" s="79"/>
      <c r="L37" s="40"/>
      <c r="M37" s="40"/>
      <c r="N37" s="79"/>
      <c r="O37" s="79"/>
      <c r="P37" s="40"/>
      <c r="Q37" s="40" t="s">
        <v>25</v>
      </c>
      <c r="R37" s="79"/>
      <c r="S37" s="66"/>
      <c r="T37" s="79"/>
    </row>
    <row r="38" spans="2:20" ht="60" customHeight="1" x14ac:dyDescent="0.35">
      <c r="B38" s="38" t="s">
        <v>1345</v>
      </c>
      <c r="C38" s="77"/>
      <c r="D38" s="78"/>
      <c r="E38" s="78" t="s">
        <v>25</v>
      </c>
      <c r="F38" s="78" t="str">
        <f>IF(E38&lt;&gt;"", IFERROR(VLOOKUP(E38, Dashboard!$B48:$F53, 5, FALSE), ""), "")</f>
        <v/>
      </c>
      <c r="G38" s="79"/>
      <c r="H38" s="66"/>
      <c r="I38" s="66"/>
      <c r="J38" s="79"/>
      <c r="K38" s="79"/>
      <c r="L38" s="40"/>
      <c r="M38" s="40"/>
      <c r="N38" s="79"/>
      <c r="O38" s="79"/>
      <c r="P38" s="40"/>
      <c r="Q38" s="40" t="s">
        <v>25</v>
      </c>
      <c r="R38" s="79"/>
      <c r="S38" s="66"/>
      <c r="T38" s="79"/>
    </row>
    <row r="39" spans="2:20" ht="60" customHeight="1" x14ac:dyDescent="0.35">
      <c r="B39" s="38" t="s">
        <v>1346</v>
      </c>
      <c r="C39" s="77"/>
      <c r="D39" s="78"/>
      <c r="E39" s="78" t="s">
        <v>25</v>
      </c>
      <c r="F39" s="78" t="str">
        <f>IF(E39&lt;&gt;"", IFERROR(VLOOKUP(E39, Dashboard!$B48:$F53, 5, FALSE), ""), "")</f>
        <v/>
      </c>
      <c r="G39" s="79"/>
      <c r="H39" s="66"/>
      <c r="I39" s="66"/>
      <c r="J39" s="79"/>
      <c r="K39" s="79"/>
      <c r="L39" s="40"/>
      <c r="M39" s="40"/>
      <c r="N39" s="79"/>
      <c r="O39" s="79"/>
      <c r="P39" s="40"/>
      <c r="Q39" s="40" t="s">
        <v>25</v>
      </c>
      <c r="R39" s="79"/>
      <c r="S39" s="66"/>
      <c r="T39" s="79"/>
    </row>
    <row r="40" spans="2:20" ht="60" customHeight="1" x14ac:dyDescent="0.35">
      <c r="B40" s="38" t="s">
        <v>1347</v>
      </c>
      <c r="C40" s="77"/>
      <c r="D40" s="78"/>
      <c r="E40" s="78" t="s">
        <v>25</v>
      </c>
      <c r="F40" s="78" t="str">
        <f>IF(E40&lt;&gt;"", IFERROR(VLOOKUP(E40, Dashboard!$B48:$F53, 5, FALSE), ""), "")</f>
        <v/>
      </c>
      <c r="G40" s="79"/>
      <c r="H40" s="66"/>
      <c r="I40" s="66"/>
      <c r="J40" s="79"/>
      <c r="K40" s="79"/>
      <c r="L40" s="40"/>
      <c r="M40" s="40"/>
      <c r="N40" s="79"/>
      <c r="O40" s="79"/>
      <c r="P40" s="40"/>
      <c r="Q40" s="40" t="s">
        <v>25</v>
      </c>
      <c r="R40" s="79"/>
      <c r="S40" s="66"/>
      <c r="T40" s="79"/>
    </row>
    <row r="41" spans="2:20" ht="60" customHeight="1" x14ac:dyDescent="0.35">
      <c r="B41" s="38" t="s">
        <v>1348</v>
      </c>
      <c r="C41" s="77"/>
      <c r="D41" s="78"/>
      <c r="E41" s="78" t="s">
        <v>25</v>
      </c>
      <c r="F41" s="78" t="str">
        <f>IF(E41&lt;&gt;"", IFERROR(VLOOKUP(E41, Dashboard!$B48:$F53, 5, FALSE), ""), "")</f>
        <v/>
      </c>
      <c r="G41" s="79"/>
      <c r="H41" s="66"/>
      <c r="I41" s="66"/>
      <c r="J41" s="79"/>
      <c r="K41" s="79"/>
      <c r="L41" s="40"/>
      <c r="M41" s="40"/>
      <c r="N41" s="79"/>
      <c r="O41" s="79"/>
      <c r="P41" s="40"/>
      <c r="Q41" s="40" t="s">
        <v>25</v>
      </c>
      <c r="R41" s="79"/>
      <c r="S41" s="66"/>
      <c r="T41" s="79"/>
    </row>
    <row r="42" spans="2:20" ht="60" customHeight="1" x14ac:dyDescent="0.35">
      <c r="B42" s="38" t="s">
        <v>1349</v>
      </c>
      <c r="C42" s="77"/>
      <c r="D42" s="78"/>
      <c r="E42" s="78" t="s">
        <v>25</v>
      </c>
      <c r="F42" s="78" t="str">
        <f>IF(E42&lt;&gt;"", IFERROR(VLOOKUP(E42, Dashboard!$B48:$F53, 5, FALSE), ""), "")</f>
        <v/>
      </c>
      <c r="G42" s="79"/>
      <c r="H42" s="66"/>
      <c r="I42" s="66"/>
      <c r="J42" s="79"/>
      <c r="K42" s="79"/>
      <c r="L42" s="40"/>
      <c r="M42" s="40"/>
      <c r="N42" s="79"/>
      <c r="O42" s="79"/>
      <c r="P42" s="40"/>
      <c r="Q42" s="40" t="s">
        <v>25</v>
      </c>
      <c r="R42" s="79"/>
      <c r="S42" s="66"/>
      <c r="T42" s="79"/>
    </row>
    <row r="43" spans="2:20" ht="60" customHeight="1" x14ac:dyDescent="0.35">
      <c r="B43" s="38" t="s">
        <v>1350</v>
      </c>
      <c r="C43" s="77"/>
      <c r="D43" s="78"/>
      <c r="E43" s="78" t="s">
        <v>25</v>
      </c>
      <c r="F43" s="78" t="str">
        <f>IF(E43&lt;&gt;"", IFERROR(VLOOKUP(E43, Dashboard!$B48:$F53, 5, FALSE), ""), "")</f>
        <v/>
      </c>
      <c r="G43" s="79"/>
      <c r="H43" s="66"/>
      <c r="I43" s="66"/>
      <c r="J43" s="79"/>
      <c r="K43" s="79"/>
      <c r="L43" s="40"/>
      <c r="M43" s="40"/>
      <c r="N43" s="79"/>
      <c r="O43" s="79"/>
      <c r="P43" s="40"/>
      <c r="Q43" s="40" t="s">
        <v>25</v>
      </c>
      <c r="R43" s="79"/>
      <c r="S43" s="66"/>
      <c r="T43" s="79"/>
    </row>
    <row r="44" spans="2:20" ht="60" customHeight="1" x14ac:dyDescent="0.35">
      <c r="B44" s="38" t="s">
        <v>1351</v>
      </c>
      <c r="C44" s="77"/>
      <c r="D44" s="78"/>
      <c r="E44" s="78" t="s">
        <v>25</v>
      </c>
      <c r="F44" s="78" t="str">
        <f>IF(E44&lt;&gt;"", IFERROR(VLOOKUP(E44, Dashboard!$B48:$F53, 5, FALSE), ""), "")</f>
        <v/>
      </c>
      <c r="G44" s="79"/>
      <c r="H44" s="66"/>
      <c r="I44" s="66"/>
      <c r="J44" s="79"/>
      <c r="K44" s="79"/>
      <c r="L44" s="40"/>
      <c r="M44" s="40"/>
      <c r="N44" s="79"/>
      <c r="O44" s="79"/>
      <c r="P44" s="40"/>
      <c r="Q44" s="40" t="s">
        <v>25</v>
      </c>
      <c r="R44" s="79"/>
      <c r="S44" s="66"/>
      <c r="T44" s="79"/>
    </row>
    <row r="45" spans="2:20" ht="60" customHeight="1" x14ac:dyDescent="0.35">
      <c r="B45" s="38" t="s">
        <v>1352</v>
      </c>
      <c r="C45" s="77"/>
      <c r="D45" s="78"/>
      <c r="E45" s="78" t="s">
        <v>25</v>
      </c>
      <c r="F45" s="78" t="str">
        <f>IF(E45&lt;&gt;"", IFERROR(VLOOKUP(E45, Dashboard!$B48:$F53, 5, FALSE), ""), "")</f>
        <v/>
      </c>
      <c r="G45" s="79"/>
      <c r="H45" s="66"/>
      <c r="I45" s="66"/>
      <c r="J45" s="79"/>
      <c r="K45" s="79"/>
      <c r="L45" s="40"/>
      <c r="M45" s="40"/>
      <c r="N45" s="79"/>
      <c r="O45" s="79"/>
      <c r="P45" s="40"/>
      <c r="Q45" s="40" t="s">
        <v>25</v>
      </c>
      <c r="R45" s="79"/>
      <c r="S45" s="66"/>
      <c r="T45" s="79"/>
    </row>
    <row r="46" spans="2:20" ht="60" customHeight="1" x14ac:dyDescent="0.35">
      <c r="B46" s="38" t="s">
        <v>1353</v>
      </c>
      <c r="C46" s="77"/>
      <c r="D46" s="78"/>
      <c r="E46" s="78" t="s">
        <v>25</v>
      </c>
      <c r="F46" s="78" t="str">
        <f>IF(E46&lt;&gt;"", IFERROR(VLOOKUP(E46, Dashboard!$B48:$F53, 5, FALSE), ""), "")</f>
        <v/>
      </c>
      <c r="G46" s="79"/>
      <c r="H46" s="66"/>
      <c r="I46" s="66"/>
      <c r="J46" s="79"/>
      <c r="K46" s="79"/>
      <c r="L46" s="40"/>
      <c r="M46" s="40"/>
      <c r="N46" s="79"/>
      <c r="O46" s="79"/>
      <c r="P46" s="40"/>
      <c r="Q46" s="40" t="s">
        <v>25</v>
      </c>
      <c r="R46" s="79"/>
      <c r="S46" s="66"/>
      <c r="T46" s="79"/>
    </row>
    <row r="47" spans="2:20" ht="60" customHeight="1" x14ac:dyDescent="0.35">
      <c r="B47" s="38" t="s">
        <v>1354</v>
      </c>
      <c r="C47" s="77"/>
      <c r="D47" s="78"/>
      <c r="E47" s="78" t="s">
        <v>25</v>
      </c>
      <c r="F47" s="78" t="str">
        <f>IF(E47&lt;&gt;"", IFERROR(VLOOKUP(E47, Dashboard!$B48:$F53, 5, FALSE), ""), "")</f>
        <v/>
      </c>
      <c r="G47" s="79"/>
      <c r="H47" s="66"/>
      <c r="I47" s="66"/>
      <c r="J47" s="79"/>
      <c r="K47" s="79"/>
      <c r="L47" s="40"/>
      <c r="M47" s="40"/>
      <c r="N47" s="79"/>
      <c r="O47" s="79"/>
      <c r="P47" s="40"/>
      <c r="Q47" s="40" t="s">
        <v>25</v>
      </c>
      <c r="R47" s="79"/>
      <c r="S47" s="66"/>
      <c r="T47" s="79"/>
    </row>
    <row r="48" spans="2:20" ht="60" customHeight="1" x14ac:dyDescent="0.35">
      <c r="B48" s="38" t="s">
        <v>1355</v>
      </c>
      <c r="C48" s="77"/>
      <c r="D48" s="78"/>
      <c r="E48" s="78" t="s">
        <v>25</v>
      </c>
      <c r="F48" s="78" t="str">
        <f>IF(E48&lt;&gt;"", IFERROR(VLOOKUP(E48, Dashboard!$B48:$F53, 5, FALSE), ""), "")</f>
        <v/>
      </c>
      <c r="G48" s="79"/>
      <c r="H48" s="66"/>
      <c r="I48" s="66"/>
      <c r="J48" s="79"/>
      <c r="K48" s="79"/>
      <c r="L48" s="40"/>
      <c r="M48" s="40"/>
      <c r="N48" s="79"/>
      <c r="O48" s="79"/>
      <c r="P48" s="40"/>
      <c r="Q48" s="40" t="s">
        <v>25</v>
      </c>
      <c r="R48" s="79"/>
      <c r="S48" s="66"/>
      <c r="T48" s="79"/>
    </row>
    <row r="49" spans="2:20" ht="60" customHeight="1" x14ac:dyDescent="0.35">
      <c r="B49" s="38" t="s">
        <v>1356</v>
      </c>
      <c r="C49" s="77"/>
      <c r="D49" s="78"/>
      <c r="E49" s="78" t="s">
        <v>25</v>
      </c>
      <c r="F49" s="78" t="str">
        <f>IF(E49&lt;&gt;"", IFERROR(VLOOKUP(E49, Dashboard!$B48:$F53, 5, FALSE), ""), "")</f>
        <v/>
      </c>
      <c r="G49" s="79"/>
      <c r="H49" s="66"/>
      <c r="I49" s="66"/>
      <c r="J49" s="79"/>
      <c r="K49" s="79"/>
      <c r="L49" s="40"/>
      <c r="M49" s="40"/>
      <c r="N49" s="79"/>
      <c r="O49" s="79"/>
      <c r="P49" s="40"/>
      <c r="Q49" s="40" t="s">
        <v>25</v>
      </c>
      <c r="R49" s="79"/>
      <c r="S49" s="66"/>
      <c r="T49" s="79"/>
    </row>
    <row r="50" spans="2:20" ht="60" customHeight="1" x14ac:dyDescent="0.35">
      <c r="B50" s="38" t="s">
        <v>1357</v>
      </c>
      <c r="C50" s="77"/>
      <c r="D50" s="78"/>
      <c r="E50" s="78" t="s">
        <v>25</v>
      </c>
      <c r="F50" s="78" t="str">
        <f>IF(E50&lt;&gt;"", IFERROR(VLOOKUP(E50, Dashboard!$B48:$F53, 5, FALSE), ""), "")</f>
        <v/>
      </c>
      <c r="G50" s="79"/>
      <c r="H50" s="66"/>
      <c r="I50" s="66"/>
      <c r="J50" s="79"/>
      <c r="K50" s="79"/>
      <c r="L50" s="40"/>
      <c r="M50" s="40"/>
      <c r="N50" s="79"/>
      <c r="O50" s="79"/>
      <c r="P50" s="40"/>
      <c r="Q50" s="40" t="s">
        <v>25</v>
      </c>
      <c r="R50" s="79"/>
      <c r="S50" s="66"/>
      <c r="T50" s="79"/>
    </row>
    <row r="51" spans="2:20" ht="60" customHeight="1" x14ac:dyDescent="0.35">
      <c r="B51" s="38" t="s">
        <v>1358</v>
      </c>
      <c r="C51" s="77"/>
      <c r="D51" s="78"/>
      <c r="E51" s="78" t="s">
        <v>25</v>
      </c>
      <c r="F51" s="78" t="str">
        <f>IF(E51&lt;&gt;"", IFERROR(VLOOKUP(E51, Dashboard!$B48:$F53, 5, FALSE), ""), "")</f>
        <v/>
      </c>
      <c r="G51" s="79"/>
      <c r="H51" s="66"/>
      <c r="I51" s="66"/>
      <c r="J51" s="79"/>
      <c r="K51" s="79"/>
      <c r="L51" s="40"/>
      <c r="M51" s="40"/>
      <c r="N51" s="79"/>
      <c r="O51" s="79"/>
      <c r="P51" s="40"/>
      <c r="Q51" s="40" t="s">
        <v>25</v>
      </c>
      <c r="R51" s="79"/>
      <c r="S51" s="66"/>
      <c r="T51" s="79"/>
    </row>
    <row r="52" spans="2:20" ht="60" customHeight="1" x14ac:dyDescent="0.35">
      <c r="B52" s="38" t="s">
        <v>1359</v>
      </c>
      <c r="C52" s="77"/>
      <c r="D52" s="78"/>
      <c r="E52" s="78" t="s">
        <v>25</v>
      </c>
      <c r="F52" s="78" t="str">
        <f>IF(E52&lt;&gt;"", IFERROR(VLOOKUP(E52, Dashboard!$B48:$F53, 5, FALSE), ""), "")</f>
        <v/>
      </c>
      <c r="G52" s="79"/>
      <c r="H52" s="66"/>
      <c r="I52" s="66"/>
      <c r="J52" s="79"/>
      <c r="K52" s="79"/>
      <c r="L52" s="40"/>
      <c r="M52" s="40"/>
      <c r="N52" s="79"/>
      <c r="O52" s="79"/>
      <c r="P52" s="40"/>
      <c r="Q52" s="40" t="s">
        <v>25</v>
      </c>
      <c r="R52" s="79"/>
      <c r="S52" s="66"/>
      <c r="T52" s="79"/>
    </row>
    <row r="53" spans="2:20" ht="60" customHeight="1" x14ac:dyDescent="0.35">
      <c r="B53" s="38" t="s">
        <v>1360</v>
      </c>
      <c r="C53" s="77"/>
      <c r="D53" s="78"/>
      <c r="E53" s="78" t="s">
        <v>25</v>
      </c>
      <c r="F53" s="78" t="str">
        <f>IF(E53&lt;&gt;"", IFERROR(VLOOKUP(E53, Dashboard!$B48:$F53, 5, FALSE), ""), "")</f>
        <v/>
      </c>
      <c r="G53" s="79"/>
      <c r="H53" s="66"/>
      <c r="I53" s="66"/>
      <c r="J53" s="79"/>
      <c r="K53" s="79"/>
      <c r="L53" s="40"/>
      <c r="M53" s="40"/>
      <c r="N53" s="79"/>
      <c r="O53" s="79"/>
      <c r="P53" s="40"/>
      <c r="Q53" s="40" t="s">
        <v>25</v>
      </c>
      <c r="R53" s="79"/>
      <c r="S53" s="66"/>
      <c r="T53" s="79"/>
    </row>
    <row r="54" spans="2:20" ht="60" customHeight="1" x14ac:dyDescent="0.35">
      <c r="B54" s="38" t="s">
        <v>1361</v>
      </c>
      <c r="C54" s="77"/>
      <c r="D54" s="78"/>
      <c r="E54" s="78" t="s">
        <v>25</v>
      </c>
      <c r="F54" s="78" t="str">
        <f>IF(E54&lt;&gt;"", IFERROR(VLOOKUP(E54, Dashboard!$B48:$F53,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1118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1362</v>
      </c>
      <c r="B1" s="104" t="s">
        <v>1</v>
      </c>
      <c r="C1" s="104" t="s">
        <v>1363</v>
      </c>
      <c r="D1" s="104" t="s">
        <v>11</v>
      </c>
      <c r="E1" s="104" t="s">
        <v>1364</v>
      </c>
      <c r="F1" s="104" t="s">
        <v>1365</v>
      </c>
      <c r="G1" s="104" t="s">
        <v>1366</v>
      </c>
      <c r="H1" s="104" t="s">
        <v>1367</v>
      </c>
      <c r="I1" s="104" t="s">
        <v>1368</v>
      </c>
      <c r="J1" s="104" t="s">
        <v>1369</v>
      </c>
      <c r="K1" s="104" t="s">
        <v>1370</v>
      </c>
      <c r="L1" s="104" t="s">
        <v>1371</v>
      </c>
      <c r="M1" s="104" t="s">
        <v>1372</v>
      </c>
      <c r="N1" s="104" t="s">
        <v>1373</v>
      </c>
      <c r="O1" s="104" t="s">
        <v>1374</v>
      </c>
      <c r="P1" s="104" t="s">
        <v>1375</v>
      </c>
      <c r="Q1" s="104" t="s">
        <v>1376</v>
      </c>
      <c r="R1" s="104" t="s">
        <v>1377</v>
      </c>
      <c r="S1" s="104" t="s">
        <v>1378</v>
      </c>
      <c r="T1" s="104" t="s">
        <v>1379</v>
      </c>
      <c r="U1" s="104" t="s">
        <v>1380</v>
      </c>
      <c r="V1" s="104" t="s">
        <v>1381</v>
      </c>
      <c r="W1" s="104" t="s">
        <v>1382</v>
      </c>
      <c r="X1" s="104" t="s">
        <v>1383</v>
      </c>
      <c r="Y1" s="104" t="s">
        <v>1384</v>
      </c>
      <c r="Z1" s="104" t="s">
        <v>1385</v>
      </c>
      <c r="AA1" s="104" t="s">
        <v>1386</v>
      </c>
      <c r="AB1" s="104" t="s">
        <v>1387</v>
      </c>
      <c r="AC1" s="104" t="s">
        <v>1388</v>
      </c>
      <c r="AD1" s="104" t="s">
        <v>1389</v>
      </c>
      <c r="AE1" s="104" t="s">
        <v>1390</v>
      </c>
      <c r="AF1" s="104" t="s">
        <v>1391</v>
      </c>
      <c r="AG1" s="104" t="s">
        <v>1392</v>
      </c>
      <c r="AH1" s="104" t="s">
        <v>1393</v>
      </c>
      <c r="AI1" s="104" t="s">
        <v>1394</v>
      </c>
      <c r="AJ1" s="104" t="s">
        <v>1395</v>
      </c>
      <c r="AK1" s="104" t="s">
        <v>1396</v>
      </c>
      <c r="AL1" s="104" t="s">
        <v>1397</v>
      </c>
      <c r="AM1" s="104" t="s">
        <v>1398</v>
      </c>
      <c r="AN1" s="104" t="s">
        <v>1399</v>
      </c>
      <c r="AO1" s="104" t="s">
        <v>1400</v>
      </c>
      <c r="AP1" s="104" t="s">
        <v>1401</v>
      </c>
      <c r="AQ1" s="104" t="s">
        <v>1402</v>
      </c>
      <c r="AR1" s="104" t="s">
        <v>1403</v>
      </c>
      <c r="AS1" s="104" t="s">
        <v>1404</v>
      </c>
      <c r="AT1" s="104" t="s">
        <v>1405</v>
      </c>
      <c r="AU1" s="104" t="s">
        <v>1406</v>
      </c>
      <c r="AV1" s="104" t="s">
        <v>1407</v>
      </c>
      <c r="AW1" s="105" t="s">
        <v>1408</v>
      </c>
    </row>
    <row r="2" spans="1:49" ht="60" customHeight="1" outlineLevel="1" x14ac:dyDescent="0.35">
      <c r="A2" s="97" t="s">
        <v>1409</v>
      </c>
      <c r="B2" s="80">
        <v>1</v>
      </c>
      <c r="C2" s="82" t="s">
        <v>25</v>
      </c>
      <c r="D2" s="84" t="s">
        <v>1410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1409</v>
      </c>
      <c r="B3" s="81" t="s">
        <v>1411</v>
      </c>
      <c r="C3" s="83" t="s">
        <v>1412</v>
      </c>
      <c r="D3" s="85" t="s">
        <v>1413</v>
      </c>
      <c r="E3" s="85" t="s">
        <v>1414</v>
      </c>
      <c r="F3" s="86" t="s">
        <v>394</v>
      </c>
      <c r="G3" s="86" t="s">
        <v>1415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1409</v>
      </c>
      <c r="B4" s="81" t="s">
        <v>1416</v>
      </c>
      <c r="C4" s="83" t="s">
        <v>1417</v>
      </c>
      <c r="D4" s="85" t="s">
        <v>1418</v>
      </c>
      <c r="E4" s="85" t="s">
        <v>1419</v>
      </c>
      <c r="F4" s="86" t="s">
        <v>394</v>
      </c>
      <c r="G4" s="86" t="s">
        <v>1420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1409</v>
      </c>
      <c r="B5" s="81" t="s">
        <v>1421</v>
      </c>
      <c r="C5" s="83" t="s">
        <v>1422</v>
      </c>
      <c r="D5" s="85" t="s">
        <v>1423</v>
      </c>
      <c r="E5" s="85" t="s">
        <v>1424</v>
      </c>
      <c r="F5" s="86" t="s">
        <v>394</v>
      </c>
      <c r="G5" s="86" t="s">
        <v>1425</v>
      </c>
      <c r="H5" s="86">
        <v>2</v>
      </c>
      <c r="I5" s="88">
        <f>IF(COUNTIF(J5:AW5,"&lt;&gt;")=0,"",SUMPRODUCT(((Recommendations[ImplStatus]="Implemented")+(Recommendations[ImplStatus]="Compensated"))*ISNUMBER(MATCH(Recommendations[Id],J5:AW5,0)))/COUNTIF(J5:AW5,"&lt;&gt;"))</f>
        <v>0</v>
      </c>
      <c r="J5" s="90" t="s">
        <v>318</v>
      </c>
      <c r="K5" s="90" t="s">
        <v>395</v>
      </c>
      <c r="L5" s="90" t="s">
        <v>402</v>
      </c>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1409</v>
      </c>
      <c r="B6" s="81" t="s">
        <v>1426</v>
      </c>
      <c r="C6" s="83" t="s">
        <v>1427</v>
      </c>
      <c r="D6" s="85" t="s">
        <v>1428</v>
      </c>
      <c r="E6" s="85" t="s">
        <v>1429</v>
      </c>
      <c r="F6" s="86" t="s">
        <v>394</v>
      </c>
      <c r="G6" s="86" t="s">
        <v>1415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1409</v>
      </c>
      <c r="B7" s="81" t="s">
        <v>1430</v>
      </c>
      <c r="C7" s="83" t="s">
        <v>1431</v>
      </c>
      <c r="D7" s="85" t="s">
        <v>1432</v>
      </c>
      <c r="E7" s="85" t="s">
        <v>1433</v>
      </c>
      <c r="F7" s="86" t="s">
        <v>394</v>
      </c>
      <c r="G7" s="86" t="s">
        <v>1425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1434</v>
      </c>
      <c r="B8" s="80">
        <v>2</v>
      </c>
      <c r="C8" s="82" t="s">
        <v>25</v>
      </c>
      <c r="D8" s="84" t="s">
        <v>1435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1434</v>
      </c>
      <c r="B9" s="81" t="s">
        <v>1436</v>
      </c>
      <c r="C9" s="83" t="s">
        <v>1437</v>
      </c>
      <c r="D9" s="85" t="s">
        <v>1438</v>
      </c>
      <c r="E9" s="85" t="s">
        <v>1439</v>
      </c>
      <c r="F9" s="86" t="s">
        <v>1440</v>
      </c>
      <c r="G9" s="86" t="s">
        <v>1415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1434</v>
      </c>
      <c r="B10" s="81" t="s">
        <v>1441</v>
      </c>
      <c r="C10" s="83" t="s">
        <v>1442</v>
      </c>
      <c r="D10" s="85" t="s">
        <v>1443</v>
      </c>
      <c r="E10" s="85" t="s">
        <v>1444</v>
      </c>
      <c r="F10" s="86" t="s">
        <v>1440</v>
      </c>
      <c r="G10" s="86" t="s">
        <v>1415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1434</v>
      </c>
      <c r="B11" s="81" t="s">
        <v>1445</v>
      </c>
      <c r="C11" s="83" t="s">
        <v>1446</v>
      </c>
      <c r="D11" s="85" t="s">
        <v>1447</v>
      </c>
      <c r="E11" s="85" t="s">
        <v>1448</v>
      </c>
      <c r="F11" s="86" t="s">
        <v>1440</v>
      </c>
      <c r="G11" s="86" t="s">
        <v>1420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1434</v>
      </c>
      <c r="B12" s="81" t="s">
        <v>1449</v>
      </c>
      <c r="C12" s="83" t="s">
        <v>1450</v>
      </c>
      <c r="D12" s="85" t="s">
        <v>1451</v>
      </c>
      <c r="E12" s="85" t="s">
        <v>1452</v>
      </c>
      <c r="F12" s="86" t="s">
        <v>1440</v>
      </c>
      <c r="G12" s="86" t="s">
        <v>1425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1434</v>
      </c>
      <c r="B13" s="81" t="s">
        <v>1453</v>
      </c>
      <c r="C13" s="83" t="s">
        <v>1454</v>
      </c>
      <c r="D13" s="85" t="s">
        <v>1455</v>
      </c>
      <c r="E13" s="85" t="s">
        <v>1456</v>
      </c>
      <c r="F13" s="86" t="s">
        <v>1440</v>
      </c>
      <c r="G13" s="86" t="s">
        <v>1457</v>
      </c>
      <c r="H13" s="86">
        <v>2</v>
      </c>
      <c r="I13" s="88">
        <f>IF(COUNTIF(J13:AW13,"&lt;&gt;")=0,"",SUMPRODUCT(((Recommendations[ImplStatus]="Implemented")+(Recommendations[ImplStatus]="Compensated"))*ISNUMBER(MATCH(Recommendations[Id],J13:AW13,0)))/COUNTIF(J13:AW13,"&lt;&gt;"))</f>
        <v>0</v>
      </c>
      <c r="J13" s="90" t="s">
        <v>89</v>
      </c>
      <c r="K13" s="90" t="s">
        <v>436</v>
      </c>
      <c r="L13" s="90" t="s">
        <v>796</v>
      </c>
      <c r="M13" s="90" t="s">
        <v>969</v>
      </c>
      <c r="N13" s="90" t="s">
        <v>1070</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1434</v>
      </c>
      <c r="B14" s="81" t="s">
        <v>1458</v>
      </c>
      <c r="C14" s="83" t="s">
        <v>1459</v>
      </c>
      <c r="D14" s="85" t="s">
        <v>1460</v>
      </c>
      <c r="E14" s="85" t="s">
        <v>1461</v>
      </c>
      <c r="F14" s="86" t="s">
        <v>1440</v>
      </c>
      <c r="G14" s="86" t="s">
        <v>1457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1434</v>
      </c>
      <c r="B15" s="81" t="s">
        <v>1462</v>
      </c>
      <c r="C15" s="83" t="s">
        <v>1463</v>
      </c>
      <c r="D15" s="85" t="s">
        <v>1464</v>
      </c>
      <c r="E15" s="85" t="s">
        <v>1465</v>
      </c>
      <c r="F15" s="86" t="s">
        <v>1440</v>
      </c>
      <c r="G15" s="86" t="s">
        <v>1457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1466</v>
      </c>
      <c r="B16" s="80">
        <v>3</v>
      </c>
      <c r="C16" s="82" t="s">
        <v>25</v>
      </c>
      <c r="D16" s="84" t="s">
        <v>1467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1466</v>
      </c>
      <c r="B17" s="81" t="s">
        <v>1468</v>
      </c>
      <c r="C17" s="83" t="s">
        <v>1469</v>
      </c>
      <c r="D17" s="85" t="s">
        <v>1470</v>
      </c>
      <c r="E17" s="85" t="s">
        <v>1471</v>
      </c>
      <c r="F17" s="86" t="s">
        <v>1472</v>
      </c>
      <c r="G17" s="86" t="s">
        <v>1473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1466</v>
      </c>
      <c r="B18" s="81" t="s">
        <v>1474</v>
      </c>
      <c r="C18" s="83" t="s">
        <v>1475</v>
      </c>
      <c r="D18" s="85" t="s">
        <v>1476</v>
      </c>
      <c r="E18" s="85" t="s">
        <v>1477</v>
      </c>
      <c r="F18" s="86" t="s">
        <v>1472</v>
      </c>
      <c r="G18" s="86" t="s">
        <v>1415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1466</v>
      </c>
      <c r="B19" s="81" t="s">
        <v>1478</v>
      </c>
      <c r="C19" s="83" t="s">
        <v>1479</v>
      </c>
      <c r="D19" s="85" t="s">
        <v>1480</v>
      </c>
      <c r="E19" s="85" t="s">
        <v>1481</v>
      </c>
      <c r="F19" s="86" t="s">
        <v>1472</v>
      </c>
      <c r="G19" s="86" t="s">
        <v>1457</v>
      </c>
      <c r="H19" s="86">
        <v>1</v>
      </c>
      <c r="I19" s="88">
        <f>IF(COUNTIF(J19:AW19,"&lt;&gt;")=0,"",SUMPRODUCT(((Recommendations[ImplStatus]="Implemented")+(Recommendations[ImplStatus]="Compensated"))*ISNUMBER(MATCH(Recommendations[Id],J19:AW19,0)))/COUNTIF(J19:AW19,"&lt;&gt;"))</f>
        <v>0</v>
      </c>
      <c r="J19" s="90" t="s">
        <v>52</v>
      </c>
      <c r="K19" s="90" t="s">
        <v>82</v>
      </c>
      <c r="L19" s="90" t="s">
        <v>103</v>
      </c>
      <c r="M19" s="90" t="s">
        <v>111</v>
      </c>
      <c r="N19" s="90" t="s">
        <v>118</v>
      </c>
      <c r="O19" s="90" t="s">
        <v>374</v>
      </c>
      <c r="P19" s="90" t="s">
        <v>429</v>
      </c>
      <c r="Q19" s="90" t="s">
        <v>859</v>
      </c>
      <c r="R19" s="90" t="s">
        <v>866</v>
      </c>
      <c r="S19" s="90" t="s">
        <v>872</v>
      </c>
      <c r="T19" s="90" t="s">
        <v>879</v>
      </c>
      <c r="U19" s="90" t="s">
        <v>886</v>
      </c>
      <c r="V19" s="90" t="s">
        <v>893</v>
      </c>
      <c r="W19" s="90" t="s">
        <v>914</v>
      </c>
      <c r="X19" s="90" t="s">
        <v>927</v>
      </c>
      <c r="Y19" s="90" t="s">
        <v>1030</v>
      </c>
      <c r="Z19" s="90" t="s">
        <v>1058</v>
      </c>
      <c r="AA19" s="90" t="s">
        <v>1063</v>
      </c>
      <c r="AB19" s="90" t="s">
        <v>1083</v>
      </c>
      <c r="AC19" s="90" t="s">
        <v>1089</v>
      </c>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1466</v>
      </c>
      <c r="B20" s="81" t="s">
        <v>1482</v>
      </c>
      <c r="C20" s="83" t="s">
        <v>1483</v>
      </c>
      <c r="D20" s="85" t="s">
        <v>1484</v>
      </c>
      <c r="E20" s="85" t="s">
        <v>1485</v>
      </c>
      <c r="F20" s="86" t="s">
        <v>1472</v>
      </c>
      <c r="G20" s="86" t="s">
        <v>1457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1466</v>
      </c>
      <c r="B21" s="81" t="s">
        <v>1486</v>
      </c>
      <c r="C21" s="83" t="s">
        <v>1487</v>
      </c>
      <c r="D21" s="85" t="s">
        <v>1488</v>
      </c>
      <c r="E21" s="85" t="s">
        <v>1489</v>
      </c>
      <c r="F21" s="86" t="s">
        <v>1472</v>
      </c>
      <c r="G21" s="86" t="s">
        <v>1457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1466</v>
      </c>
      <c r="B22" s="81" t="s">
        <v>1490</v>
      </c>
      <c r="C22" s="83" t="s">
        <v>1491</v>
      </c>
      <c r="D22" s="85" t="s">
        <v>1492</v>
      </c>
      <c r="E22" s="85" t="s">
        <v>1493</v>
      </c>
      <c r="F22" s="86" t="s">
        <v>1472</v>
      </c>
      <c r="G22" s="86" t="s">
        <v>1457</v>
      </c>
      <c r="H22" s="86">
        <v>1</v>
      </c>
      <c r="I22" s="88">
        <f>IF(COUNTIF(J22:AW22,"&lt;&gt;")=0,"",SUMPRODUCT(((Recommendations[ImplStatus]="Implemented")+(Recommendations[ImplStatus]="Compensated"))*ISNUMBER(MATCH(Recommendations[Id],J22:AW22,0)))/COUNTIF(J22:AW22,"&lt;&gt;"))</f>
        <v>0</v>
      </c>
      <c r="J22" s="90" t="s">
        <v>429</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1466</v>
      </c>
      <c r="B23" s="81" t="s">
        <v>1494</v>
      </c>
      <c r="C23" s="83" t="s">
        <v>1495</v>
      </c>
      <c r="D23" s="85" t="s">
        <v>1496</v>
      </c>
      <c r="E23" s="85" t="s">
        <v>1497</v>
      </c>
      <c r="F23" s="86" t="s">
        <v>1472</v>
      </c>
      <c r="G23" s="86" t="s">
        <v>1415</v>
      </c>
      <c r="H23" s="86">
        <v>2</v>
      </c>
      <c r="I23" s="88">
        <f>IF(COUNTIF(J23:AW23,"&lt;&gt;")=0,"",SUMPRODUCT(((Recommendations[ImplStatus]="Implemented")+(Recommendations[ImplStatus]="Compensated"))*ISNUMBER(MATCH(Recommendations[Id],J23:AW23,0)))/COUNTIF(J23:AW23,"&lt;&gt;"))</f>
        <v>0</v>
      </c>
      <c r="J23" s="90" t="s">
        <v>282</v>
      </c>
      <c r="K23" s="90" t="s">
        <v>288</v>
      </c>
      <c r="L23" s="90" t="s">
        <v>295</v>
      </c>
      <c r="M23" s="90" t="s">
        <v>303</v>
      </c>
      <c r="N23" s="90" t="s">
        <v>775</v>
      </c>
      <c r="O23" s="90" t="s">
        <v>1077</v>
      </c>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1466</v>
      </c>
      <c r="B24" s="81" t="s">
        <v>1498</v>
      </c>
      <c r="C24" s="83" t="s">
        <v>1499</v>
      </c>
      <c r="D24" s="85" t="s">
        <v>1500</v>
      </c>
      <c r="E24" s="85" t="s">
        <v>1501</v>
      </c>
      <c r="F24" s="86" t="s">
        <v>1472</v>
      </c>
      <c r="G24" s="86" t="s">
        <v>1415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1466</v>
      </c>
      <c r="B25" s="81" t="s">
        <v>1502</v>
      </c>
      <c r="C25" s="83" t="s">
        <v>1503</v>
      </c>
      <c r="D25" s="85" t="s">
        <v>1504</v>
      </c>
      <c r="E25" s="85" t="s">
        <v>1505</v>
      </c>
      <c r="F25" s="86" t="s">
        <v>1472</v>
      </c>
      <c r="G25" s="86" t="s">
        <v>1457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1466</v>
      </c>
      <c r="B26" s="81" t="s">
        <v>1506</v>
      </c>
      <c r="C26" s="83" t="s">
        <v>1507</v>
      </c>
      <c r="D26" s="85" t="s">
        <v>1508</v>
      </c>
      <c r="E26" s="85" t="s">
        <v>1509</v>
      </c>
      <c r="F26" s="86" t="s">
        <v>1472</v>
      </c>
      <c r="G26" s="86" t="s">
        <v>1457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1466</v>
      </c>
      <c r="B27" s="81" t="s">
        <v>1510</v>
      </c>
      <c r="C27" s="83" t="s">
        <v>1511</v>
      </c>
      <c r="D27" s="85" t="s">
        <v>1512</v>
      </c>
      <c r="E27" s="85" t="s">
        <v>1513</v>
      </c>
      <c r="F27" s="86" t="s">
        <v>1472</v>
      </c>
      <c r="G27" s="86" t="s">
        <v>1457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1466</v>
      </c>
      <c r="B28" s="81" t="s">
        <v>1514</v>
      </c>
      <c r="C28" s="83" t="s">
        <v>1515</v>
      </c>
      <c r="D28" s="85" t="s">
        <v>1516</v>
      </c>
      <c r="E28" s="85" t="s">
        <v>1517</v>
      </c>
      <c r="F28" s="86" t="s">
        <v>1472</v>
      </c>
      <c r="G28" s="86" t="s">
        <v>1457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1466</v>
      </c>
      <c r="B29" s="81" t="s">
        <v>1518</v>
      </c>
      <c r="C29" s="83" t="s">
        <v>1519</v>
      </c>
      <c r="D29" s="85" t="s">
        <v>1520</v>
      </c>
      <c r="E29" s="85" t="s">
        <v>1521</v>
      </c>
      <c r="F29" s="86" t="s">
        <v>1472</v>
      </c>
      <c r="G29" s="86" t="s">
        <v>1457</v>
      </c>
      <c r="H29" s="86">
        <v>3</v>
      </c>
      <c r="I29" s="88">
        <f>IF(COUNTIF(J29:AW29,"&lt;&gt;")=0,"",SUMPRODUCT(((Recommendations[ImplStatus]="Implemented")+(Recommendations[ImplStatus]="Compensated"))*ISNUMBER(MATCH(Recommendations[Id],J29:AW29,0)))/COUNTIF(J29:AW29,"&lt;&gt;"))</f>
        <v>0</v>
      </c>
      <c r="J29" s="90" t="s">
        <v>282</v>
      </c>
      <c r="K29" s="90" t="s">
        <v>288</v>
      </c>
      <c r="L29" s="90" t="s">
        <v>295</v>
      </c>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1466</v>
      </c>
      <c r="B30" s="81" t="s">
        <v>1522</v>
      </c>
      <c r="C30" s="83" t="s">
        <v>1523</v>
      </c>
      <c r="D30" s="85" t="s">
        <v>1524</v>
      </c>
      <c r="E30" s="85" t="s">
        <v>1525</v>
      </c>
      <c r="F30" s="86" t="s">
        <v>1472</v>
      </c>
      <c r="G30" s="86" t="s">
        <v>1425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1526</v>
      </c>
      <c r="B31" s="80">
        <v>4</v>
      </c>
      <c r="C31" s="82" t="s">
        <v>25</v>
      </c>
      <c r="D31" s="84" t="s">
        <v>1527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1526</v>
      </c>
      <c r="B32" s="81" t="s">
        <v>311</v>
      </c>
      <c r="C32" s="83" t="s">
        <v>1528</v>
      </c>
      <c r="D32" s="85" t="s">
        <v>1529</v>
      </c>
      <c r="E32" s="85" t="s">
        <v>1530</v>
      </c>
      <c r="F32" s="86" t="s">
        <v>1531</v>
      </c>
      <c r="G32" s="86" t="s">
        <v>1473</v>
      </c>
      <c r="H32" s="86">
        <v>1</v>
      </c>
      <c r="I32" s="88">
        <f>IF(COUNTIF(J32:AW32,"&lt;&gt;")=0,"",SUMPRODUCT(((Recommendations[ImplStatus]="Implemented")+(Recommendations[ImplStatus]="Compensated"))*ISNUMBER(MATCH(Recommendations[Id],J32:AW32,0)))/COUNTIF(J32:AW32,"&lt;&gt;"))</f>
        <v>0</v>
      </c>
      <c r="J32" s="90" t="s">
        <v>311</v>
      </c>
      <c r="K32" s="90" t="s">
        <v>559</v>
      </c>
      <c r="L32" s="90" t="s">
        <v>565</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1526</v>
      </c>
      <c r="B33" s="81" t="s">
        <v>318</v>
      </c>
      <c r="C33" s="83" t="s">
        <v>1532</v>
      </c>
      <c r="D33" s="85" t="s">
        <v>1533</v>
      </c>
      <c r="E33" s="85" t="s">
        <v>1534</v>
      </c>
      <c r="F33" s="86" t="s">
        <v>1531</v>
      </c>
      <c r="G33" s="86" t="s">
        <v>1473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1526</v>
      </c>
      <c r="B34" s="81" t="s">
        <v>1535</v>
      </c>
      <c r="C34" s="83" t="s">
        <v>1536</v>
      </c>
      <c r="D34" s="85" t="s">
        <v>1537</v>
      </c>
      <c r="E34" s="85" t="s">
        <v>1538</v>
      </c>
      <c r="F34" s="86" t="s">
        <v>394</v>
      </c>
      <c r="G34" s="86" t="s">
        <v>1457</v>
      </c>
      <c r="H34" s="86">
        <v>1</v>
      </c>
      <c r="I34" s="88">
        <f>IF(COUNTIF(J34:AW34,"&lt;&gt;")=0,"",SUMPRODUCT(((Recommendations[ImplStatus]="Implemented")+(Recommendations[ImplStatus]="Compensated"))*ISNUMBER(MATCH(Recommendations[Id],J34:AW34,0)))/COUNTIF(J34:AW34,"&lt;&gt;"))</f>
        <v>0</v>
      </c>
      <c r="J34" s="90" t="s">
        <v>75</v>
      </c>
      <c r="K34" s="90" t="s">
        <v>352</v>
      </c>
      <c r="L34" s="90" t="s">
        <v>527</v>
      </c>
      <c r="M34" s="90" t="s">
        <v>571</v>
      </c>
      <c r="N34" s="90" t="s">
        <v>585</v>
      </c>
      <c r="O34" s="90" t="s">
        <v>907</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1526</v>
      </c>
      <c r="B35" s="81" t="s">
        <v>1539</v>
      </c>
      <c r="C35" s="83" t="s">
        <v>1540</v>
      </c>
      <c r="D35" s="85" t="s">
        <v>1541</v>
      </c>
      <c r="E35" s="85" t="s">
        <v>1542</v>
      </c>
      <c r="F35" s="86" t="s">
        <v>394</v>
      </c>
      <c r="G35" s="86" t="s">
        <v>1457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1526</v>
      </c>
      <c r="B36" s="81" t="s">
        <v>1543</v>
      </c>
      <c r="C36" s="83" t="s">
        <v>1544</v>
      </c>
      <c r="D36" s="85" t="s">
        <v>1545</v>
      </c>
      <c r="E36" s="85" t="s">
        <v>1546</v>
      </c>
      <c r="F36" s="86" t="s">
        <v>394</v>
      </c>
      <c r="G36" s="86" t="s">
        <v>1457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1526</v>
      </c>
      <c r="B37" s="81" t="s">
        <v>1547</v>
      </c>
      <c r="C37" s="83" t="s">
        <v>1548</v>
      </c>
      <c r="D37" s="85" t="s">
        <v>1549</v>
      </c>
      <c r="E37" s="85" t="s">
        <v>1550</v>
      </c>
      <c r="F37" s="86" t="s">
        <v>394</v>
      </c>
      <c r="G37" s="86" t="s">
        <v>1457</v>
      </c>
      <c r="H37" s="86">
        <v>1</v>
      </c>
      <c r="I37" s="88">
        <f>IF(COUNTIF(J37:AW37,"&lt;&gt;")=0,"",SUMPRODUCT(((Recommendations[ImplStatus]="Implemented")+(Recommendations[ImplStatus]="Compensated"))*ISNUMBER(MATCH(Recommendations[Id],J37:AW37,0)))/COUNTIF(J37:AW37,"&lt;&gt;"))</f>
        <v>0</v>
      </c>
      <c r="J37" s="90" t="s">
        <v>345</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1526</v>
      </c>
      <c r="B38" s="81" t="s">
        <v>1551</v>
      </c>
      <c r="C38" s="83" t="s">
        <v>1552</v>
      </c>
      <c r="D38" s="85" t="s">
        <v>1553</v>
      </c>
      <c r="E38" s="85" t="s">
        <v>1554</v>
      </c>
      <c r="F38" s="86" t="s">
        <v>17</v>
      </c>
      <c r="G38" s="86" t="s">
        <v>1457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1526</v>
      </c>
      <c r="B39" s="81" t="s">
        <v>1555</v>
      </c>
      <c r="C39" s="83" t="s">
        <v>1556</v>
      </c>
      <c r="D39" s="85" t="s">
        <v>1557</v>
      </c>
      <c r="E39" s="85" t="s">
        <v>1558</v>
      </c>
      <c r="F39" s="86" t="s">
        <v>394</v>
      </c>
      <c r="G39" s="86" t="s">
        <v>1457</v>
      </c>
      <c r="H39" s="86">
        <v>2</v>
      </c>
      <c r="I39" s="88">
        <f>IF(COUNTIF(J39:AW39,"&lt;&gt;")=0,"",SUMPRODUCT(((Recommendations[ImplStatus]="Implemented")+(Recommendations[ImplStatus]="Compensated"))*ISNUMBER(MATCH(Recommendations[Id],J39:AW39,0)))/COUNTIF(J39:AW39,"&lt;&gt;"))</f>
        <v>0</v>
      </c>
      <c r="J39" s="90" t="s">
        <v>82</v>
      </c>
      <c r="K39" s="90" t="s">
        <v>111</v>
      </c>
      <c r="L39" s="90" t="s">
        <v>118</v>
      </c>
      <c r="M39" s="90" t="s">
        <v>125</v>
      </c>
      <c r="N39" s="90" t="s">
        <v>359</v>
      </c>
      <c r="O39" s="90" t="s">
        <v>520</v>
      </c>
      <c r="P39" s="90" t="s">
        <v>578</v>
      </c>
      <c r="Q39" s="90" t="s">
        <v>803</v>
      </c>
      <c r="R39" s="90" t="s">
        <v>824</v>
      </c>
      <c r="S39" s="90" t="s">
        <v>831</v>
      </c>
      <c r="T39" s="90" t="s">
        <v>838</v>
      </c>
      <c r="U39" s="90" t="s">
        <v>927</v>
      </c>
      <c r="V39" s="90" t="s">
        <v>933</v>
      </c>
      <c r="W39" s="90" t="s">
        <v>947</v>
      </c>
      <c r="X39" s="90" t="s">
        <v>954</v>
      </c>
      <c r="Y39" s="90" t="s">
        <v>961</v>
      </c>
      <c r="Z39" s="90" t="s">
        <v>1023</v>
      </c>
      <c r="AA39" s="90" t="s">
        <v>1030</v>
      </c>
      <c r="AB39" s="90" t="s">
        <v>1070</v>
      </c>
      <c r="AC39" s="90" t="s">
        <v>1094</v>
      </c>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1526</v>
      </c>
      <c r="B40" s="81" t="s">
        <v>1559</v>
      </c>
      <c r="C40" s="83" t="s">
        <v>1560</v>
      </c>
      <c r="D40" s="85" t="s">
        <v>1561</v>
      </c>
      <c r="E40" s="85" t="s">
        <v>1562</v>
      </c>
      <c r="F40" s="86" t="s">
        <v>394</v>
      </c>
      <c r="G40" s="86" t="s">
        <v>1457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1526</v>
      </c>
      <c r="B41" s="81" t="s">
        <v>1563</v>
      </c>
      <c r="C41" s="83" t="s">
        <v>1564</v>
      </c>
      <c r="D41" s="85" t="s">
        <v>1565</v>
      </c>
      <c r="E41" s="85" t="s">
        <v>1566</v>
      </c>
      <c r="F41" s="86" t="s">
        <v>394</v>
      </c>
      <c r="G41" s="86" t="s">
        <v>1457</v>
      </c>
      <c r="H41" s="86">
        <v>2</v>
      </c>
      <c r="I41" s="88">
        <f>IF(COUNTIF(J41:AW41,"&lt;&gt;")=0,"",SUMPRODUCT(((Recommendations[ImplStatus]="Implemented")+(Recommendations[ImplStatus]="Compensated"))*ISNUMBER(MATCH(Recommendations[Id],J41:AW41,0)))/COUNTIF(J41:AW41,"&lt;&gt;"))</f>
        <v>0</v>
      </c>
      <c r="J41" s="90" t="s">
        <v>665</v>
      </c>
      <c r="K41" s="90" t="s">
        <v>672</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1526</v>
      </c>
      <c r="B42" s="81" t="s">
        <v>1567</v>
      </c>
      <c r="C42" s="83" t="s">
        <v>1568</v>
      </c>
      <c r="D42" s="85" t="s">
        <v>1569</v>
      </c>
      <c r="E42" s="85" t="s">
        <v>1570</v>
      </c>
      <c r="F42" s="86" t="s">
        <v>1472</v>
      </c>
      <c r="G42" s="86" t="s">
        <v>1457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1526</v>
      </c>
      <c r="B43" s="81" t="s">
        <v>1571</v>
      </c>
      <c r="C43" s="83" t="s">
        <v>1572</v>
      </c>
      <c r="D43" s="85" t="s">
        <v>1573</v>
      </c>
      <c r="E43" s="85" t="s">
        <v>1574</v>
      </c>
      <c r="F43" s="86" t="s">
        <v>1472</v>
      </c>
      <c r="G43" s="86" t="s">
        <v>1457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1575</v>
      </c>
      <c r="B44" s="80">
        <v>5</v>
      </c>
      <c r="C44" s="82" t="s">
        <v>25</v>
      </c>
      <c r="D44" s="84" t="s">
        <v>1576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1575</v>
      </c>
      <c r="B45" s="81" t="s">
        <v>1577</v>
      </c>
      <c r="C45" s="83" t="s">
        <v>1578</v>
      </c>
      <c r="D45" s="85" t="s">
        <v>1579</v>
      </c>
      <c r="E45" s="85" t="s">
        <v>1580</v>
      </c>
      <c r="F45" s="86" t="s">
        <v>17</v>
      </c>
      <c r="G45" s="86" t="s">
        <v>1415</v>
      </c>
      <c r="H45" s="86">
        <v>1</v>
      </c>
      <c r="I45" s="88">
        <f>IF(COUNTIF(J45:AW45,"&lt;&gt;")=0,"",SUMPRODUCT(((Recommendations[ImplStatus]="Implemented")+(Recommendations[ImplStatus]="Compensated"))*ISNUMBER(MATCH(Recommendations[Id],J45:AW45,0)))/COUNTIF(J45:AW45,"&lt;&gt;"))</f>
        <v>0</v>
      </c>
      <c r="J45" s="90" t="s">
        <v>39</v>
      </c>
      <c r="K45" s="90" t="s">
        <v>700</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1575</v>
      </c>
      <c r="B46" s="81" t="s">
        <v>1581</v>
      </c>
      <c r="C46" s="83" t="s">
        <v>1582</v>
      </c>
      <c r="D46" s="85" t="s">
        <v>1583</v>
      </c>
      <c r="E46" s="85" t="s">
        <v>1584</v>
      </c>
      <c r="F46" s="86" t="s">
        <v>17</v>
      </c>
      <c r="G46" s="86" t="s">
        <v>1457</v>
      </c>
      <c r="H46" s="86">
        <v>1</v>
      </c>
      <c r="I46" s="88">
        <f>IF(COUNTIF(J46:AW46,"&lt;&gt;")=0,"",SUMPRODUCT(((Recommendations[ImplStatus]="Implemented")+(Recommendations[ImplStatus]="Compensated"))*ISNUMBER(MATCH(Recommendations[Id],J46:AW46,0)))/COUNTIF(J46:AW46,"&lt;&gt;"))</f>
        <v>0</v>
      </c>
      <c r="J46" s="90" t="s">
        <v>68</v>
      </c>
      <c r="K46" s="90" t="s">
        <v>422</v>
      </c>
      <c r="L46" s="90" t="s">
        <v>450</v>
      </c>
      <c r="M46" s="90" t="s">
        <v>457</v>
      </c>
      <c r="N46" s="90" t="s">
        <v>463</v>
      </c>
      <c r="O46" s="90" t="s">
        <v>469</v>
      </c>
      <c r="P46" s="90" t="s">
        <v>624</v>
      </c>
      <c r="Q46" s="90" t="s">
        <v>631</v>
      </c>
      <c r="R46" s="90" t="s">
        <v>687</v>
      </c>
      <c r="S46" s="90" t="s">
        <v>693</v>
      </c>
      <c r="T46" s="90" t="s">
        <v>700</v>
      </c>
      <c r="U46" s="90" t="s">
        <v>1094</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1575</v>
      </c>
      <c r="B47" s="81" t="s">
        <v>1585</v>
      </c>
      <c r="C47" s="83" t="s">
        <v>1586</v>
      </c>
      <c r="D47" s="85" t="s">
        <v>1587</v>
      </c>
      <c r="E47" s="85" t="s">
        <v>1588</v>
      </c>
      <c r="F47" s="86" t="s">
        <v>17</v>
      </c>
      <c r="G47" s="86" t="s">
        <v>1457</v>
      </c>
      <c r="H47" s="86">
        <v>1</v>
      </c>
      <c r="I47" s="88">
        <f>IF(COUNTIF(J47:AW47,"&lt;&gt;")=0,"",SUMPRODUCT(((Recommendations[ImplStatus]="Implemented")+(Recommendations[ImplStatus]="Compensated"))*ISNUMBER(MATCH(Recommendations[Id],J47:AW47,0)))/COUNTIF(J47:AW47,"&lt;&gt;"))</f>
        <v>0</v>
      </c>
      <c r="J47" s="90" t="s">
        <v>31</v>
      </c>
      <c r="K47" s="90" t="s">
        <v>60</v>
      </c>
      <c r="L47" s="90" t="s">
        <v>734</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1575</v>
      </c>
      <c r="B48" s="81" t="s">
        <v>1589</v>
      </c>
      <c r="C48" s="83" t="s">
        <v>1590</v>
      </c>
      <c r="D48" s="85" t="s">
        <v>1591</v>
      </c>
      <c r="E48" s="85" t="s">
        <v>1592</v>
      </c>
      <c r="F48" s="86" t="s">
        <v>17</v>
      </c>
      <c r="G48" s="86" t="s">
        <v>1457</v>
      </c>
      <c r="H48" s="86">
        <v>1</v>
      </c>
      <c r="I48" s="88">
        <f>IF(COUNTIF(J48:AW48,"&lt;&gt;")=0,"",SUMPRODUCT(((Recommendations[ImplStatus]="Implemented")+(Recommendations[ImplStatus]="Compensated"))*ISNUMBER(MATCH(Recommendations[Id],J48:AW48,0)))/COUNTIF(J48:AW48,"&lt;&gt;"))</f>
        <v>0</v>
      </c>
      <c r="J48" s="90" t="s">
        <v>18</v>
      </c>
      <c r="K48" s="90" t="s">
        <v>45</v>
      </c>
      <c r="L48" s="90" t="s">
        <v>331</v>
      </c>
      <c r="M48" s="90" t="s">
        <v>338</v>
      </c>
      <c r="N48" s="90" t="s">
        <v>367</v>
      </c>
      <c r="O48" s="90" t="s">
        <v>381</v>
      </c>
      <c r="P48" s="90" t="s">
        <v>387</v>
      </c>
      <c r="Q48" s="90" t="s">
        <v>409</v>
      </c>
      <c r="R48" s="90" t="s">
        <v>416</v>
      </c>
      <c r="S48" s="90" t="s">
        <v>436</v>
      </c>
      <c r="T48" s="90" t="s">
        <v>443</v>
      </c>
      <c r="U48" s="90" t="s">
        <v>720</v>
      </c>
      <c r="V48" s="90" t="s">
        <v>740</v>
      </c>
      <c r="W48" s="90" t="s">
        <v>747</v>
      </c>
      <c r="X48" s="90" t="s">
        <v>1101</v>
      </c>
      <c r="Y48" s="90" t="s">
        <v>1107</v>
      </c>
      <c r="Z48" s="90" t="s">
        <v>1113</v>
      </c>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1575</v>
      </c>
      <c r="B49" s="81" t="s">
        <v>1593</v>
      </c>
      <c r="C49" s="83" t="s">
        <v>1594</v>
      </c>
      <c r="D49" s="85" t="s">
        <v>1595</v>
      </c>
      <c r="E49" s="85" t="s">
        <v>1596</v>
      </c>
      <c r="F49" s="86" t="s">
        <v>17</v>
      </c>
      <c r="G49" s="86" t="s">
        <v>1415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1575</v>
      </c>
      <c r="B50" s="81" t="s">
        <v>1597</v>
      </c>
      <c r="C50" s="83" t="s">
        <v>1598</v>
      </c>
      <c r="D50" s="85" t="s">
        <v>1599</v>
      </c>
      <c r="E50" s="85" t="s">
        <v>1600</v>
      </c>
      <c r="F50" s="86" t="s">
        <v>17</v>
      </c>
      <c r="G50" s="86" t="s">
        <v>1473</v>
      </c>
      <c r="H50" s="86">
        <v>2</v>
      </c>
      <c r="I50" s="88">
        <f>IF(COUNTIF(J50:AW50,"&lt;&gt;")=0,"",SUMPRODUCT(((Recommendations[ImplStatus]="Implemented")+(Recommendations[ImplStatus]="Compensated"))*ISNUMBER(MATCH(Recommendations[Id],J50:AW50,0)))/COUNTIF(J50:AW50,"&lt;&gt;"))</f>
        <v>0</v>
      </c>
      <c r="J50" s="90" t="s">
        <v>18</v>
      </c>
      <c r="K50" s="90" t="s">
        <v>476</v>
      </c>
      <c r="L50" s="90" t="s">
        <v>498</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1601</v>
      </c>
      <c r="B51" s="80">
        <v>6</v>
      </c>
      <c r="C51" s="82" t="s">
        <v>25</v>
      </c>
      <c r="D51" s="84" t="s">
        <v>1602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1601</v>
      </c>
      <c r="B52" s="81" t="s">
        <v>1603</v>
      </c>
      <c r="C52" s="83" t="s">
        <v>1604</v>
      </c>
      <c r="D52" s="85" t="s">
        <v>1605</v>
      </c>
      <c r="E52" s="85" t="s">
        <v>1606</v>
      </c>
      <c r="F52" s="86" t="s">
        <v>1531</v>
      </c>
      <c r="G52" s="86" t="s">
        <v>1473</v>
      </c>
      <c r="H52" s="86">
        <v>1</v>
      </c>
      <c r="I52" s="88">
        <f>IF(COUNTIF(J52:AW52,"&lt;&gt;")=0,"",SUMPRODUCT(((Recommendations[ImplStatus]="Implemented")+(Recommendations[ImplStatus]="Compensated"))*ISNUMBER(MATCH(Recommendations[Id],J52:AW52,0)))/COUNTIF(J52:AW52,"&lt;&gt;"))</f>
        <v>0</v>
      </c>
      <c r="J52" s="90" t="s">
        <v>476</v>
      </c>
      <c r="K52" s="90" t="s">
        <v>740</v>
      </c>
      <c r="L52" s="90" t="s">
        <v>747</v>
      </c>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1601</v>
      </c>
      <c r="B53" s="81" t="s">
        <v>1607</v>
      </c>
      <c r="C53" s="83" t="s">
        <v>1608</v>
      </c>
      <c r="D53" s="85" t="s">
        <v>1609</v>
      </c>
      <c r="E53" s="85" t="s">
        <v>1610</v>
      </c>
      <c r="F53" s="86" t="s">
        <v>1531</v>
      </c>
      <c r="G53" s="86" t="s">
        <v>1473</v>
      </c>
      <c r="H53" s="86">
        <v>1</v>
      </c>
      <c r="I53" s="88">
        <f>IF(COUNTIF(J53:AW53,"&lt;&gt;")=0,"",SUMPRODUCT(((Recommendations[ImplStatus]="Implemented")+(Recommendations[ImplStatus]="Compensated"))*ISNUMBER(MATCH(Recommendations[Id],J53:AW53,0)))/COUNTIF(J53:AW53,"&lt;&gt;"))</f>
        <v>0</v>
      </c>
      <c r="J53" s="90" t="s">
        <v>483</v>
      </c>
      <c r="K53" s="90" t="s">
        <v>490</v>
      </c>
      <c r="L53" s="90" t="s">
        <v>727</v>
      </c>
      <c r="M53" s="90" t="s">
        <v>853</v>
      </c>
      <c r="N53" s="90" t="s">
        <v>900</v>
      </c>
      <c r="O53" s="90" t="s">
        <v>977</v>
      </c>
      <c r="P53" s="90" t="s">
        <v>983</v>
      </c>
      <c r="Q53" s="90" t="s">
        <v>990</v>
      </c>
      <c r="R53" s="90" t="s">
        <v>997</v>
      </c>
      <c r="S53" s="90" t="s">
        <v>1003</v>
      </c>
      <c r="T53" s="90" t="s">
        <v>1010</v>
      </c>
      <c r="U53" s="90" t="s">
        <v>1017</v>
      </c>
      <c r="V53" s="90" t="s">
        <v>1045</v>
      </c>
      <c r="W53" s="90" t="s">
        <v>1052</v>
      </c>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1601</v>
      </c>
      <c r="B54" s="81" t="s">
        <v>1611</v>
      </c>
      <c r="C54" s="83" t="s">
        <v>1612</v>
      </c>
      <c r="D54" s="85" t="s">
        <v>1613</v>
      </c>
      <c r="E54" s="85" t="s">
        <v>1614</v>
      </c>
      <c r="F54" s="86" t="s">
        <v>17</v>
      </c>
      <c r="G54" s="86" t="s">
        <v>1457</v>
      </c>
      <c r="H54" s="86">
        <v>1</v>
      </c>
      <c r="I54" s="88">
        <f>IF(COUNTIF(J54:AW54,"&lt;&gt;")=0,"",SUMPRODUCT(((Recommendations[ImplStatus]="Implemented")+(Recommendations[ImplStatus]="Compensated"))*ISNUMBER(MATCH(Recommendations[Id],J54:AW54,0)))/COUNTIF(J54:AW54,"&lt;&gt;"))</f>
        <v>0</v>
      </c>
      <c r="J54" s="90" t="s">
        <v>325</v>
      </c>
      <c r="K54" s="90" t="s">
        <v>506</v>
      </c>
      <c r="L54" s="90" t="s">
        <v>513</v>
      </c>
      <c r="M54" s="90" t="s">
        <v>520</v>
      </c>
      <c r="N54" s="90" t="s">
        <v>571</v>
      </c>
      <c r="O54" s="90" t="s">
        <v>578</v>
      </c>
      <c r="P54" s="90" t="s">
        <v>604</v>
      </c>
      <c r="Q54" s="90" t="s">
        <v>610</v>
      </c>
      <c r="R54" s="90" t="s">
        <v>617</v>
      </c>
      <c r="S54" s="90" t="s">
        <v>638</v>
      </c>
      <c r="T54" s="90" t="s">
        <v>644</v>
      </c>
      <c r="U54" s="90" t="s">
        <v>651</v>
      </c>
      <c r="V54" s="90" t="s">
        <v>658</v>
      </c>
      <c r="W54" s="90" t="s">
        <v>679</v>
      </c>
      <c r="X54" s="90" t="s">
        <v>693</v>
      </c>
      <c r="Y54" s="90" t="s">
        <v>810</v>
      </c>
      <c r="Z54" s="90" t="s">
        <v>846</v>
      </c>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1601</v>
      </c>
      <c r="B55" s="81" t="s">
        <v>1615</v>
      </c>
      <c r="C55" s="83" t="s">
        <v>1616</v>
      </c>
      <c r="D55" s="85" t="s">
        <v>1617</v>
      </c>
      <c r="E55" s="85" t="s">
        <v>1618</v>
      </c>
      <c r="F55" s="86" t="s">
        <v>17</v>
      </c>
      <c r="G55" s="86" t="s">
        <v>1457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1601</v>
      </c>
      <c r="B56" s="81" t="s">
        <v>1619</v>
      </c>
      <c r="C56" s="83" t="s">
        <v>1620</v>
      </c>
      <c r="D56" s="85" t="s">
        <v>1621</v>
      </c>
      <c r="E56" s="85" t="s">
        <v>1622</v>
      </c>
      <c r="F56" s="86" t="s">
        <v>17</v>
      </c>
      <c r="G56" s="86" t="s">
        <v>1457</v>
      </c>
      <c r="H56" s="86">
        <v>1</v>
      </c>
      <c r="I56" s="88">
        <f>IF(COUNTIF(J56:AW56,"&lt;&gt;")=0,"",SUMPRODUCT(((Recommendations[ImplStatus]="Implemented")+(Recommendations[ImplStatus]="Compensated"))*ISNUMBER(MATCH(Recommendations[Id],J56:AW56,0)))/COUNTIF(J56:AW56,"&lt;&gt;"))</f>
        <v>0</v>
      </c>
      <c r="J56" s="90" t="s">
        <v>506</v>
      </c>
      <c r="K56" s="90" t="s">
        <v>534</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1601</v>
      </c>
      <c r="B57" s="81" t="s">
        <v>1623</v>
      </c>
      <c r="C57" s="83" t="s">
        <v>1624</v>
      </c>
      <c r="D57" s="85" t="s">
        <v>1625</v>
      </c>
      <c r="E57" s="85" t="s">
        <v>1626</v>
      </c>
      <c r="F57" s="86" t="s">
        <v>1440</v>
      </c>
      <c r="G57" s="86" t="s">
        <v>1415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1601</v>
      </c>
      <c r="B58" s="81" t="s">
        <v>1627</v>
      </c>
      <c r="C58" s="83" t="s">
        <v>1628</v>
      </c>
      <c r="D58" s="85" t="s">
        <v>1629</v>
      </c>
      <c r="E58" s="85" t="s">
        <v>1630</v>
      </c>
      <c r="F58" s="86" t="s">
        <v>17</v>
      </c>
      <c r="G58" s="86" t="s">
        <v>1457</v>
      </c>
      <c r="H58" s="86">
        <v>2</v>
      </c>
      <c r="I58" s="88">
        <f>IF(COUNTIF(J58:AW58,"&lt;&gt;")=0,"",SUMPRODUCT(((Recommendations[ImplStatus]="Implemented")+(Recommendations[ImplStatus]="Compensated"))*ISNUMBER(MATCH(Recommendations[Id],J58:AW58,0)))/COUNTIF(J58:AW58,"&lt;&gt;"))</f>
        <v>0</v>
      </c>
      <c r="J58" s="90" t="s">
        <v>498</v>
      </c>
      <c r="K58" s="90" t="s">
        <v>598</v>
      </c>
      <c r="L58" s="90" t="s">
        <v>810</v>
      </c>
      <c r="M58" s="90" t="s">
        <v>846</v>
      </c>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1601</v>
      </c>
      <c r="B59" s="81" t="s">
        <v>1631</v>
      </c>
      <c r="C59" s="83" t="s">
        <v>1632</v>
      </c>
      <c r="D59" s="85" t="s">
        <v>1633</v>
      </c>
      <c r="E59" s="85" t="s">
        <v>1634</v>
      </c>
      <c r="F59" s="86" t="s">
        <v>17</v>
      </c>
      <c r="G59" s="86" t="s">
        <v>1473</v>
      </c>
      <c r="H59" s="86">
        <v>3</v>
      </c>
      <c r="I59" s="88">
        <f>IF(COUNTIF(J59:AW59,"&lt;&gt;")=0,"",SUMPRODUCT(((Recommendations[ImplStatus]="Implemented")+(Recommendations[ImplStatus]="Compensated"))*ISNUMBER(MATCH(Recommendations[Id],J59:AW59,0)))/COUNTIF(J59:AW59,"&lt;&gt;"))</f>
        <v>0</v>
      </c>
      <c r="J59" s="90" t="s">
        <v>39</v>
      </c>
      <c r="K59" s="90" t="s">
        <v>125</v>
      </c>
      <c r="L59" s="90" t="s">
        <v>338</v>
      </c>
      <c r="M59" s="90" t="s">
        <v>367</v>
      </c>
      <c r="N59" s="90" t="s">
        <v>374</v>
      </c>
      <c r="O59" s="90" t="s">
        <v>381</v>
      </c>
      <c r="P59" s="90" t="s">
        <v>387</v>
      </c>
      <c r="Q59" s="90" t="s">
        <v>395</v>
      </c>
      <c r="R59" s="90" t="s">
        <v>402</v>
      </c>
      <c r="S59" s="90" t="s">
        <v>990</v>
      </c>
      <c r="T59" s="90" t="s">
        <v>1010</v>
      </c>
      <c r="U59" s="90" t="s">
        <v>1052</v>
      </c>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1635</v>
      </c>
      <c r="B60" s="80">
        <v>7</v>
      </c>
      <c r="C60" s="82" t="s">
        <v>25</v>
      </c>
      <c r="D60" s="84" t="s">
        <v>1636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1635</v>
      </c>
      <c r="B61" s="81" t="s">
        <v>1637</v>
      </c>
      <c r="C61" s="83" t="s">
        <v>1638</v>
      </c>
      <c r="D61" s="85" t="s">
        <v>1639</v>
      </c>
      <c r="E61" s="85" t="s">
        <v>1640</v>
      </c>
      <c r="F61" s="86" t="s">
        <v>1531</v>
      </c>
      <c r="G61" s="86" t="s">
        <v>1473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1635</v>
      </c>
      <c r="B62" s="81" t="s">
        <v>1641</v>
      </c>
      <c r="C62" s="83" t="s">
        <v>1642</v>
      </c>
      <c r="D62" s="85" t="s">
        <v>1643</v>
      </c>
      <c r="E62" s="85" t="s">
        <v>1644</v>
      </c>
      <c r="F62" s="86" t="s">
        <v>1531</v>
      </c>
      <c r="G62" s="86" t="s">
        <v>1473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1635</v>
      </c>
      <c r="B63" s="81" t="s">
        <v>1645</v>
      </c>
      <c r="C63" s="83" t="s">
        <v>1646</v>
      </c>
      <c r="D63" s="85" t="s">
        <v>1647</v>
      </c>
      <c r="E63" s="85" t="s">
        <v>1648</v>
      </c>
      <c r="F63" s="86" t="s">
        <v>1440</v>
      </c>
      <c r="G63" s="86" t="s">
        <v>1457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1635</v>
      </c>
      <c r="B64" s="81" t="s">
        <v>1649</v>
      </c>
      <c r="C64" s="83" t="s">
        <v>1650</v>
      </c>
      <c r="D64" s="85" t="s">
        <v>1651</v>
      </c>
      <c r="E64" s="85" t="s">
        <v>1652</v>
      </c>
      <c r="F64" s="86" t="s">
        <v>1440</v>
      </c>
      <c r="G64" s="86" t="s">
        <v>1457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1635</v>
      </c>
      <c r="B65" s="81" t="s">
        <v>1653</v>
      </c>
      <c r="C65" s="83" t="s">
        <v>1654</v>
      </c>
      <c r="D65" s="85" t="s">
        <v>1655</v>
      </c>
      <c r="E65" s="85" t="s">
        <v>1656</v>
      </c>
      <c r="F65" s="86" t="s">
        <v>1440</v>
      </c>
      <c r="G65" s="86" t="s">
        <v>1415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1635</v>
      </c>
      <c r="B66" s="81" t="s">
        <v>1657</v>
      </c>
      <c r="C66" s="83" t="s">
        <v>1658</v>
      </c>
      <c r="D66" s="85" t="s">
        <v>1659</v>
      </c>
      <c r="E66" s="85" t="s">
        <v>1660</v>
      </c>
      <c r="F66" s="86" t="s">
        <v>1440</v>
      </c>
      <c r="G66" s="86" t="s">
        <v>1415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1635</v>
      </c>
      <c r="B67" s="81" t="s">
        <v>1661</v>
      </c>
      <c r="C67" s="83" t="s">
        <v>1662</v>
      </c>
      <c r="D67" s="85" t="s">
        <v>1663</v>
      </c>
      <c r="E67" s="85" t="s">
        <v>1664</v>
      </c>
      <c r="F67" s="86" t="s">
        <v>1440</v>
      </c>
      <c r="G67" s="86" t="s">
        <v>1420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1665</v>
      </c>
      <c r="B68" s="80">
        <v>8</v>
      </c>
      <c r="C68" s="82" t="s">
        <v>25</v>
      </c>
      <c r="D68" s="84" t="s">
        <v>1666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1665</v>
      </c>
      <c r="B69" s="81" t="s">
        <v>1667</v>
      </c>
      <c r="C69" s="83" t="s">
        <v>1668</v>
      </c>
      <c r="D69" s="85" t="s">
        <v>1669</v>
      </c>
      <c r="E69" s="85" t="s">
        <v>1670</v>
      </c>
      <c r="F69" s="86" t="s">
        <v>1531</v>
      </c>
      <c r="G69" s="86" t="s">
        <v>1473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1665</v>
      </c>
      <c r="B70" s="81" t="s">
        <v>1671</v>
      </c>
      <c r="C70" s="83" t="s">
        <v>1672</v>
      </c>
      <c r="D70" s="85" t="s">
        <v>1673</v>
      </c>
      <c r="E70" s="85" t="s">
        <v>1674</v>
      </c>
      <c r="F70" s="86" t="s">
        <v>1472</v>
      </c>
      <c r="G70" s="86" t="s">
        <v>1425</v>
      </c>
      <c r="H70" s="86">
        <v>1</v>
      </c>
      <c r="I70" s="88">
        <f>IF(COUNTIF(J70:AW70,"&lt;&gt;")=0,"",SUMPRODUCT(((Recommendations[ImplStatus]="Implemented")+(Recommendations[ImplStatus]="Compensated"))*ISNUMBER(MATCH(Recommendations[Id],J70:AW70,0)))/COUNTIF(J70:AW70,"&lt;&gt;"))</f>
        <v>0</v>
      </c>
      <c r="J70" s="90" t="s">
        <v>275</v>
      </c>
      <c r="K70" s="90" t="s">
        <v>753</v>
      </c>
      <c r="L70" s="90" t="s">
        <v>767</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1665</v>
      </c>
      <c r="B71" s="81" t="s">
        <v>1675</v>
      </c>
      <c r="C71" s="83" t="s">
        <v>1676</v>
      </c>
      <c r="D71" s="85" t="s">
        <v>1677</v>
      </c>
      <c r="E71" s="85" t="s">
        <v>1678</v>
      </c>
      <c r="F71" s="86" t="s">
        <v>1472</v>
      </c>
      <c r="G71" s="86" t="s">
        <v>1457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1665</v>
      </c>
      <c r="B72" s="81" t="s">
        <v>1679</v>
      </c>
      <c r="C72" s="83" t="s">
        <v>1680</v>
      </c>
      <c r="D72" s="85" t="s">
        <v>1681</v>
      </c>
      <c r="E72" s="85" t="s">
        <v>1682</v>
      </c>
      <c r="F72" s="86" t="s">
        <v>1683</v>
      </c>
      <c r="G72" s="86" t="s">
        <v>1457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1665</v>
      </c>
      <c r="B73" s="81" t="s">
        <v>1684</v>
      </c>
      <c r="C73" s="83" t="s">
        <v>1685</v>
      </c>
      <c r="D73" s="85" t="s">
        <v>1686</v>
      </c>
      <c r="E73" s="85" t="s">
        <v>1687</v>
      </c>
      <c r="F73" s="86" t="s">
        <v>1472</v>
      </c>
      <c r="G73" s="86" t="s">
        <v>1425</v>
      </c>
      <c r="H73" s="86">
        <v>2</v>
      </c>
      <c r="I73" s="88">
        <f>IF(COUNTIF(J73:AW73,"&lt;&gt;")=0,"",SUMPRODUCT(((Recommendations[ImplStatus]="Implemented")+(Recommendations[ImplStatus]="Compensated"))*ISNUMBER(MATCH(Recommendations[Id],J73:AW73,0)))/COUNTIF(J73:AW73,"&lt;&gt;"))</f>
        <v>0</v>
      </c>
      <c r="J73" s="90" t="s">
        <v>760</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1665</v>
      </c>
      <c r="B74" s="81" t="s">
        <v>1688</v>
      </c>
      <c r="C74" s="83" t="s">
        <v>1689</v>
      </c>
      <c r="D74" s="85" t="s">
        <v>1690</v>
      </c>
      <c r="E74" s="85" t="s">
        <v>1691</v>
      </c>
      <c r="F74" s="86" t="s">
        <v>1472</v>
      </c>
      <c r="G74" s="86" t="s">
        <v>1425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1665</v>
      </c>
      <c r="B75" s="81" t="s">
        <v>1692</v>
      </c>
      <c r="C75" s="83" t="s">
        <v>1693</v>
      </c>
      <c r="D75" s="85" t="s">
        <v>1694</v>
      </c>
      <c r="E75" s="85" t="s">
        <v>1695</v>
      </c>
      <c r="F75" s="86" t="s">
        <v>1472</v>
      </c>
      <c r="G75" s="86" t="s">
        <v>1425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1665</v>
      </c>
      <c r="B76" s="81" t="s">
        <v>1696</v>
      </c>
      <c r="C76" s="83" t="s">
        <v>1697</v>
      </c>
      <c r="D76" s="85" t="s">
        <v>1698</v>
      </c>
      <c r="E76" s="85" t="s">
        <v>1699</v>
      </c>
      <c r="F76" s="86" t="s">
        <v>1472</v>
      </c>
      <c r="G76" s="86" t="s">
        <v>1425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1665</v>
      </c>
      <c r="B77" s="81" t="s">
        <v>1700</v>
      </c>
      <c r="C77" s="83" t="s">
        <v>1701</v>
      </c>
      <c r="D77" s="85" t="s">
        <v>1702</v>
      </c>
      <c r="E77" s="85" t="s">
        <v>1703</v>
      </c>
      <c r="F77" s="86" t="s">
        <v>1472</v>
      </c>
      <c r="G77" s="86" t="s">
        <v>1425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1665</v>
      </c>
      <c r="B78" s="81" t="s">
        <v>1704</v>
      </c>
      <c r="C78" s="83" t="s">
        <v>1705</v>
      </c>
      <c r="D78" s="85" t="s">
        <v>1706</v>
      </c>
      <c r="E78" s="85" t="s">
        <v>1707</v>
      </c>
      <c r="F78" s="86" t="s">
        <v>1472</v>
      </c>
      <c r="G78" s="86" t="s">
        <v>1457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1665</v>
      </c>
      <c r="B79" s="81" t="s">
        <v>1708</v>
      </c>
      <c r="C79" s="83" t="s">
        <v>1709</v>
      </c>
      <c r="D79" s="85" t="s">
        <v>1710</v>
      </c>
      <c r="E79" s="85" t="s">
        <v>1711</v>
      </c>
      <c r="F79" s="86" t="s">
        <v>1472</v>
      </c>
      <c r="G79" s="86" t="s">
        <v>1425</v>
      </c>
      <c r="H79" s="86">
        <v>2</v>
      </c>
      <c r="I79" s="88">
        <f>IF(COUNTIF(J79:AW79,"&lt;&gt;")=0,"",SUMPRODUCT(((Recommendations[ImplStatus]="Implemented")+(Recommendations[ImplStatus]="Compensated"))*ISNUMBER(MATCH(Recommendations[Id],J79:AW79,0)))/COUNTIF(J79:AW79,"&lt;&gt;"))</f>
        <v>0</v>
      </c>
      <c r="J79" s="90" t="s">
        <v>146</v>
      </c>
      <c r="K79" s="90" t="s">
        <v>166</v>
      </c>
      <c r="L79" s="90" t="s">
        <v>233</v>
      </c>
      <c r="M79" s="90" t="s">
        <v>541</v>
      </c>
      <c r="N79" s="90" t="s">
        <v>554</v>
      </c>
      <c r="O79" s="90" t="s">
        <v>707</v>
      </c>
      <c r="P79" s="90" t="s">
        <v>713</v>
      </c>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1665</v>
      </c>
      <c r="B80" s="81" t="s">
        <v>1712</v>
      </c>
      <c r="C80" s="83" t="s">
        <v>1713</v>
      </c>
      <c r="D80" s="85" t="s">
        <v>1714</v>
      </c>
      <c r="E80" s="85" t="s">
        <v>1715</v>
      </c>
      <c r="F80" s="86" t="s">
        <v>1472</v>
      </c>
      <c r="G80" s="86" t="s">
        <v>1425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1716</v>
      </c>
      <c r="B81" s="80">
        <v>9</v>
      </c>
      <c r="C81" s="82" t="s">
        <v>25</v>
      </c>
      <c r="D81" s="84" t="s">
        <v>1717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1716</v>
      </c>
      <c r="B82" s="81" t="s">
        <v>1718</v>
      </c>
      <c r="C82" s="83" t="s">
        <v>1719</v>
      </c>
      <c r="D82" s="85" t="s">
        <v>1720</v>
      </c>
      <c r="E82" s="85" t="s">
        <v>1721</v>
      </c>
      <c r="F82" s="86" t="s">
        <v>1440</v>
      </c>
      <c r="G82" s="86" t="s">
        <v>1457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1716</v>
      </c>
      <c r="B83" s="81" t="s">
        <v>1722</v>
      </c>
      <c r="C83" s="83" t="s">
        <v>1723</v>
      </c>
      <c r="D83" s="85" t="s">
        <v>1724</v>
      </c>
      <c r="E83" s="85" t="s">
        <v>1725</v>
      </c>
      <c r="F83" s="86" t="s">
        <v>394</v>
      </c>
      <c r="G83" s="86" t="s">
        <v>1457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1716</v>
      </c>
      <c r="B84" s="81" t="s">
        <v>1726</v>
      </c>
      <c r="C84" s="83" t="s">
        <v>1727</v>
      </c>
      <c r="D84" s="85" t="s">
        <v>1728</v>
      </c>
      <c r="E84" s="85" t="s">
        <v>1729</v>
      </c>
      <c r="F84" s="86" t="s">
        <v>1683</v>
      </c>
      <c r="G84" s="86" t="s">
        <v>1457</v>
      </c>
      <c r="H84" s="86">
        <v>2</v>
      </c>
      <c r="I84" s="88">
        <f>IF(COUNTIF(J84:AW84,"&lt;&gt;")=0,"",SUMPRODUCT(((Recommendations[ImplStatus]="Implemented")+(Recommendations[ImplStatus]="Compensated"))*ISNUMBER(MATCH(Recommendations[Id],J84:AW84,0)))/COUNTIF(J84:AW84,"&lt;&gt;"))</f>
        <v>0</v>
      </c>
      <c r="J84" s="90" t="s">
        <v>133</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1716</v>
      </c>
      <c r="B85" s="81" t="s">
        <v>1730</v>
      </c>
      <c r="C85" s="83" t="s">
        <v>1731</v>
      </c>
      <c r="D85" s="85" t="s">
        <v>1732</v>
      </c>
      <c r="E85" s="85" t="s">
        <v>1733</v>
      </c>
      <c r="F85" s="86" t="s">
        <v>1440</v>
      </c>
      <c r="G85" s="86" t="s">
        <v>1457</v>
      </c>
      <c r="H85" s="86">
        <v>2</v>
      </c>
      <c r="I85" s="88">
        <f>IF(COUNTIF(J85:AW85,"&lt;&gt;")=0,"",SUMPRODUCT(((Recommendations[ImplStatus]="Implemented")+(Recommendations[ImplStatus]="Compensated"))*ISNUMBER(MATCH(Recommendations[Id],J85:AW85,0)))/COUNTIF(J85:AW85,"&lt;&gt;"))</f>
        <v>0</v>
      </c>
      <c r="J85" s="90" t="s">
        <v>788</v>
      </c>
      <c r="K85" s="90" t="s">
        <v>796</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1716</v>
      </c>
      <c r="B86" s="81" t="s">
        <v>1734</v>
      </c>
      <c r="C86" s="83" t="s">
        <v>1735</v>
      </c>
      <c r="D86" s="85" t="s">
        <v>1736</v>
      </c>
      <c r="E86" s="85" t="s">
        <v>1737</v>
      </c>
      <c r="F86" s="86" t="s">
        <v>1683</v>
      </c>
      <c r="G86" s="86" t="s">
        <v>1457</v>
      </c>
      <c r="H86" s="86">
        <v>2</v>
      </c>
      <c r="I86" s="88">
        <f>IF(COUNTIF(J86:AW86,"&lt;&gt;")=0,"",SUMPRODUCT(((Recommendations[ImplStatus]="Implemented")+(Recommendations[ImplStatus]="Compensated"))*ISNUMBER(MATCH(Recommendations[Id],J86:AW86,0)))/COUNTIF(J86:AW86,"&lt;&gt;"))</f>
        <v>0</v>
      </c>
      <c r="J86" s="90" t="s">
        <v>179</v>
      </c>
      <c r="K86" s="90" t="s">
        <v>185</v>
      </c>
      <c r="L86" s="90" t="s">
        <v>192</v>
      </c>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1716</v>
      </c>
      <c r="B87" s="81" t="s">
        <v>1738</v>
      </c>
      <c r="C87" s="83" t="s">
        <v>1739</v>
      </c>
      <c r="D87" s="85" t="s">
        <v>1740</v>
      </c>
      <c r="E87" s="85" t="s">
        <v>1741</v>
      </c>
      <c r="F87" s="86" t="s">
        <v>1683</v>
      </c>
      <c r="G87" s="86" t="s">
        <v>1457</v>
      </c>
      <c r="H87" s="86">
        <v>2</v>
      </c>
      <c r="I87" s="88">
        <f>IF(COUNTIF(J87:AW87,"&lt;&gt;")=0,"",SUMPRODUCT(((Recommendations[ImplStatus]="Implemented")+(Recommendations[ImplStatus]="Compensated"))*ISNUMBER(MATCH(Recommendations[Id],J87:AW87,0)))/COUNTIF(J87:AW87,"&lt;&gt;"))</f>
        <v>0</v>
      </c>
      <c r="J87" s="90" t="s">
        <v>96</v>
      </c>
      <c r="K87" s="90" t="s">
        <v>139</v>
      </c>
      <c r="L87" s="90" t="s">
        <v>198</v>
      </c>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1716</v>
      </c>
      <c r="B88" s="81" t="s">
        <v>1742</v>
      </c>
      <c r="C88" s="83" t="s">
        <v>1743</v>
      </c>
      <c r="D88" s="85" t="s">
        <v>1744</v>
      </c>
      <c r="E88" s="85" t="s">
        <v>1745</v>
      </c>
      <c r="F88" s="86" t="s">
        <v>1683</v>
      </c>
      <c r="G88" s="86" t="s">
        <v>1457</v>
      </c>
      <c r="H88" s="86">
        <v>3</v>
      </c>
      <c r="I88" s="88">
        <f>IF(COUNTIF(J88:AW88,"&lt;&gt;")=0,"",SUMPRODUCT(((Recommendations[ImplStatus]="Implemented")+(Recommendations[ImplStatus]="Compensated"))*ISNUMBER(MATCH(Recommendations[Id],J88:AW88,0)))/COUNTIF(J88:AW88,"&lt;&gt;"))</f>
        <v>0</v>
      </c>
      <c r="J88" s="90" t="s">
        <v>153</v>
      </c>
      <c r="K88" s="90" t="s">
        <v>160</v>
      </c>
      <c r="L88" s="90" t="s">
        <v>173</v>
      </c>
      <c r="M88" s="90" t="s">
        <v>205</v>
      </c>
      <c r="N88" s="90" t="s">
        <v>212</v>
      </c>
      <c r="O88" s="90" t="s">
        <v>218</v>
      </c>
      <c r="P88" s="90" t="s">
        <v>225</v>
      </c>
      <c r="Q88" s="90" t="s">
        <v>242</v>
      </c>
      <c r="R88" s="90" t="s">
        <v>248</v>
      </c>
      <c r="S88" s="90" t="s">
        <v>261</v>
      </c>
      <c r="T88" s="90" t="s">
        <v>268</v>
      </c>
      <c r="U88" s="90" t="s">
        <v>781</v>
      </c>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1746</v>
      </c>
      <c r="B89" s="80">
        <v>10</v>
      </c>
      <c r="C89" s="82" t="s">
        <v>25</v>
      </c>
      <c r="D89" s="84" t="s">
        <v>1747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1746</v>
      </c>
      <c r="B90" s="81" t="s">
        <v>1748</v>
      </c>
      <c r="C90" s="83" t="s">
        <v>1749</v>
      </c>
      <c r="D90" s="85" t="s">
        <v>1750</v>
      </c>
      <c r="E90" s="85" t="s">
        <v>1751</v>
      </c>
      <c r="F90" s="86" t="s">
        <v>394</v>
      </c>
      <c r="G90" s="86" t="s">
        <v>1425</v>
      </c>
      <c r="H90" s="86">
        <v>1</v>
      </c>
      <c r="I90" s="88">
        <f>IF(COUNTIF(J90:AW90,"&lt;&gt;")=0,"",SUMPRODUCT(((Recommendations[ImplStatus]="Implemented")+(Recommendations[ImplStatus]="Compensated"))*ISNUMBER(MATCH(Recommendations[Id],J90:AW90,0)))/COUNTIF(J90:AW90,"&lt;&gt;"))</f>
        <v>0</v>
      </c>
      <c r="J90" s="90" t="s">
        <v>160</v>
      </c>
      <c r="K90" s="90" t="s">
        <v>920</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1746</v>
      </c>
      <c r="B91" s="81" t="s">
        <v>1752</v>
      </c>
      <c r="C91" s="83" t="s">
        <v>1753</v>
      </c>
      <c r="D91" s="85" t="s">
        <v>1754</v>
      </c>
      <c r="E91" s="85" t="s">
        <v>1755</v>
      </c>
      <c r="F91" s="86" t="s">
        <v>394</v>
      </c>
      <c r="G91" s="86" t="s">
        <v>1457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1746</v>
      </c>
      <c r="B92" s="81" t="s">
        <v>1756</v>
      </c>
      <c r="C92" s="83" t="s">
        <v>1757</v>
      </c>
      <c r="D92" s="85" t="s">
        <v>1758</v>
      </c>
      <c r="E92" s="85" t="s">
        <v>1759</v>
      </c>
      <c r="F92" s="86" t="s">
        <v>394</v>
      </c>
      <c r="G92" s="86" t="s">
        <v>1457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1746</v>
      </c>
      <c r="B93" s="81" t="s">
        <v>1760</v>
      </c>
      <c r="C93" s="83" t="s">
        <v>1761</v>
      </c>
      <c r="D93" s="85" t="s">
        <v>1762</v>
      </c>
      <c r="E93" s="85" t="s">
        <v>1763</v>
      </c>
      <c r="F93" s="86" t="s">
        <v>394</v>
      </c>
      <c r="G93" s="86" t="s">
        <v>1425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1746</v>
      </c>
      <c r="B94" s="81" t="s">
        <v>1764</v>
      </c>
      <c r="C94" s="83" t="s">
        <v>1765</v>
      </c>
      <c r="D94" s="85" t="s">
        <v>1766</v>
      </c>
      <c r="E94" s="85" t="s">
        <v>1767</v>
      </c>
      <c r="F94" s="86" t="s">
        <v>394</v>
      </c>
      <c r="G94" s="86" t="s">
        <v>1457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1746</v>
      </c>
      <c r="B95" s="81" t="s">
        <v>1768</v>
      </c>
      <c r="C95" s="83" t="s">
        <v>1769</v>
      </c>
      <c r="D95" s="85" t="s">
        <v>1770</v>
      </c>
      <c r="E95" s="85" t="s">
        <v>1771</v>
      </c>
      <c r="F95" s="86" t="s">
        <v>394</v>
      </c>
      <c r="G95" s="86" t="s">
        <v>1457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1746</v>
      </c>
      <c r="B96" s="81" t="s">
        <v>1772</v>
      </c>
      <c r="C96" s="83" t="s">
        <v>1773</v>
      </c>
      <c r="D96" s="85" t="s">
        <v>1774</v>
      </c>
      <c r="E96" s="85" t="s">
        <v>1775</v>
      </c>
      <c r="F96" s="86" t="s">
        <v>394</v>
      </c>
      <c r="G96" s="86" t="s">
        <v>1425</v>
      </c>
      <c r="H96" s="86">
        <v>2</v>
      </c>
      <c r="I96" s="88">
        <f>IF(COUNTIF(J96:AW96,"&lt;&gt;")=0,"",SUMPRODUCT(((Recommendations[ImplStatus]="Implemented")+(Recommendations[ImplStatus]="Compensated"))*ISNUMBER(MATCH(Recommendations[Id],J96:AW96,0)))/COUNTIF(J96:AW96,"&lt;&gt;"))</f>
        <v>0</v>
      </c>
      <c r="J96" s="90" t="s">
        <v>920</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1776</v>
      </c>
      <c r="B97" s="80">
        <v>11</v>
      </c>
      <c r="C97" s="82" t="s">
        <v>25</v>
      </c>
      <c r="D97" s="84" t="s">
        <v>1777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1776</v>
      </c>
      <c r="B98" s="81" t="s">
        <v>1778</v>
      </c>
      <c r="C98" s="83" t="s">
        <v>1779</v>
      </c>
      <c r="D98" s="85" t="s">
        <v>1780</v>
      </c>
      <c r="E98" s="85" t="s">
        <v>1781</v>
      </c>
      <c r="F98" s="86" t="s">
        <v>1531</v>
      </c>
      <c r="G98" s="86" t="s">
        <v>1473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1776</v>
      </c>
      <c r="B99" s="81" t="s">
        <v>1782</v>
      </c>
      <c r="C99" s="83" t="s">
        <v>1783</v>
      </c>
      <c r="D99" s="85" t="s">
        <v>1784</v>
      </c>
      <c r="E99" s="85" t="s">
        <v>1785</v>
      </c>
      <c r="F99" s="86" t="s">
        <v>1472</v>
      </c>
      <c r="G99" s="86" t="s">
        <v>1786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1776</v>
      </c>
      <c r="B100" s="81" t="s">
        <v>1787</v>
      </c>
      <c r="C100" s="83" t="s">
        <v>1788</v>
      </c>
      <c r="D100" s="85" t="s">
        <v>1789</v>
      </c>
      <c r="E100" s="85" t="s">
        <v>1790</v>
      </c>
      <c r="F100" s="86" t="s">
        <v>1472</v>
      </c>
      <c r="G100" s="86" t="s">
        <v>1457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1776</v>
      </c>
      <c r="B101" s="81" t="s">
        <v>1791</v>
      </c>
      <c r="C101" s="83" t="s">
        <v>1792</v>
      </c>
      <c r="D101" s="85" t="s">
        <v>1793</v>
      </c>
      <c r="E101" s="85" t="s">
        <v>1794</v>
      </c>
      <c r="F101" s="86" t="s">
        <v>1472</v>
      </c>
      <c r="G101" s="86" t="s">
        <v>1786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1776</v>
      </c>
      <c r="B102" s="81" t="s">
        <v>1795</v>
      </c>
      <c r="C102" s="83" t="s">
        <v>1796</v>
      </c>
      <c r="D102" s="85" t="s">
        <v>1797</v>
      </c>
      <c r="E102" s="85" t="s">
        <v>1798</v>
      </c>
      <c r="F102" s="86" t="s">
        <v>1472</v>
      </c>
      <c r="G102" s="86" t="s">
        <v>1786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1799</v>
      </c>
      <c r="B103" s="80">
        <v>12</v>
      </c>
      <c r="C103" s="82" t="s">
        <v>25</v>
      </c>
      <c r="D103" s="84" t="s">
        <v>1800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1799</v>
      </c>
      <c r="B104" s="81" t="s">
        <v>1801</v>
      </c>
      <c r="C104" s="83" t="s">
        <v>1802</v>
      </c>
      <c r="D104" s="85" t="s">
        <v>1803</v>
      </c>
      <c r="E104" s="85" t="s">
        <v>1804</v>
      </c>
      <c r="F104" s="86" t="s">
        <v>1683</v>
      </c>
      <c r="G104" s="86" t="s">
        <v>1457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1799</v>
      </c>
      <c r="B105" s="81" t="s">
        <v>1805</v>
      </c>
      <c r="C105" s="83" t="s">
        <v>1806</v>
      </c>
      <c r="D105" s="85" t="s">
        <v>1807</v>
      </c>
      <c r="E105" s="85" t="s">
        <v>1808</v>
      </c>
      <c r="F105" s="86" t="s">
        <v>1683</v>
      </c>
      <c r="G105" s="86" t="s">
        <v>1457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1799</v>
      </c>
      <c r="B106" s="81" t="s">
        <v>1809</v>
      </c>
      <c r="C106" s="83" t="s">
        <v>1810</v>
      </c>
      <c r="D106" s="85" t="s">
        <v>1811</v>
      </c>
      <c r="E106" s="85" t="s">
        <v>1812</v>
      </c>
      <c r="F106" s="86" t="s">
        <v>1683</v>
      </c>
      <c r="G106" s="86" t="s">
        <v>1457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1799</v>
      </c>
      <c r="B107" s="81" t="s">
        <v>1813</v>
      </c>
      <c r="C107" s="83" t="s">
        <v>1814</v>
      </c>
      <c r="D107" s="85" t="s">
        <v>1815</v>
      </c>
      <c r="E107" s="85" t="s">
        <v>1816</v>
      </c>
      <c r="F107" s="86" t="s">
        <v>1531</v>
      </c>
      <c r="G107" s="86" t="s">
        <v>1473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1799</v>
      </c>
      <c r="B108" s="81" t="s">
        <v>1817</v>
      </c>
      <c r="C108" s="83" t="s">
        <v>1818</v>
      </c>
      <c r="D108" s="85" t="s">
        <v>1819</v>
      </c>
      <c r="E108" s="85" t="s">
        <v>1820</v>
      </c>
      <c r="F108" s="86" t="s">
        <v>1683</v>
      </c>
      <c r="G108" s="86" t="s">
        <v>1457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1799</v>
      </c>
      <c r="B109" s="81" t="s">
        <v>1821</v>
      </c>
      <c r="C109" s="83" t="s">
        <v>1822</v>
      </c>
      <c r="D109" s="85" t="s">
        <v>1823</v>
      </c>
      <c r="E109" s="85" t="s">
        <v>1824</v>
      </c>
      <c r="F109" s="86" t="s">
        <v>1683</v>
      </c>
      <c r="G109" s="86" t="s">
        <v>1457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1799</v>
      </c>
      <c r="B110" s="81" t="s">
        <v>1825</v>
      </c>
      <c r="C110" s="83" t="s">
        <v>1826</v>
      </c>
      <c r="D110" s="85" t="s">
        <v>1827</v>
      </c>
      <c r="E110" s="85" t="s">
        <v>1828</v>
      </c>
      <c r="F110" s="86" t="s">
        <v>394</v>
      </c>
      <c r="G110" s="86" t="s">
        <v>1457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1799</v>
      </c>
      <c r="B111" s="81" t="s">
        <v>1829</v>
      </c>
      <c r="C111" s="83" t="s">
        <v>1830</v>
      </c>
      <c r="D111" s="85" t="s">
        <v>1831</v>
      </c>
      <c r="E111" s="85" t="s">
        <v>1832</v>
      </c>
      <c r="F111" s="86" t="s">
        <v>394</v>
      </c>
      <c r="G111" s="86" t="s">
        <v>1457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1833</v>
      </c>
      <c r="B112" s="80">
        <v>13</v>
      </c>
      <c r="C112" s="82" t="s">
        <v>25</v>
      </c>
      <c r="D112" s="84" t="s">
        <v>1834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1833</v>
      </c>
      <c r="B113" s="81" t="s">
        <v>1835</v>
      </c>
      <c r="C113" s="83" t="s">
        <v>1836</v>
      </c>
      <c r="D113" s="85" t="s">
        <v>1837</v>
      </c>
      <c r="E113" s="85" t="s">
        <v>1838</v>
      </c>
      <c r="F113" s="86" t="s">
        <v>1683</v>
      </c>
      <c r="G113" s="86" t="s">
        <v>1425</v>
      </c>
      <c r="H113" s="86">
        <v>2</v>
      </c>
      <c r="I113" s="88">
        <f>IF(COUNTIF(J113:AW113,"&lt;&gt;")=0,"",SUMPRODUCT(((Recommendations[ImplStatus]="Implemented")+(Recommendations[ImplStatus]="Compensated"))*ISNUMBER(MATCH(Recommendations[Id],J113:AW113,0)))/COUNTIF(J113:AW113,"&lt;&gt;"))</f>
        <v>0</v>
      </c>
      <c r="J113" s="90" t="s">
        <v>255</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1833</v>
      </c>
      <c r="B114" s="81" t="s">
        <v>1839</v>
      </c>
      <c r="C114" s="83" t="s">
        <v>1840</v>
      </c>
      <c r="D114" s="85" t="s">
        <v>1841</v>
      </c>
      <c r="E114" s="85" t="s">
        <v>1842</v>
      </c>
      <c r="F114" s="86" t="s">
        <v>394</v>
      </c>
      <c r="G114" s="86" t="s">
        <v>1425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1833</v>
      </c>
      <c r="B115" s="81" t="s">
        <v>1843</v>
      </c>
      <c r="C115" s="83" t="s">
        <v>1844</v>
      </c>
      <c r="D115" s="85" t="s">
        <v>1845</v>
      </c>
      <c r="E115" s="85" t="s">
        <v>1846</v>
      </c>
      <c r="F115" s="86" t="s">
        <v>1683</v>
      </c>
      <c r="G115" s="86" t="s">
        <v>1425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1833</v>
      </c>
      <c r="B116" s="81" t="s">
        <v>1847</v>
      </c>
      <c r="C116" s="83" t="s">
        <v>1848</v>
      </c>
      <c r="D116" s="85" t="s">
        <v>1849</v>
      </c>
      <c r="E116" s="85" t="s">
        <v>1850</v>
      </c>
      <c r="F116" s="86" t="s">
        <v>1683</v>
      </c>
      <c r="G116" s="86" t="s">
        <v>1457</v>
      </c>
      <c r="H116" s="86">
        <v>2</v>
      </c>
      <c r="I116" s="88">
        <f>IF(COUNTIF(J116:AW116,"&lt;&gt;")=0,"",SUMPRODUCT(((Recommendations[ImplStatus]="Implemented")+(Recommendations[ImplStatus]="Compensated"))*ISNUMBER(MATCH(Recommendations[Id],J116:AW116,0)))/COUNTIF(J116:AW116,"&lt;&gt;"))</f>
        <v>0</v>
      </c>
      <c r="J116" s="90" t="s">
        <v>541</v>
      </c>
      <c r="K116" s="90" t="s">
        <v>548</v>
      </c>
      <c r="L116" s="90" t="s">
        <v>554</v>
      </c>
      <c r="M116" s="90" t="s">
        <v>591</v>
      </c>
      <c r="N116" s="90" t="s">
        <v>598</v>
      </c>
      <c r="O116" s="90" t="s">
        <v>940</v>
      </c>
      <c r="P116" s="90" t="s">
        <v>961</v>
      </c>
      <c r="Q116" s="90" t="s">
        <v>1023</v>
      </c>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1833</v>
      </c>
      <c r="B117" s="81" t="s">
        <v>1851</v>
      </c>
      <c r="C117" s="83" t="s">
        <v>1852</v>
      </c>
      <c r="D117" s="85" t="s">
        <v>1853</v>
      </c>
      <c r="E117" s="85" t="s">
        <v>1854</v>
      </c>
      <c r="F117" s="86" t="s">
        <v>394</v>
      </c>
      <c r="G117" s="86" t="s">
        <v>1457</v>
      </c>
      <c r="H117" s="86">
        <v>2</v>
      </c>
      <c r="I117" s="88">
        <f>IF(COUNTIF(J117:AW117,"&lt;&gt;")=0,"",SUMPRODUCT(((Recommendations[ImplStatus]="Implemented")+(Recommendations[ImplStatus]="Compensated"))*ISNUMBER(MATCH(Recommendations[Id],J117:AW117,0)))/COUNTIF(J117:AW117,"&lt;&gt;"))</f>
        <v>0</v>
      </c>
      <c r="J117" s="90" t="s">
        <v>242</v>
      </c>
      <c r="K117" s="90" t="s">
        <v>311</v>
      </c>
      <c r="L117" s="90" t="s">
        <v>559</v>
      </c>
      <c r="M117" s="90" t="s">
        <v>565</v>
      </c>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1833</v>
      </c>
      <c r="B118" s="81" t="s">
        <v>1855</v>
      </c>
      <c r="C118" s="83" t="s">
        <v>1856</v>
      </c>
      <c r="D118" s="85" t="s">
        <v>1857</v>
      </c>
      <c r="E118" s="85" t="s">
        <v>1858</v>
      </c>
      <c r="F118" s="86" t="s">
        <v>1683</v>
      </c>
      <c r="G118" s="86" t="s">
        <v>1425</v>
      </c>
      <c r="H118" s="86">
        <v>2</v>
      </c>
      <c r="I118" s="88">
        <f>IF(COUNTIF(J118:AW118,"&lt;&gt;")=0,"",SUMPRODUCT(((Recommendations[ImplStatus]="Implemented")+(Recommendations[ImplStatus]="Compensated"))*ISNUMBER(MATCH(Recommendations[Id],J118:AW118,0)))/COUNTIF(J118:AW118,"&lt;&gt;"))</f>
        <v>0</v>
      </c>
      <c r="J118" s="90" t="s">
        <v>255</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1833</v>
      </c>
      <c r="B119" s="81" t="s">
        <v>1859</v>
      </c>
      <c r="C119" s="83" t="s">
        <v>1860</v>
      </c>
      <c r="D119" s="85" t="s">
        <v>1861</v>
      </c>
      <c r="E119" s="85" t="s">
        <v>1862</v>
      </c>
      <c r="F119" s="86" t="s">
        <v>394</v>
      </c>
      <c r="G119" s="86" t="s">
        <v>1457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1833</v>
      </c>
      <c r="B120" s="81" t="s">
        <v>1863</v>
      </c>
      <c r="C120" s="83" t="s">
        <v>1864</v>
      </c>
      <c r="D120" s="85" t="s">
        <v>1865</v>
      </c>
      <c r="E120" s="85" t="s">
        <v>1866</v>
      </c>
      <c r="F120" s="86" t="s">
        <v>1683</v>
      </c>
      <c r="G120" s="86" t="s">
        <v>1457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1833</v>
      </c>
      <c r="B121" s="81" t="s">
        <v>1867</v>
      </c>
      <c r="C121" s="83" t="s">
        <v>1868</v>
      </c>
      <c r="D121" s="85" t="s">
        <v>1869</v>
      </c>
      <c r="E121" s="85" t="s">
        <v>1870</v>
      </c>
      <c r="F121" s="86" t="s">
        <v>1683</v>
      </c>
      <c r="G121" s="86" t="s">
        <v>1457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1833</v>
      </c>
      <c r="B122" s="81" t="s">
        <v>1871</v>
      </c>
      <c r="C122" s="83" t="s">
        <v>1872</v>
      </c>
      <c r="D122" s="85" t="s">
        <v>1873</v>
      </c>
      <c r="E122" s="85" t="s">
        <v>1874</v>
      </c>
      <c r="F122" s="86" t="s">
        <v>1683</v>
      </c>
      <c r="G122" s="86" t="s">
        <v>1457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1833</v>
      </c>
      <c r="B123" s="81" t="s">
        <v>1875</v>
      </c>
      <c r="C123" s="83" t="s">
        <v>1876</v>
      </c>
      <c r="D123" s="85" t="s">
        <v>1877</v>
      </c>
      <c r="E123" s="85" t="s">
        <v>1878</v>
      </c>
      <c r="F123" s="86" t="s">
        <v>1683</v>
      </c>
      <c r="G123" s="86" t="s">
        <v>1425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1879</v>
      </c>
      <c r="B124" s="80">
        <v>14</v>
      </c>
      <c r="C124" s="82" t="s">
        <v>25</v>
      </c>
      <c r="D124" s="84" t="s">
        <v>1880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1879</v>
      </c>
      <c r="B125" s="81" t="s">
        <v>1881</v>
      </c>
      <c r="C125" s="83" t="s">
        <v>1882</v>
      </c>
      <c r="D125" s="85" t="s">
        <v>1883</v>
      </c>
      <c r="E125" s="85" t="s">
        <v>1884</v>
      </c>
      <c r="F125" s="86" t="s">
        <v>1531</v>
      </c>
      <c r="G125" s="86" t="s">
        <v>1473</v>
      </c>
      <c r="H125" s="86">
        <v>1</v>
      </c>
      <c r="I125" s="88">
        <f>IF(COUNTIF(J125:AW125,"&lt;&gt;")=0,"",SUMPRODUCT(((Recommendations[ImplStatus]="Implemented")+(Recommendations[ImplStatus]="Compensated"))*ISNUMBER(MATCH(Recommendations[Id],J125:AW125,0)))/COUNTIF(J125:AW125,"&lt;&gt;"))</f>
        <v>0</v>
      </c>
      <c r="J125" s="90" t="s">
        <v>817</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1879</v>
      </c>
      <c r="B126" s="81" t="s">
        <v>1885</v>
      </c>
      <c r="C126" s="83" t="s">
        <v>1886</v>
      </c>
      <c r="D126" s="85" t="s">
        <v>1887</v>
      </c>
      <c r="E126" s="85" t="s">
        <v>1888</v>
      </c>
      <c r="F126" s="86" t="s">
        <v>17</v>
      </c>
      <c r="G126" s="86" t="s">
        <v>1457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1879</v>
      </c>
      <c r="B127" s="81" t="s">
        <v>1889</v>
      </c>
      <c r="C127" s="83" t="s">
        <v>1890</v>
      </c>
      <c r="D127" s="85" t="s">
        <v>1891</v>
      </c>
      <c r="E127" s="85" t="s">
        <v>1892</v>
      </c>
      <c r="F127" s="86" t="s">
        <v>17</v>
      </c>
      <c r="G127" s="86" t="s">
        <v>1457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1879</v>
      </c>
      <c r="B128" s="81" t="s">
        <v>1893</v>
      </c>
      <c r="C128" s="83" t="s">
        <v>1894</v>
      </c>
      <c r="D128" s="85" t="s">
        <v>1895</v>
      </c>
      <c r="E128" s="85" t="s">
        <v>1896</v>
      </c>
      <c r="F128" s="86" t="s">
        <v>17</v>
      </c>
      <c r="G128" s="86" t="s">
        <v>1457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1879</v>
      </c>
      <c r="B129" s="81" t="s">
        <v>1897</v>
      </c>
      <c r="C129" s="83" t="s">
        <v>1898</v>
      </c>
      <c r="D129" s="85" t="s">
        <v>1899</v>
      </c>
      <c r="E129" s="85" t="s">
        <v>1900</v>
      </c>
      <c r="F129" s="86" t="s">
        <v>17</v>
      </c>
      <c r="G129" s="86" t="s">
        <v>1457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1879</v>
      </c>
      <c r="B130" s="81" t="s">
        <v>1901</v>
      </c>
      <c r="C130" s="83" t="s">
        <v>1902</v>
      </c>
      <c r="D130" s="85" t="s">
        <v>1903</v>
      </c>
      <c r="E130" s="85" t="s">
        <v>1904</v>
      </c>
      <c r="F130" s="86" t="s">
        <v>17</v>
      </c>
      <c r="G130" s="86" t="s">
        <v>1457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1879</v>
      </c>
      <c r="B131" s="81" t="s">
        <v>1905</v>
      </c>
      <c r="C131" s="83" t="s">
        <v>1906</v>
      </c>
      <c r="D131" s="85" t="s">
        <v>1907</v>
      </c>
      <c r="E131" s="85" t="s">
        <v>1908</v>
      </c>
      <c r="F131" s="86" t="s">
        <v>17</v>
      </c>
      <c r="G131" s="86" t="s">
        <v>1457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1879</v>
      </c>
      <c r="B132" s="81" t="s">
        <v>1909</v>
      </c>
      <c r="C132" s="83" t="s">
        <v>1910</v>
      </c>
      <c r="D132" s="85" t="s">
        <v>1911</v>
      </c>
      <c r="E132" s="85" t="s">
        <v>1912</v>
      </c>
      <c r="F132" s="86" t="s">
        <v>17</v>
      </c>
      <c r="G132" s="86" t="s">
        <v>1457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1879</v>
      </c>
      <c r="B133" s="81" t="s">
        <v>1913</v>
      </c>
      <c r="C133" s="83" t="s">
        <v>1914</v>
      </c>
      <c r="D133" s="85" t="s">
        <v>1915</v>
      </c>
      <c r="E133" s="85" t="s">
        <v>1916</v>
      </c>
      <c r="F133" s="86" t="s">
        <v>17</v>
      </c>
      <c r="G133" s="86" t="s">
        <v>1457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1917</v>
      </c>
      <c r="B134" s="80">
        <v>15</v>
      </c>
      <c r="C134" s="82" t="s">
        <v>25</v>
      </c>
      <c r="D134" s="84" t="s">
        <v>1918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1917</v>
      </c>
      <c r="B135" s="81" t="s">
        <v>1919</v>
      </c>
      <c r="C135" s="83" t="s">
        <v>1920</v>
      </c>
      <c r="D135" s="85" t="s">
        <v>1921</v>
      </c>
      <c r="E135" s="85" t="s">
        <v>1922</v>
      </c>
      <c r="F135" s="86" t="s">
        <v>17</v>
      </c>
      <c r="G135" s="86" t="s">
        <v>1415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1917</v>
      </c>
      <c r="B136" s="81" t="s">
        <v>1923</v>
      </c>
      <c r="C136" s="83" t="s">
        <v>1924</v>
      </c>
      <c r="D136" s="85" t="s">
        <v>1925</v>
      </c>
      <c r="E136" s="85" t="s">
        <v>1926</v>
      </c>
      <c r="F136" s="86" t="s">
        <v>1531</v>
      </c>
      <c r="G136" s="86" t="s">
        <v>1473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1917</v>
      </c>
      <c r="B137" s="81" t="s">
        <v>1927</v>
      </c>
      <c r="C137" s="83" t="s">
        <v>1928</v>
      </c>
      <c r="D137" s="85" t="s">
        <v>1929</v>
      </c>
      <c r="E137" s="85" t="s">
        <v>1930</v>
      </c>
      <c r="F137" s="86" t="s">
        <v>17</v>
      </c>
      <c r="G137" s="86" t="s">
        <v>1473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1917</v>
      </c>
      <c r="B138" s="81" t="s">
        <v>1931</v>
      </c>
      <c r="C138" s="83" t="s">
        <v>1932</v>
      </c>
      <c r="D138" s="85" t="s">
        <v>1933</v>
      </c>
      <c r="E138" s="85" t="s">
        <v>1934</v>
      </c>
      <c r="F138" s="86" t="s">
        <v>1531</v>
      </c>
      <c r="G138" s="86" t="s">
        <v>1473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1917</v>
      </c>
      <c r="B139" s="81" t="s">
        <v>1935</v>
      </c>
      <c r="C139" s="83" t="s">
        <v>1936</v>
      </c>
      <c r="D139" s="85" t="s">
        <v>1937</v>
      </c>
      <c r="E139" s="85" t="s">
        <v>1938</v>
      </c>
      <c r="F139" s="86" t="s">
        <v>17</v>
      </c>
      <c r="G139" s="86" t="s">
        <v>1473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1917</v>
      </c>
      <c r="B140" s="81" t="s">
        <v>1939</v>
      </c>
      <c r="C140" s="83" t="s">
        <v>1940</v>
      </c>
      <c r="D140" s="85" t="s">
        <v>1941</v>
      </c>
      <c r="E140" s="85" t="s">
        <v>1942</v>
      </c>
      <c r="F140" s="86" t="s">
        <v>1472</v>
      </c>
      <c r="G140" s="86" t="s">
        <v>1473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1917</v>
      </c>
      <c r="B141" s="81" t="s">
        <v>1943</v>
      </c>
      <c r="C141" s="83" t="s">
        <v>1944</v>
      </c>
      <c r="D141" s="85" t="s">
        <v>1945</v>
      </c>
      <c r="E141" s="85" t="s">
        <v>1946</v>
      </c>
      <c r="F141" s="86" t="s">
        <v>1472</v>
      </c>
      <c r="G141" s="86" t="s">
        <v>1457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1947</v>
      </c>
      <c r="B142" s="80">
        <v>16</v>
      </c>
      <c r="C142" s="82" t="s">
        <v>25</v>
      </c>
      <c r="D142" s="84" t="s">
        <v>1948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1947</v>
      </c>
      <c r="B143" s="81" t="s">
        <v>1949</v>
      </c>
      <c r="C143" s="83" t="s">
        <v>1950</v>
      </c>
      <c r="D143" s="85" t="s">
        <v>1951</v>
      </c>
      <c r="E143" s="85" t="s">
        <v>1952</v>
      </c>
      <c r="F143" s="86" t="s">
        <v>1531</v>
      </c>
      <c r="G143" s="86" t="s">
        <v>1473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1947</v>
      </c>
      <c r="B144" s="81" t="s">
        <v>1953</v>
      </c>
      <c r="C144" s="83" t="s">
        <v>1954</v>
      </c>
      <c r="D144" s="85" t="s">
        <v>1955</v>
      </c>
      <c r="E144" s="85" t="s">
        <v>1956</v>
      </c>
      <c r="F144" s="86" t="s">
        <v>1531</v>
      </c>
      <c r="G144" s="86" t="s">
        <v>1473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1947</v>
      </c>
      <c r="B145" s="81" t="s">
        <v>1957</v>
      </c>
      <c r="C145" s="83" t="s">
        <v>1958</v>
      </c>
      <c r="D145" s="85" t="s">
        <v>1959</v>
      </c>
      <c r="E145" s="85" t="s">
        <v>1960</v>
      </c>
      <c r="F145" s="86" t="s">
        <v>1440</v>
      </c>
      <c r="G145" s="86" t="s">
        <v>1425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1947</v>
      </c>
      <c r="B146" s="81" t="s">
        <v>1961</v>
      </c>
      <c r="C146" s="83" t="s">
        <v>1962</v>
      </c>
      <c r="D146" s="85" t="s">
        <v>1963</v>
      </c>
      <c r="E146" s="85" t="s">
        <v>1964</v>
      </c>
      <c r="F146" s="86" t="s">
        <v>1440</v>
      </c>
      <c r="G146" s="86" t="s">
        <v>1415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1947</v>
      </c>
      <c r="B147" s="81" t="s">
        <v>1965</v>
      </c>
      <c r="C147" s="83" t="s">
        <v>1966</v>
      </c>
      <c r="D147" s="85" t="s">
        <v>1967</v>
      </c>
      <c r="E147" s="85" t="s">
        <v>1968</v>
      </c>
      <c r="F147" s="86" t="s">
        <v>1440</v>
      </c>
      <c r="G147" s="86" t="s">
        <v>1457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1947</v>
      </c>
      <c r="B148" s="81" t="s">
        <v>1969</v>
      </c>
      <c r="C148" s="83" t="s">
        <v>1970</v>
      </c>
      <c r="D148" s="85" t="s">
        <v>1971</v>
      </c>
      <c r="E148" s="85" t="s">
        <v>1972</v>
      </c>
      <c r="F148" s="86" t="s">
        <v>1531</v>
      </c>
      <c r="G148" s="86" t="s">
        <v>1473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1947</v>
      </c>
      <c r="B149" s="81" t="s">
        <v>1973</v>
      </c>
      <c r="C149" s="83" t="s">
        <v>1974</v>
      </c>
      <c r="D149" s="85" t="s">
        <v>1975</v>
      </c>
      <c r="E149" s="85" t="s">
        <v>1976</v>
      </c>
      <c r="F149" s="86" t="s">
        <v>1440</v>
      </c>
      <c r="G149" s="86" t="s">
        <v>1457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1947</v>
      </c>
      <c r="B150" s="81" t="s">
        <v>1977</v>
      </c>
      <c r="C150" s="83" t="s">
        <v>1978</v>
      </c>
      <c r="D150" s="85" t="s">
        <v>1979</v>
      </c>
      <c r="E150" s="85" t="s">
        <v>1980</v>
      </c>
      <c r="F150" s="86" t="s">
        <v>1683</v>
      </c>
      <c r="G150" s="86" t="s">
        <v>1457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1947</v>
      </c>
      <c r="B151" s="81" t="s">
        <v>1981</v>
      </c>
      <c r="C151" s="83" t="s">
        <v>1982</v>
      </c>
      <c r="D151" s="85" t="s">
        <v>1983</v>
      </c>
      <c r="E151" s="85" t="s">
        <v>1984</v>
      </c>
      <c r="F151" s="86" t="s">
        <v>17</v>
      </c>
      <c r="G151" s="86" t="s">
        <v>1457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1947</v>
      </c>
      <c r="B152" s="81" t="s">
        <v>1985</v>
      </c>
      <c r="C152" s="83" t="s">
        <v>1986</v>
      </c>
      <c r="D152" s="85" t="s">
        <v>1987</v>
      </c>
      <c r="E152" s="85" t="s">
        <v>1988</v>
      </c>
      <c r="F152" s="86" t="s">
        <v>1440</v>
      </c>
      <c r="G152" s="86" t="s">
        <v>1457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1947</v>
      </c>
      <c r="B153" s="81" t="s">
        <v>1989</v>
      </c>
      <c r="C153" s="83" t="s">
        <v>1990</v>
      </c>
      <c r="D153" s="85" t="s">
        <v>1991</v>
      </c>
      <c r="E153" s="85" t="s">
        <v>1992</v>
      </c>
      <c r="F153" s="86" t="s">
        <v>1440</v>
      </c>
      <c r="G153" s="86" t="s">
        <v>1457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1947</v>
      </c>
      <c r="B154" s="81" t="s">
        <v>1993</v>
      </c>
      <c r="C154" s="83" t="s">
        <v>1994</v>
      </c>
      <c r="D154" s="85" t="s">
        <v>1995</v>
      </c>
      <c r="E154" s="85" t="s">
        <v>1996</v>
      </c>
      <c r="F154" s="86" t="s">
        <v>1440</v>
      </c>
      <c r="G154" s="86" t="s">
        <v>1457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1947</v>
      </c>
      <c r="B155" s="81" t="s">
        <v>1997</v>
      </c>
      <c r="C155" s="83" t="s">
        <v>1998</v>
      </c>
      <c r="D155" s="85" t="s">
        <v>1999</v>
      </c>
      <c r="E155" s="85" t="s">
        <v>2000</v>
      </c>
      <c r="F155" s="86" t="s">
        <v>1440</v>
      </c>
      <c r="G155" s="86" t="s">
        <v>1425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1947</v>
      </c>
      <c r="B156" s="81" t="s">
        <v>2001</v>
      </c>
      <c r="C156" s="83" t="s">
        <v>2002</v>
      </c>
      <c r="D156" s="85" t="s">
        <v>2003</v>
      </c>
      <c r="E156" s="85" t="s">
        <v>2004</v>
      </c>
      <c r="F156" s="86" t="s">
        <v>1440</v>
      </c>
      <c r="G156" s="86" t="s">
        <v>1457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2005</v>
      </c>
      <c r="B157" s="80">
        <v>17</v>
      </c>
      <c r="C157" s="82" t="s">
        <v>25</v>
      </c>
      <c r="D157" s="84" t="s">
        <v>2006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2005</v>
      </c>
      <c r="B158" s="81" t="s">
        <v>2007</v>
      </c>
      <c r="C158" s="83" t="s">
        <v>2008</v>
      </c>
      <c r="D158" s="85" t="s">
        <v>2009</v>
      </c>
      <c r="E158" s="85" t="s">
        <v>2010</v>
      </c>
      <c r="F158" s="86" t="s">
        <v>17</v>
      </c>
      <c r="G158" s="86" t="s">
        <v>1420</v>
      </c>
      <c r="H158" s="86">
        <v>1</v>
      </c>
      <c r="I158" s="88">
        <f>IF(COUNTIF(J158:AW158,"&lt;&gt;")=0,"",SUMPRODUCT(((Recommendations[ImplStatus]="Implemented")+(Recommendations[ImplStatus]="Compensated"))*ISNUMBER(MATCH(Recommendations[Id],J158:AW158,0)))/COUNTIF(J158:AW158,"&lt;&gt;"))</f>
        <v>0</v>
      </c>
      <c r="J158" s="90" t="s">
        <v>268</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2005</v>
      </c>
      <c r="B159" s="81" t="s">
        <v>2011</v>
      </c>
      <c r="C159" s="83" t="s">
        <v>2012</v>
      </c>
      <c r="D159" s="85" t="s">
        <v>2013</v>
      </c>
      <c r="E159" s="85" t="s">
        <v>2014</v>
      </c>
      <c r="F159" s="86" t="s">
        <v>1531</v>
      </c>
      <c r="G159" s="86" t="s">
        <v>1473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2005</v>
      </c>
      <c r="B160" s="81" t="s">
        <v>2015</v>
      </c>
      <c r="C160" s="83" t="s">
        <v>2016</v>
      </c>
      <c r="D160" s="85" t="s">
        <v>2017</v>
      </c>
      <c r="E160" s="85" t="s">
        <v>2018</v>
      </c>
      <c r="F160" s="86" t="s">
        <v>1531</v>
      </c>
      <c r="G160" s="86" t="s">
        <v>1473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2005</v>
      </c>
      <c r="B161" s="81" t="s">
        <v>2019</v>
      </c>
      <c r="C161" s="83" t="s">
        <v>2020</v>
      </c>
      <c r="D161" s="85" t="s">
        <v>2021</v>
      </c>
      <c r="E161" s="85" t="s">
        <v>2022</v>
      </c>
      <c r="F161" s="86" t="s">
        <v>1531</v>
      </c>
      <c r="G161" s="86" t="s">
        <v>1473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2005</v>
      </c>
      <c r="B162" s="81" t="s">
        <v>2023</v>
      </c>
      <c r="C162" s="83" t="s">
        <v>2024</v>
      </c>
      <c r="D162" s="85" t="s">
        <v>2025</v>
      </c>
      <c r="E162" s="85" t="s">
        <v>2026</v>
      </c>
      <c r="F162" s="86" t="s">
        <v>17</v>
      </c>
      <c r="G162" s="86" t="s">
        <v>1420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2005</v>
      </c>
      <c r="B163" s="81" t="s">
        <v>2027</v>
      </c>
      <c r="C163" s="83" t="s">
        <v>2028</v>
      </c>
      <c r="D163" s="85" t="s">
        <v>2029</v>
      </c>
      <c r="E163" s="85" t="s">
        <v>2030</v>
      </c>
      <c r="F163" s="86" t="s">
        <v>17</v>
      </c>
      <c r="G163" s="86" t="s">
        <v>1420</v>
      </c>
      <c r="H163" s="86">
        <v>2</v>
      </c>
      <c r="I163" s="88">
        <f>IF(COUNTIF(J163:AW163,"&lt;&gt;")=0,"",SUMPRODUCT(((Recommendations[ImplStatus]="Implemented")+(Recommendations[ImplStatus]="Compensated"))*ISNUMBER(MATCH(Recommendations[Id],J163:AW163,0)))/COUNTIF(J163:AW163,"&lt;&gt;"))</f>
        <v>0</v>
      </c>
      <c r="J163" s="90" t="s">
        <v>1037</v>
      </c>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2005</v>
      </c>
      <c r="B164" s="81" t="s">
        <v>2031</v>
      </c>
      <c r="C164" s="83" t="s">
        <v>2032</v>
      </c>
      <c r="D164" s="85" t="s">
        <v>2033</v>
      </c>
      <c r="E164" s="85" t="s">
        <v>2034</v>
      </c>
      <c r="F164" s="86" t="s">
        <v>17</v>
      </c>
      <c r="G164" s="86" t="s">
        <v>1786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2005</v>
      </c>
      <c r="B165" s="81" t="s">
        <v>2035</v>
      </c>
      <c r="C165" s="83" t="s">
        <v>2036</v>
      </c>
      <c r="D165" s="85" t="s">
        <v>2037</v>
      </c>
      <c r="E165" s="85" t="s">
        <v>2038</v>
      </c>
      <c r="F165" s="86" t="s">
        <v>17</v>
      </c>
      <c r="G165" s="86" t="s">
        <v>1786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2005</v>
      </c>
      <c r="B166" s="81" t="s">
        <v>2039</v>
      </c>
      <c r="C166" s="83" t="s">
        <v>2040</v>
      </c>
      <c r="D166" s="85" t="s">
        <v>2041</v>
      </c>
      <c r="E166" s="85" t="s">
        <v>2042</v>
      </c>
      <c r="F166" s="86" t="s">
        <v>1531</v>
      </c>
      <c r="G166" s="86" t="s">
        <v>1786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2043</v>
      </c>
      <c r="B167" s="80">
        <v>18</v>
      </c>
      <c r="C167" s="82" t="s">
        <v>25</v>
      </c>
      <c r="D167" s="84" t="s">
        <v>2044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2043</v>
      </c>
      <c r="B168" s="81" t="s">
        <v>2045</v>
      </c>
      <c r="C168" s="83" t="s">
        <v>2046</v>
      </c>
      <c r="D168" s="85" t="s">
        <v>2047</v>
      </c>
      <c r="E168" s="85" t="s">
        <v>2048</v>
      </c>
      <c r="F168" s="86" t="s">
        <v>1531</v>
      </c>
      <c r="G168" s="86" t="s">
        <v>1473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2043</v>
      </c>
      <c r="B169" s="81" t="s">
        <v>2049</v>
      </c>
      <c r="C169" s="83" t="s">
        <v>2050</v>
      </c>
      <c r="D169" s="85" t="s">
        <v>2051</v>
      </c>
      <c r="E169" s="85" t="s">
        <v>2052</v>
      </c>
      <c r="F169" s="86" t="s">
        <v>1683</v>
      </c>
      <c r="G169" s="86" t="s">
        <v>1425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2043</v>
      </c>
      <c r="B170" s="81" t="s">
        <v>2053</v>
      </c>
      <c r="C170" s="83" t="s">
        <v>2054</v>
      </c>
      <c r="D170" s="85" t="s">
        <v>2055</v>
      </c>
      <c r="E170" s="85" t="s">
        <v>2056</v>
      </c>
      <c r="F170" s="86" t="s">
        <v>1683</v>
      </c>
      <c r="G170" s="86" t="s">
        <v>1457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2043</v>
      </c>
      <c r="B171" s="81" t="s">
        <v>2057</v>
      </c>
      <c r="C171" s="83" t="s">
        <v>2058</v>
      </c>
      <c r="D171" s="85" t="s">
        <v>2059</v>
      </c>
      <c r="E171" s="85" t="s">
        <v>2060</v>
      </c>
      <c r="F171" s="86" t="s">
        <v>1683</v>
      </c>
      <c r="G171" s="86" t="s">
        <v>1457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2043</v>
      </c>
      <c r="B172" s="91" t="s">
        <v>2061</v>
      </c>
      <c r="C172" s="92" t="s">
        <v>2062</v>
      </c>
      <c r="D172" s="93" t="s">
        <v>2063</v>
      </c>
      <c r="E172" s="93" t="s">
        <v>2064</v>
      </c>
      <c r="F172" s="94" t="s">
        <v>1683</v>
      </c>
      <c r="G172" s="94" t="s">
        <v>1425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1118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IFERROR(INDEX('Recommendations'!$I$2:$I$161, MATCH(J2,'Recommendations'!$B$2:$B$161,0))="Implemented", FALSE))</xm:f>
            <x14:dxf>
              <font>
                <color rgb="FF000000"/>
              </font>
              <fill>
                <patternFill>
                  <bgColor rgb="FF3C7D22"/>
                </patternFill>
              </fill>
            </x14:dxf>
          </x14:cfRule>
          <x14:cfRule type="expression" priority="2" id="{00000000-000E-0000-0400-000002000000}">
            <xm:f>AND(J2&lt;&gt;"", IFERROR(INDEX('Recommendations'!$I$2:$I$161, MATCH(J2,'Recommendations'!$B$2:$B$161,0))="Compensated", FALSE))</xm:f>
            <x14:dxf>
              <font>
                <color rgb="FF000000"/>
              </font>
              <fill>
                <patternFill>
                  <bgColor rgb="FFC6E0B4"/>
                </patternFill>
              </fill>
            </x14:dxf>
          </x14:cfRule>
          <x14:cfRule type="expression" priority="3" id="{00000000-000E-0000-0400-000003000000}">
            <xm:f>AND(J2&lt;&gt;"", IFERROR(INDEX('Recommendations'!$I$2:$I$161, MATCH(J2,'Recommendations'!$B$2:$B$161,0))="Testing", FALSE))</xm:f>
            <x14:dxf>
              <font>
                <color rgb="FF000000"/>
              </font>
              <fill>
                <patternFill>
                  <bgColor rgb="FFFFC000"/>
                </patternFill>
              </fill>
            </x14:dxf>
          </x14:cfRule>
          <x14:cfRule type="expression" priority="4" id="{00000000-000E-0000-0400-000004000000}">
            <xm:f>AND(J2&lt;&gt;"", IFERROR(INDEX('Recommendations'!$I$2:$I$161, MATCH(J2,'Recommendations'!$B$2:$B$161,0))="Failed", FALSE))</xm:f>
            <x14:dxf>
              <font>
                <color rgb="FF000000"/>
              </font>
              <fill>
                <patternFill>
                  <bgColor rgb="FFD82891"/>
                </patternFill>
              </fill>
            </x14:dxf>
          </x14:cfRule>
          <x14:cfRule type="expression" priority="5" id="{00000000-000E-0000-0400-000005000000}">
            <xm:f>AND(J2&lt;&gt;"", IFERROR(INDEX('Recommendations'!$I$2:$I$161, MATCH(J2,'Recommendations'!$B$2:$B$161,0))="Risk Accepted", FALSE))</xm:f>
            <x14:dxf>
              <font>
                <color rgb="FF000000"/>
              </font>
              <fill>
                <patternFill>
                  <bgColor rgb="FFD9D9D9"/>
                </patternFill>
              </fill>
            </x14:dxf>
          </x14:cfRule>
          <x14:cfRule type="expression" priority="6" id="{00000000-000E-0000-0400-000006000000}">
            <xm:f>AND(J2&lt;&gt;"", IFERROR(INDEX('Recommendations'!$I$2:$I$161, MATCH(J2,'Recommendations'!$B$2:$B$161,0))="N/A",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2065</v>
      </c>
      <c r="C1" s="121" t="s">
        <v>11</v>
      </c>
      <c r="D1" s="121" t="s">
        <v>1274</v>
      </c>
      <c r="E1" s="121" t="s">
        <v>2066</v>
      </c>
      <c r="F1" s="121" t="s">
        <v>2067</v>
      </c>
      <c r="G1" s="121" t="s">
        <v>1368</v>
      </c>
      <c r="H1" s="121" t="s">
        <v>1369</v>
      </c>
      <c r="I1" s="121" t="s">
        <v>1370</v>
      </c>
      <c r="J1" s="121" t="s">
        <v>1371</v>
      </c>
      <c r="K1" s="121" t="s">
        <v>1372</v>
      </c>
      <c r="L1" s="121" t="s">
        <v>1373</v>
      </c>
      <c r="M1" s="121" t="s">
        <v>1374</v>
      </c>
      <c r="N1" s="121" t="s">
        <v>1375</v>
      </c>
      <c r="O1" s="121" t="s">
        <v>1376</v>
      </c>
      <c r="P1" s="121" t="s">
        <v>1377</v>
      </c>
      <c r="Q1" s="121" t="s">
        <v>1378</v>
      </c>
      <c r="R1" s="121" t="s">
        <v>1379</v>
      </c>
      <c r="S1" s="121" t="s">
        <v>1380</v>
      </c>
      <c r="T1" s="121" t="s">
        <v>1381</v>
      </c>
      <c r="U1" s="121" t="s">
        <v>1382</v>
      </c>
      <c r="V1" s="121" t="s">
        <v>1383</v>
      </c>
      <c r="W1" s="121" t="s">
        <v>1384</v>
      </c>
      <c r="X1" s="121" t="s">
        <v>1385</v>
      </c>
      <c r="Y1" s="121" t="s">
        <v>1386</v>
      </c>
      <c r="Z1" s="121" t="s">
        <v>1387</v>
      </c>
      <c r="AA1" s="121" t="s">
        <v>1388</v>
      </c>
      <c r="AB1" s="121" t="s">
        <v>1389</v>
      </c>
      <c r="AC1" s="121" t="s">
        <v>1390</v>
      </c>
      <c r="AD1" s="121" t="s">
        <v>1391</v>
      </c>
      <c r="AE1" s="121" t="s">
        <v>1392</v>
      </c>
      <c r="AF1" s="121" t="s">
        <v>1393</v>
      </c>
      <c r="AG1" s="121" t="s">
        <v>1394</v>
      </c>
      <c r="AH1" s="121" t="s">
        <v>1395</v>
      </c>
      <c r="AI1" s="121" t="s">
        <v>1396</v>
      </c>
      <c r="AJ1" s="121" t="s">
        <v>1397</v>
      </c>
      <c r="AK1" s="121" t="s">
        <v>1398</v>
      </c>
      <c r="AL1" s="121" t="s">
        <v>1399</v>
      </c>
      <c r="AM1" s="121" t="s">
        <v>1400</v>
      </c>
      <c r="AN1" s="121" t="s">
        <v>1401</v>
      </c>
      <c r="AO1" s="121" t="s">
        <v>1402</v>
      </c>
      <c r="AP1" s="121" t="s">
        <v>1403</v>
      </c>
      <c r="AQ1" s="121" t="s">
        <v>1404</v>
      </c>
      <c r="AR1" s="121" t="s">
        <v>1405</v>
      </c>
      <c r="AS1" s="121" t="s">
        <v>1406</v>
      </c>
      <c r="AT1" s="121" t="s">
        <v>1407</v>
      </c>
      <c r="AU1" s="122" t="s">
        <v>1408</v>
      </c>
    </row>
    <row r="2" spans="1:47" ht="60" customHeight="1" x14ac:dyDescent="0.35">
      <c r="A2" s="116" t="s">
        <v>2068</v>
      </c>
      <c r="B2" s="106" t="s">
        <v>2069</v>
      </c>
      <c r="C2" s="107" t="s">
        <v>2070</v>
      </c>
      <c r="D2" s="107" t="s">
        <v>2071</v>
      </c>
      <c r="E2" s="107" t="s">
        <v>2072</v>
      </c>
      <c r="F2" s="108" t="s">
        <v>2073</v>
      </c>
      <c r="G2" s="109">
        <f>IF(COUNTIF(H2:AU2,"&lt;&gt;")=0,"",SUMPRODUCT(((Recommendations[ImplStatus]="Implemented")+(Recommendations[ImplStatus]="Compensated"))*ISNUMBER(MATCH(Recommendations[Id],H2:AU2,0)))/COUNTIF(H2:AU2,"&lt;&gt;"))</f>
        <v>0</v>
      </c>
      <c r="H2" s="110" t="s">
        <v>554</v>
      </c>
      <c r="I2" s="110" t="s">
        <v>578</v>
      </c>
      <c r="J2" s="110" t="s">
        <v>598</v>
      </c>
      <c r="K2" s="110" t="s">
        <v>665</v>
      </c>
      <c r="L2" s="110" t="s">
        <v>672</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2074</v>
      </c>
      <c r="B3" s="106" t="s">
        <v>2075</v>
      </c>
      <c r="C3" s="107" t="s">
        <v>2076</v>
      </c>
      <c r="D3" s="107" t="s">
        <v>2077</v>
      </c>
      <c r="E3" s="107" t="s">
        <v>2078</v>
      </c>
      <c r="F3" s="108" t="s">
        <v>2079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2080</v>
      </c>
      <c r="B4" s="106" t="s">
        <v>2081</v>
      </c>
      <c r="C4" s="107" t="s">
        <v>2082</v>
      </c>
      <c r="D4" s="107" t="s">
        <v>2083</v>
      </c>
      <c r="E4" s="107" t="s">
        <v>2084</v>
      </c>
      <c r="F4" s="108" t="s">
        <v>2085</v>
      </c>
      <c r="G4" s="109">
        <f>IF(COUNTIF(H4:AU4,"&lt;&gt;")=0,"",SUMPRODUCT(((Recommendations[ImplStatus]="Implemented")+(Recommendations[ImplStatus]="Compensated"))*ISNUMBER(MATCH(Recommendations[Id],H4:AU4,0)))/COUNTIF(H4:AU4,"&lt;&gt;"))</f>
        <v>0</v>
      </c>
      <c r="H4" s="110" t="s">
        <v>96</v>
      </c>
      <c r="I4" s="110" t="s">
        <v>139</v>
      </c>
      <c r="J4" s="110" t="s">
        <v>153</v>
      </c>
      <c r="K4" s="110" t="s">
        <v>160</v>
      </c>
      <c r="L4" s="110" t="s">
        <v>198</v>
      </c>
      <c r="M4" s="110" t="s">
        <v>248</v>
      </c>
      <c r="N4" s="110" t="s">
        <v>261</v>
      </c>
      <c r="O4" s="110" t="s">
        <v>920</v>
      </c>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2086</v>
      </c>
      <c r="B5" s="106" t="s">
        <v>2087</v>
      </c>
      <c r="C5" s="107" t="s">
        <v>2088</v>
      </c>
      <c r="D5" s="107" t="s">
        <v>2089</v>
      </c>
      <c r="E5" s="107" t="s">
        <v>2090</v>
      </c>
      <c r="F5" s="108" t="s">
        <v>2091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2092</v>
      </c>
      <c r="B6" s="106" t="s">
        <v>2093</v>
      </c>
      <c r="C6" s="107" t="s">
        <v>2094</v>
      </c>
      <c r="D6" s="107" t="s">
        <v>2095</v>
      </c>
      <c r="E6" s="107" t="s">
        <v>25</v>
      </c>
      <c r="F6" s="108" t="s">
        <v>2096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2097</v>
      </c>
      <c r="B7" s="106" t="s">
        <v>13</v>
      </c>
      <c r="C7" s="107" t="s">
        <v>2098</v>
      </c>
      <c r="D7" s="107" t="s">
        <v>2099</v>
      </c>
      <c r="E7" s="107" t="s">
        <v>25</v>
      </c>
      <c r="F7" s="108" t="s">
        <v>2100</v>
      </c>
      <c r="G7" s="109">
        <f>IF(COUNTIF(H7:AU7,"&lt;&gt;")=0,"",SUMPRODUCT(((Recommendations[ImplStatus]="Implemented")+(Recommendations[ImplStatus]="Compensated"))*ISNUMBER(MATCH(Recommendations[Id],H7:AU7,0)))/COUNTIF(H7:AU7,"&lt;&gt;"))</f>
        <v>0</v>
      </c>
      <c r="H7" s="110" t="s">
        <v>436</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2101</v>
      </c>
      <c r="B8" s="106" t="s">
        <v>2102</v>
      </c>
      <c r="C8" s="107" t="s">
        <v>2103</v>
      </c>
      <c r="D8" s="107" t="s">
        <v>2104</v>
      </c>
      <c r="E8" s="107" t="s">
        <v>25</v>
      </c>
      <c r="F8" s="108" t="s">
        <v>2105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2106</v>
      </c>
      <c r="B9" s="106" t="s">
        <v>2107</v>
      </c>
      <c r="C9" s="107" t="s">
        <v>2108</v>
      </c>
      <c r="D9" s="107" t="s">
        <v>2109</v>
      </c>
      <c r="E9" s="107" t="s">
        <v>25</v>
      </c>
      <c r="F9" s="108" t="s">
        <v>2110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2111</v>
      </c>
      <c r="B10" s="106" t="s">
        <v>2112</v>
      </c>
      <c r="C10" s="107" t="s">
        <v>2113</v>
      </c>
      <c r="D10" s="107" t="s">
        <v>2114</v>
      </c>
      <c r="E10" s="107" t="s">
        <v>25</v>
      </c>
      <c r="F10" s="108" t="s">
        <v>2115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2116</v>
      </c>
      <c r="B11" s="106" t="s">
        <v>2117</v>
      </c>
      <c r="C11" s="107" t="s">
        <v>2118</v>
      </c>
      <c r="D11" s="107" t="s">
        <v>2119</v>
      </c>
      <c r="E11" s="107" t="s">
        <v>25</v>
      </c>
      <c r="F11" s="108" t="s">
        <v>2120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2121</v>
      </c>
      <c r="B12" s="106" t="s">
        <v>2122</v>
      </c>
      <c r="C12" s="107" t="s">
        <v>2123</v>
      </c>
      <c r="D12" s="107" t="s">
        <v>2124</v>
      </c>
      <c r="E12" s="107" t="s">
        <v>25</v>
      </c>
      <c r="F12" s="108" t="s">
        <v>2125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2126</v>
      </c>
      <c r="B13" s="106" t="s">
        <v>2127</v>
      </c>
      <c r="C13" s="107" t="s">
        <v>2128</v>
      </c>
      <c r="D13" s="107" t="s">
        <v>2129</v>
      </c>
      <c r="E13" s="107" t="s">
        <v>25</v>
      </c>
      <c r="F13" s="108" t="s">
        <v>2130</v>
      </c>
      <c r="G13" s="109">
        <f>IF(COUNTIF(H13:AU13,"&lt;&gt;")=0,"",SUMPRODUCT(((Recommendations[ImplStatus]="Implemented")+(Recommendations[ImplStatus]="Compensated"))*ISNUMBER(MATCH(Recommendations[Id],H13:AU13,0)))/COUNTIF(H13:AU13,"&lt;&gt;"))</f>
        <v>0</v>
      </c>
      <c r="H13" s="110" t="s">
        <v>255</v>
      </c>
      <c r="I13" s="110" t="s">
        <v>282</v>
      </c>
      <c r="J13" s="110" t="s">
        <v>288</v>
      </c>
      <c r="K13" s="110" t="s">
        <v>295</v>
      </c>
      <c r="L13" s="110" t="s">
        <v>775</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2131</v>
      </c>
      <c r="B14" s="106" t="s">
        <v>2132</v>
      </c>
      <c r="C14" s="107" t="s">
        <v>2133</v>
      </c>
      <c r="D14" s="107" t="s">
        <v>2134</v>
      </c>
      <c r="E14" s="107" t="s">
        <v>25</v>
      </c>
      <c r="F14" s="108" t="s">
        <v>2135</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2136</v>
      </c>
      <c r="B15" s="106" t="s">
        <v>2137</v>
      </c>
      <c r="C15" s="107" t="s">
        <v>2138</v>
      </c>
      <c r="D15" s="107" t="s">
        <v>2139</v>
      </c>
      <c r="E15" s="107" t="s">
        <v>25</v>
      </c>
      <c r="F15" s="108" t="s">
        <v>2140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2141</v>
      </c>
      <c r="B16" s="106" t="s">
        <v>2142</v>
      </c>
      <c r="C16" s="107" t="s">
        <v>2143</v>
      </c>
      <c r="D16" s="107" t="s">
        <v>2144</v>
      </c>
      <c r="E16" s="107" t="s">
        <v>25</v>
      </c>
      <c r="F16" s="108" t="s">
        <v>2145</v>
      </c>
      <c r="G16" s="109">
        <f>IF(COUNTIF(H16:AU16,"&lt;&gt;")=0,"",SUMPRODUCT(((Recommendations[ImplStatus]="Implemented")+(Recommendations[ImplStatus]="Compensated"))*ISNUMBER(MATCH(Recommendations[Id],H16:AU16,0)))/COUNTIF(H16:AU16,"&lt;&gt;"))</f>
        <v>0</v>
      </c>
      <c r="H16" s="110" t="s">
        <v>429</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2146</v>
      </c>
      <c r="B17" s="106" t="s">
        <v>2147</v>
      </c>
      <c r="C17" s="107" t="s">
        <v>2148</v>
      </c>
      <c r="D17" s="107" t="s">
        <v>2149</v>
      </c>
      <c r="E17" s="107" t="s">
        <v>25</v>
      </c>
      <c r="F17" s="108" t="s">
        <v>2150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2151</v>
      </c>
      <c r="B18" s="106" t="s">
        <v>2152</v>
      </c>
      <c r="C18" s="107" t="s">
        <v>2153</v>
      </c>
      <c r="D18" s="107" t="s">
        <v>2154</v>
      </c>
      <c r="E18" s="107" t="s">
        <v>25</v>
      </c>
      <c r="F18" s="108" t="s">
        <v>2155</v>
      </c>
      <c r="G18" s="109">
        <f>IF(COUNTIF(H18:AU18,"&lt;&gt;")=0,"",SUMPRODUCT(((Recommendations[ImplStatus]="Implemented")+(Recommendations[ImplStatus]="Compensated"))*ISNUMBER(MATCH(Recommendations[Id],H18:AU18,0)))/COUNTIF(H18:AU18,"&lt;&gt;"))</f>
        <v>0</v>
      </c>
      <c r="H18" s="110" t="s">
        <v>89</v>
      </c>
      <c r="I18" s="110" t="s">
        <v>796</v>
      </c>
      <c r="J18" s="110" t="s">
        <v>969</v>
      </c>
      <c r="K18" s="110" t="s">
        <v>1070</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2156</v>
      </c>
      <c r="B19" s="106" t="s">
        <v>2157</v>
      </c>
      <c r="C19" s="107" t="s">
        <v>2158</v>
      </c>
      <c r="D19" s="107" t="s">
        <v>2159</v>
      </c>
      <c r="E19" s="107" t="s">
        <v>25</v>
      </c>
      <c r="F19" s="108" t="s">
        <v>2160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2161</v>
      </c>
      <c r="B20" s="106" t="s">
        <v>2162</v>
      </c>
      <c r="C20" s="107" t="s">
        <v>2163</v>
      </c>
      <c r="D20" s="107" t="s">
        <v>2164</v>
      </c>
      <c r="E20" s="107" t="s">
        <v>25</v>
      </c>
      <c r="F20" s="108" t="s">
        <v>2165</v>
      </c>
      <c r="G20" s="109">
        <f>IF(COUNTIF(H20:AU20,"&lt;&gt;")=0,"",SUMPRODUCT(((Recommendations[ImplStatus]="Implemented")+(Recommendations[ImplStatus]="Compensated"))*ISNUMBER(MATCH(Recommendations[Id],H20:AU20,0)))/COUNTIF(H20:AU20,"&lt;&gt;"))</f>
        <v>0</v>
      </c>
      <c r="H20" s="110" t="s">
        <v>961</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2166</v>
      </c>
      <c r="B21" s="106" t="s">
        <v>2167</v>
      </c>
      <c r="C21" s="107" t="s">
        <v>2168</v>
      </c>
      <c r="D21" s="107" t="s">
        <v>2169</v>
      </c>
      <c r="E21" s="107" t="s">
        <v>2170</v>
      </c>
      <c r="F21" s="108" t="s">
        <v>2171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2172</v>
      </c>
      <c r="B22" s="106" t="s">
        <v>2173</v>
      </c>
      <c r="C22" s="107" t="s">
        <v>2174</v>
      </c>
      <c r="D22" s="107" t="s">
        <v>2175</v>
      </c>
      <c r="E22" s="107" t="s">
        <v>2176</v>
      </c>
      <c r="F22" s="108" t="s">
        <v>2177</v>
      </c>
      <c r="G22" s="109">
        <f>IF(COUNTIF(H22:AU22,"&lt;&gt;")=0,"",SUMPRODUCT(((Recommendations[ImplStatus]="Implemented")+(Recommendations[ImplStatus]="Compensated"))*ISNUMBER(MATCH(Recommendations[Id],H22:AU22,0)))/COUNTIF(H22:AU22,"&lt;&gt;"))</f>
        <v>0</v>
      </c>
      <c r="H22" s="110" t="s">
        <v>311</v>
      </c>
      <c r="I22" s="110" t="s">
        <v>318</v>
      </c>
      <c r="J22" s="110" t="s">
        <v>395</v>
      </c>
      <c r="K22" s="110" t="s">
        <v>402</v>
      </c>
      <c r="L22" s="110" t="s">
        <v>559</v>
      </c>
      <c r="M22" s="110" t="s">
        <v>565</v>
      </c>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2178</v>
      </c>
      <c r="B23" s="106" t="s">
        <v>2179</v>
      </c>
      <c r="C23" s="107" t="s">
        <v>2180</v>
      </c>
      <c r="D23" s="107" t="s">
        <v>2181</v>
      </c>
      <c r="E23" s="107" t="s">
        <v>2182</v>
      </c>
      <c r="F23" s="108" t="s">
        <v>2183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2184</v>
      </c>
      <c r="B24" s="106" t="s">
        <v>2185</v>
      </c>
      <c r="C24" s="107" t="s">
        <v>2186</v>
      </c>
      <c r="D24" s="107" t="s">
        <v>2187</v>
      </c>
      <c r="E24" s="107" t="s">
        <v>25</v>
      </c>
      <c r="F24" s="108" t="s">
        <v>2188</v>
      </c>
      <c r="G24" s="109">
        <f>IF(COUNTIF(H24:AU24,"&lt;&gt;")=0,"",SUMPRODUCT(((Recommendations[ImplStatus]="Implemented")+(Recommendations[ImplStatus]="Compensated"))*ISNUMBER(MATCH(Recommendations[Id],H24:AU24,0)))/COUNTIF(H24:AU24,"&lt;&gt;"))</f>
        <v>0</v>
      </c>
      <c r="H24" s="110" t="s">
        <v>506</v>
      </c>
      <c r="I24" s="110" t="s">
        <v>513</v>
      </c>
      <c r="J24" s="110" t="s">
        <v>520</v>
      </c>
      <c r="K24" s="110" t="s">
        <v>534</v>
      </c>
      <c r="L24" s="110" t="s">
        <v>541</v>
      </c>
      <c r="M24" s="110" t="s">
        <v>548</v>
      </c>
      <c r="N24" s="110" t="s">
        <v>604</v>
      </c>
      <c r="O24" s="110" t="s">
        <v>610</v>
      </c>
      <c r="P24" s="110" t="s">
        <v>617</v>
      </c>
      <c r="Q24" s="110" t="s">
        <v>638</v>
      </c>
      <c r="R24" s="110" t="s">
        <v>644</v>
      </c>
      <c r="S24" s="110" t="s">
        <v>651</v>
      </c>
      <c r="T24" s="110" t="s">
        <v>658</v>
      </c>
      <c r="U24" s="110" t="s">
        <v>679</v>
      </c>
      <c r="V24" s="110" t="s">
        <v>693</v>
      </c>
      <c r="W24" s="110" t="s">
        <v>810</v>
      </c>
      <c r="X24" s="110" t="s">
        <v>846</v>
      </c>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2189</v>
      </c>
      <c r="B25" s="106" t="s">
        <v>2190</v>
      </c>
      <c r="C25" s="107" t="s">
        <v>2191</v>
      </c>
      <c r="D25" s="107" t="s">
        <v>25</v>
      </c>
      <c r="E25" s="107" t="s">
        <v>25</v>
      </c>
      <c r="F25" s="108" t="s">
        <v>2192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2193</v>
      </c>
      <c r="B26" s="106" t="s">
        <v>2194</v>
      </c>
      <c r="C26" s="107" t="s">
        <v>2195</v>
      </c>
      <c r="D26" s="107" t="s">
        <v>2196</v>
      </c>
      <c r="E26" s="107" t="s">
        <v>25</v>
      </c>
      <c r="F26" s="108" t="s">
        <v>2197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2198</v>
      </c>
      <c r="B27" s="106" t="s">
        <v>2199</v>
      </c>
      <c r="C27" s="107" t="s">
        <v>2200</v>
      </c>
      <c r="D27" s="107" t="s">
        <v>2201</v>
      </c>
      <c r="E27" s="107" t="s">
        <v>2202</v>
      </c>
      <c r="F27" s="108" t="s">
        <v>2203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2204</v>
      </c>
      <c r="B28" s="106" t="s">
        <v>2205</v>
      </c>
      <c r="C28" s="107" t="s">
        <v>2206</v>
      </c>
      <c r="D28" s="107" t="s">
        <v>25</v>
      </c>
      <c r="E28" s="107" t="s">
        <v>25</v>
      </c>
      <c r="F28" s="108" t="s">
        <v>2207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2208</v>
      </c>
      <c r="B29" s="106" t="s">
        <v>2209</v>
      </c>
      <c r="C29" s="107" t="s">
        <v>2210</v>
      </c>
      <c r="D29" s="107" t="s">
        <v>2211</v>
      </c>
      <c r="E29" s="107" t="s">
        <v>2212</v>
      </c>
      <c r="F29" s="108" t="s">
        <v>2213</v>
      </c>
      <c r="G29" s="109">
        <f>IF(COUNTIF(H29:AU29,"&lt;&gt;")=0,"",SUMPRODUCT(((Recommendations[ImplStatus]="Implemented")+(Recommendations[ImplStatus]="Compensated"))*ISNUMBER(MATCH(Recommendations[Id],H29:AU29,0)))/COUNTIF(H29:AU29,"&lt;&gt;"))</f>
        <v>0</v>
      </c>
      <c r="H29" s="110" t="s">
        <v>422</v>
      </c>
      <c r="I29" s="110" t="s">
        <v>624</v>
      </c>
      <c r="J29" s="110" t="s">
        <v>631</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2214</v>
      </c>
      <c r="B30" s="106" t="s">
        <v>2215</v>
      </c>
      <c r="C30" s="107" t="s">
        <v>2216</v>
      </c>
      <c r="D30" s="107" t="s">
        <v>2217</v>
      </c>
      <c r="E30" s="107" t="s">
        <v>25</v>
      </c>
      <c r="F30" s="108" t="s">
        <v>2218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2219</v>
      </c>
      <c r="B31" s="106" t="s">
        <v>2220</v>
      </c>
      <c r="C31" s="107" t="s">
        <v>2221</v>
      </c>
      <c r="D31" s="107" t="s">
        <v>2222</v>
      </c>
      <c r="E31" s="107" t="s">
        <v>2223</v>
      </c>
      <c r="F31" s="108" t="s">
        <v>2224</v>
      </c>
      <c r="G31" s="109">
        <f>IF(COUNTIF(H31:AU31,"&lt;&gt;")=0,"",SUMPRODUCT(((Recommendations[ImplStatus]="Implemented")+(Recommendations[ImplStatus]="Compensated"))*ISNUMBER(MATCH(Recommendations[Id],H31:AU31,0)))/COUNTIF(H31:AU31,"&lt;&gt;"))</f>
        <v>0</v>
      </c>
      <c r="H31" s="110" t="s">
        <v>18</v>
      </c>
      <c r="I31" s="110" t="s">
        <v>31</v>
      </c>
      <c r="J31" s="110" t="s">
        <v>39</v>
      </c>
      <c r="K31" s="110" t="s">
        <v>45</v>
      </c>
      <c r="L31" s="110" t="s">
        <v>60</v>
      </c>
      <c r="M31" s="110" t="s">
        <v>233</v>
      </c>
      <c r="N31" s="110" t="s">
        <v>242</v>
      </c>
      <c r="O31" s="110" t="s">
        <v>331</v>
      </c>
      <c r="P31" s="110" t="s">
        <v>338</v>
      </c>
      <c r="Q31" s="110" t="s">
        <v>345</v>
      </c>
      <c r="R31" s="110" t="s">
        <v>409</v>
      </c>
      <c r="S31" s="110" t="s">
        <v>416</v>
      </c>
      <c r="T31" s="110" t="s">
        <v>450</v>
      </c>
      <c r="U31" s="110" t="s">
        <v>713</v>
      </c>
      <c r="V31" s="110" t="s">
        <v>720</v>
      </c>
      <c r="W31" s="110" t="s">
        <v>734</v>
      </c>
      <c r="X31" s="110" t="s">
        <v>740</v>
      </c>
      <c r="Y31" s="110" t="s">
        <v>747</v>
      </c>
      <c r="Z31" s="110" t="s">
        <v>1101</v>
      </c>
      <c r="AA31" s="110" t="s">
        <v>1107</v>
      </c>
      <c r="AB31" s="110" t="s">
        <v>1113</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2225</v>
      </c>
      <c r="B32" s="106" t="s">
        <v>2226</v>
      </c>
      <c r="C32" s="107" t="s">
        <v>2227</v>
      </c>
      <c r="D32" s="107" t="s">
        <v>2228</v>
      </c>
      <c r="E32" s="107" t="s">
        <v>2229</v>
      </c>
      <c r="F32" s="108" t="s">
        <v>2230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2231</v>
      </c>
      <c r="B33" s="106" t="s">
        <v>2232</v>
      </c>
      <c r="C33" s="107" t="s">
        <v>2233</v>
      </c>
      <c r="D33" s="107" t="s">
        <v>2234</v>
      </c>
      <c r="E33" s="107" t="s">
        <v>25</v>
      </c>
      <c r="F33" s="108" t="s">
        <v>2235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2236</v>
      </c>
      <c r="B34" s="106" t="s">
        <v>2237</v>
      </c>
      <c r="C34" s="107" t="s">
        <v>2238</v>
      </c>
      <c r="D34" s="107" t="s">
        <v>2239</v>
      </c>
      <c r="E34" s="107" t="s">
        <v>25</v>
      </c>
      <c r="F34" s="108" t="s">
        <v>2240</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2241</v>
      </c>
      <c r="B35" s="106" t="s">
        <v>2242</v>
      </c>
      <c r="C35" s="107" t="s">
        <v>2243</v>
      </c>
      <c r="D35" s="107" t="s">
        <v>2244</v>
      </c>
      <c r="E35" s="107" t="s">
        <v>2245</v>
      </c>
      <c r="F35" s="108" t="s">
        <v>2246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2247</v>
      </c>
      <c r="B36" s="106" t="s">
        <v>2248</v>
      </c>
      <c r="C36" s="107" t="s">
        <v>2249</v>
      </c>
      <c r="D36" s="107" t="s">
        <v>2250</v>
      </c>
      <c r="E36" s="107" t="s">
        <v>2251</v>
      </c>
      <c r="F36" s="108" t="s">
        <v>2252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2253</v>
      </c>
      <c r="B37" s="106" t="s">
        <v>2254</v>
      </c>
      <c r="C37" s="107" t="s">
        <v>2255</v>
      </c>
      <c r="D37" s="107" t="s">
        <v>2256</v>
      </c>
      <c r="E37" s="107" t="s">
        <v>25</v>
      </c>
      <c r="F37" s="108" t="s">
        <v>2257</v>
      </c>
      <c r="G37" s="109">
        <f>IF(COUNTIF(H37:AU37,"&lt;&gt;")=0,"",SUMPRODUCT(((Recommendations[ImplStatus]="Implemented")+(Recommendations[ImplStatus]="Compensated"))*ISNUMBER(MATCH(Recommendations[Id],H37:AU37,0)))/COUNTIF(H37:AU37,"&lt;&gt;"))</f>
        <v>0</v>
      </c>
      <c r="H37" s="110" t="s">
        <v>111</v>
      </c>
      <c r="I37" s="110" t="s">
        <v>133</v>
      </c>
      <c r="J37" s="110" t="s">
        <v>824</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2258</v>
      </c>
      <c r="B38" s="106" t="s">
        <v>2259</v>
      </c>
      <c r="C38" s="107" t="s">
        <v>2260</v>
      </c>
      <c r="D38" s="107" t="s">
        <v>2261</v>
      </c>
      <c r="E38" s="107" t="s">
        <v>2262</v>
      </c>
      <c r="F38" s="108" t="s">
        <v>2263</v>
      </c>
      <c r="G38" s="109">
        <f>IF(COUNTIF(H38:AU38,"&lt;&gt;")=0,"",SUMPRODUCT(((Recommendations[ImplStatus]="Implemented")+(Recommendations[ImplStatus]="Compensated"))*ISNUMBER(MATCH(Recommendations[Id],H38:AU38,0)))/COUNTIF(H38:AU38,"&lt;&gt;"))</f>
        <v>0</v>
      </c>
      <c r="H38" s="110" t="s">
        <v>173</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2264</v>
      </c>
      <c r="B39" s="106" t="s">
        <v>2265</v>
      </c>
      <c r="C39" s="107" t="s">
        <v>2266</v>
      </c>
      <c r="D39" s="107" t="s">
        <v>2267</v>
      </c>
      <c r="E39" s="107" t="s">
        <v>25</v>
      </c>
      <c r="F39" s="108" t="s">
        <v>2268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2269</v>
      </c>
      <c r="B40" s="106" t="s">
        <v>2270</v>
      </c>
      <c r="C40" s="107" t="s">
        <v>2271</v>
      </c>
      <c r="D40" s="107" t="s">
        <v>2272</v>
      </c>
      <c r="E40" s="107" t="s">
        <v>2273</v>
      </c>
      <c r="F40" s="108" t="s">
        <v>2274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2275</v>
      </c>
      <c r="B41" s="106" t="s">
        <v>2276</v>
      </c>
      <c r="C41" s="107" t="s">
        <v>2277</v>
      </c>
      <c r="D41" s="107" t="s">
        <v>2278</v>
      </c>
      <c r="E41" s="107" t="s">
        <v>2279</v>
      </c>
      <c r="F41" s="108" t="s">
        <v>2280</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2281</v>
      </c>
      <c r="B42" s="106" t="s">
        <v>2282</v>
      </c>
      <c r="C42" s="107" t="s">
        <v>2283</v>
      </c>
      <c r="D42" s="107" t="s">
        <v>2284</v>
      </c>
      <c r="E42" s="107" t="s">
        <v>2285</v>
      </c>
      <c r="F42" s="108" t="s">
        <v>2286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2287</v>
      </c>
      <c r="B43" s="106" t="s">
        <v>2288</v>
      </c>
      <c r="C43" s="107" t="s">
        <v>2289</v>
      </c>
      <c r="D43" s="107" t="s">
        <v>2290</v>
      </c>
      <c r="E43" s="107" t="s">
        <v>2291</v>
      </c>
      <c r="F43" s="108" t="s">
        <v>2292</v>
      </c>
      <c r="G43" s="109">
        <f>IF(COUNTIF(H43:AU43,"&lt;&gt;")=0,"",SUMPRODUCT(((Recommendations[ImplStatus]="Implemented")+(Recommendations[ImplStatus]="Compensated"))*ISNUMBER(MATCH(Recommendations[Id],H43:AU43,0)))/COUNTIF(H43:AU43,"&lt;&gt;"))</f>
        <v>0</v>
      </c>
      <c r="H43" s="110" t="s">
        <v>727</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2293</v>
      </c>
      <c r="B44" s="106" t="s">
        <v>2294</v>
      </c>
      <c r="C44" s="107" t="s">
        <v>2295</v>
      </c>
      <c r="D44" s="107" t="s">
        <v>2296</v>
      </c>
      <c r="E44" s="107" t="s">
        <v>25</v>
      </c>
      <c r="F44" s="108" t="s">
        <v>2297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2298</v>
      </c>
      <c r="B45" s="111" t="s">
        <v>2299</v>
      </c>
      <c r="C45" s="112" t="s">
        <v>2300</v>
      </c>
      <c r="D45" s="112" t="s">
        <v>2301</v>
      </c>
      <c r="E45" s="112" t="s">
        <v>2302</v>
      </c>
      <c r="F45" s="113" t="s">
        <v>2303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1118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IFERROR(INDEX('Recommendations'!$I$2:$I$161, MATCH(H2,'Recommendations'!$B$2:$B$161,0))="Implemented", FALSE))</xm:f>
            <x14:dxf>
              <font>
                <color rgb="FF000000"/>
              </font>
              <fill>
                <patternFill>
                  <bgColor rgb="FF3C7D22"/>
                </patternFill>
              </fill>
            </x14:dxf>
          </x14:cfRule>
          <x14:cfRule type="expression" priority="2" id="{00000000-000E-0000-0500-000002000000}">
            <xm:f>AND(H2&lt;&gt;"", IFERROR(INDEX('Recommendations'!$I$2:$I$161, MATCH(H2,'Recommendations'!$B$2:$B$161,0))="Compensated", FALSE))</xm:f>
            <x14:dxf>
              <font>
                <color rgb="FF000000"/>
              </font>
              <fill>
                <patternFill>
                  <bgColor rgb="FFC6E0B4"/>
                </patternFill>
              </fill>
            </x14:dxf>
          </x14:cfRule>
          <x14:cfRule type="expression" priority="3" id="{00000000-000E-0000-0500-000003000000}">
            <xm:f>AND(H2&lt;&gt;"", IFERROR(INDEX('Recommendations'!$I$2:$I$161, MATCH(H2,'Recommendations'!$B$2:$B$161,0))="Testing", FALSE))</xm:f>
            <x14:dxf>
              <font>
                <color rgb="FF000000"/>
              </font>
              <fill>
                <patternFill>
                  <bgColor rgb="FFFFC000"/>
                </patternFill>
              </fill>
            </x14:dxf>
          </x14:cfRule>
          <x14:cfRule type="expression" priority="4" id="{00000000-000E-0000-0500-000004000000}">
            <xm:f>AND(H2&lt;&gt;"", IFERROR(INDEX('Recommendations'!$I$2:$I$161, MATCH(H2,'Recommendations'!$B$2:$B$161,0))="Failed", FALSE))</xm:f>
            <x14:dxf>
              <font>
                <color rgb="FF000000"/>
              </font>
              <fill>
                <patternFill>
                  <bgColor rgb="FFD82891"/>
                </patternFill>
              </fill>
            </x14:dxf>
          </x14:cfRule>
          <x14:cfRule type="expression" priority="5" id="{00000000-000E-0000-0500-000005000000}">
            <xm:f>AND(H2&lt;&gt;"", IFERROR(INDEX('Recommendations'!$I$2:$I$161, MATCH(H2,'Recommendations'!$B$2:$B$161,0))="Risk Accepted", FALSE))</xm:f>
            <x14:dxf>
              <font>
                <color rgb="FF000000"/>
              </font>
              <fill>
                <patternFill>
                  <bgColor rgb="FFD9D9D9"/>
                </patternFill>
              </fill>
            </x14:dxf>
          </x14:cfRule>
          <x14:cfRule type="expression" priority="6" id="{00000000-000E-0000-0500-000006000000}">
            <xm:f>AND(H2&lt;&gt;"", IFERROR(INDEX('Recommendations'!$I$2:$I$161, MATCH(H2,'Recommendations'!$B$2:$B$161,0))="N/A",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2304</v>
      </c>
      <c r="B1" s="145" t="s">
        <v>1362</v>
      </c>
      <c r="C1" s="145" t="s">
        <v>1</v>
      </c>
      <c r="D1" s="145" t="s">
        <v>1363</v>
      </c>
      <c r="E1" s="145" t="s">
        <v>2305</v>
      </c>
      <c r="F1" s="145" t="s">
        <v>2306</v>
      </c>
      <c r="G1" s="145" t="s">
        <v>2307</v>
      </c>
      <c r="H1" s="145" t="s">
        <v>2308</v>
      </c>
      <c r="I1" s="145" t="s">
        <v>1368</v>
      </c>
      <c r="J1" s="145" t="s">
        <v>1369</v>
      </c>
      <c r="K1" s="145" t="s">
        <v>1370</v>
      </c>
      <c r="L1" s="145" t="s">
        <v>1371</v>
      </c>
      <c r="M1" s="145" t="s">
        <v>1372</v>
      </c>
      <c r="N1" s="145" t="s">
        <v>1373</v>
      </c>
      <c r="O1" s="145" t="s">
        <v>1374</v>
      </c>
      <c r="P1" s="145" t="s">
        <v>1375</v>
      </c>
      <c r="Q1" s="145" t="s">
        <v>1376</v>
      </c>
      <c r="R1" s="145" t="s">
        <v>1377</v>
      </c>
      <c r="S1" s="145" t="s">
        <v>1378</v>
      </c>
      <c r="T1" s="145" t="s">
        <v>1379</v>
      </c>
      <c r="U1" s="145" t="s">
        <v>1380</v>
      </c>
      <c r="V1" s="145" t="s">
        <v>1381</v>
      </c>
      <c r="W1" s="145" t="s">
        <v>1382</v>
      </c>
      <c r="X1" s="145" t="s">
        <v>1383</v>
      </c>
      <c r="Y1" s="145" t="s">
        <v>1384</v>
      </c>
      <c r="Z1" s="145" t="s">
        <v>1385</v>
      </c>
      <c r="AA1" s="145" t="s">
        <v>1386</v>
      </c>
      <c r="AB1" s="145" t="s">
        <v>1387</v>
      </c>
      <c r="AC1" s="145" t="s">
        <v>1388</v>
      </c>
      <c r="AD1" s="145" t="s">
        <v>1389</v>
      </c>
      <c r="AE1" s="145" t="s">
        <v>1390</v>
      </c>
      <c r="AF1" s="145" t="s">
        <v>1391</v>
      </c>
      <c r="AG1" s="145" t="s">
        <v>1392</v>
      </c>
      <c r="AH1" s="145" t="s">
        <v>1393</v>
      </c>
      <c r="AI1" s="145" t="s">
        <v>1394</v>
      </c>
      <c r="AJ1" s="145" t="s">
        <v>1395</v>
      </c>
      <c r="AK1" s="145" t="s">
        <v>1396</v>
      </c>
      <c r="AL1" s="145" t="s">
        <v>1397</v>
      </c>
      <c r="AM1" s="145" t="s">
        <v>1398</v>
      </c>
      <c r="AN1" s="145" t="s">
        <v>1399</v>
      </c>
      <c r="AO1" s="145" t="s">
        <v>1400</v>
      </c>
      <c r="AP1" s="145" t="s">
        <v>1401</v>
      </c>
      <c r="AQ1" s="145" t="s">
        <v>1402</v>
      </c>
      <c r="AR1" s="145" t="s">
        <v>1403</v>
      </c>
      <c r="AS1" s="145" t="s">
        <v>1404</v>
      </c>
      <c r="AT1" s="145" t="s">
        <v>1405</v>
      </c>
      <c r="AU1" s="145" t="s">
        <v>1406</v>
      </c>
      <c r="AV1" s="145" t="s">
        <v>1407</v>
      </c>
      <c r="AW1" s="146" t="s">
        <v>1408</v>
      </c>
    </row>
    <row r="2" spans="1:49" ht="60" customHeight="1" outlineLevel="1" x14ac:dyDescent="0.35">
      <c r="A2" s="138" t="s">
        <v>2309</v>
      </c>
      <c r="B2" s="124"/>
      <c r="C2" s="123" t="s">
        <v>2310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2309</v>
      </c>
      <c r="B3" s="125" t="s">
        <v>1575</v>
      </c>
      <c r="C3" s="126" t="s">
        <v>2311</v>
      </c>
      <c r="D3" s="128" t="s">
        <v>2312</v>
      </c>
      <c r="E3" s="128" t="s">
        <v>2313</v>
      </c>
      <c r="F3" s="128" t="s">
        <v>2314</v>
      </c>
      <c r="G3" s="128" t="s">
        <v>2315</v>
      </c>
      <c r="H3" s="128" t="s">
        <v>2316</v>
      </c>
      <c r="I3" s="130">
        <f>IF(COUNTIF(J3:AW3,"&lt;&gt;")=0,"",SUMPRODUCT(((Recommendations[ImplStatus]="Implemented")+(Recommendations[ImplStatus]="Compensated"))*ISNUMBER(MATCH(Recommendations[Id],J3:AW3,0)))/COUNTIF(J3:AW3,"&lt;&gt;"))</f>
        <v>0</v>
      </c>
      <c r="J3" s="132" t="s">
        <v>52</v>
      </c>
      <c r="K3" s="132" t="s">
        <v>60</v>
      </c>
      <c r="L3" s="132" t="s">
        <v>103</v>
      </c>
      <c r="M3" s="132" t="s">
        <v>367</v>
      </c>
      <c r="N3" s="132" t="s">
        <v>374</v>
      </c>
      <c r="O3" s="132" t="s">
        <v>395</v>
      </c>
      <c r="P3" s="132" t="s">
        <v>402</v>
      </c>
      <c r="Q3" s="132" t="s">
        <v>476</v>
      </c>
      <c r="R3" s="132" t="s">
        <v>483</v>
      </c>
      <c r="S3" s="132" t="s">
        <v>490</v>
      </c>
      <c r="T3" s="132" t="s">
        <v>727</v>
      </c>
      <c r="U3" s="132" t="s">
        <v>853</v>
      </c>
      <c r="V3" s="132" t="s">
        <v>859</v>
      </c>
      <c r="W3" s="132" t="s">
        <v>866</v>
      </c>
      <c r="X3" s="132" t="s">
        <v>872</v>
      </c>
      <c r="Y3" s="132" t="s">
        <v>879</v>
      </c>
      <c r="Z3" s="132" t="s">
        <v>886</v>
      </c>
      <c r="AA3" s="132" t="s">
        <v>893</v>
      </c>
      <c r="AB3" s="132" t="s">
        <v>900</v>
      </c>
      <c r="AC3" s="132" t="s">
        <v>914</v>
      </c>
      <c r="AD3" s="132" t="s">
        <v>977</v>
      </c>
      <c r="AE3" s="132" t="s">
        <v>983</v>
      </c>
      <c r="AF3" s="132" t="s">
        <v>990</v>
      </c>
      <c r="AG3" s="132" t="s">
        <v>997</v>
      </c>
      <c r="AH3" s="132" t="s">
        <v>1003</v>
      </c>
      <c r="AI3" s="132" t="s">
        <v>1030</v>
      </c>
      <c r="AJ3" s="132" t="s">
        <v>1045</v>
      </c>
      <c r="AK3" s="132" t="s">
        <v>1052</v>
      </c>
      <c r="AL3" s="132" t="s">
        <v>1058</v>
      </c>
      <c r="AM3" s="132" t="s">
        <v>1083</v>
      </c>
      <c r="AN3" s="132" t="s">
        <v>1089</v>
      </c>
      <c r="AO3" s="132"/>
      <c r="AP3" s="132"/>
      <c r="AQ3" s="132"/>
      <c r="AR3" s="132"/>
      <c r="AS3" s="132"/>
      <c r="AT3" s="132"/>
      <c r="AU3" s="132"/>
      <c r="AV3" s="132"/>
      <c r="AW3" s="142"/>
    </row>
    <row r="4" spans="1:49" ht="60" customHeight="1" x14ac:dyDescent="0.35">
      <c r="A4" s="139" t="s">
        <v>2309</v>
      </c>
      <c r="B4" s="125" t="s">
        <v>2317</v>
      </c>
      <c r="C4" s="126" t="s">
        <v>2318</v>
      </c>
      <c r="D4" s="128" t="s">
        <v>2319</v>
      </c>
      <c r="E4" s="128" t="s">
        <v>2320</v>
      </c>
      <c r="F4" s="128" t="s">
        <v>2321</v>
      </c>
      <c r="G4" s="128" t="s">
        <v>2322</v>
      </c>
      <c r="H4" s="128" t="s">
        <v>2323</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2309</v>
      </c>
      <c r="B5" s="125" t="s">
        <v>2324</v>
      </c>
      <c r="C5" s="126" t="s">
        <v>2325</v>
      </c>
      <c r="D5" s="128" t="s">
        <v>2326</v>
      </c>
      <c r="E5" s="128" t="s">
        <v>2327</v>
      </c>
      <c r="F5" s="128" t="s">
        <v>2328</v>
      </c>
      <c r="G5" s="128" t="s">
        <v>2329</v>
      </c>
      <c r="H5" s="128" t="s">
        <v>2330</v>
      </c>
      <c r="I5" s="130">
        <f>IF(COUNTIF(J5:AW5,"&lt;&gt;")=0,"",SUMPRODUCT(((Recommendations[ImplStatus]="Implemented")+(Recommendations[ImplStatus]="Compensated"))*ISNUMBER(MATCH(Recommendations[Id],J5:AW5,0)))/COUNTIF(J5:AW5,"&lt;&gt;"))</f>
        <v>0</v>
      </c>
      <c r="J5" s="132" t="s">
        <v>82</v>
      </c>
      <c r="K5" s="132" t="s">
        <v>118</v>
      </c>
      <c r="L5" s="132" t="s">
        <v>282</v>
      </c>
      <c r="M5" s="132" t="s">
        <v>288</v>
      </c>
      <c r="N5" s="132" t="s">
        <v>295</v>
      </c>
      <c r="O5" s="132" t="s">
        <v>303</v>
      </c>
      <c r="P5" s="132" t="s">
        <v>775</v>
      </c>
      <c r="Q5" s="132" t="s">
        <v>1063</v>
      </c>
      <c r="R5" s="132" t="s">
        <v>1077</v>
      </c>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2309</v>
      </c>
      <c r="B6" s="125" t="s">
        <v>2331</v>
      </c>
      <c r="C6" s="126" t="s">
        <v>2332</v>
      </c>
      <c r="D6" s="128" t="s">
        <v>2333</v>
      </c>
      <c r="E6" s="128" t="s">
        <v>2334</v>
      </c>
      <c r="F6" s="128" t="s">
        <v>2335</v>
      </c>
      <c r="G6" s="128" t="s">
        <v>2336</v>
      </c>
      <c r="H6" s="128" t="s">
        <v>2337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2309</v>
      </c>
      <c r="B7" s="125" t="s">
        <v>2338</v>
      </c>
      <c r="C7" s="126" t="s">
        <v>2339</v>
      </c>
      <c r="D7" s="128" t="s">
        <v>2340</v>
      </c>
      <c r="E7" s="128" t="s">
        <v>2341</v>
      </c>
      <c r="F7" s="128" t="s">
        <v>2342</v>
      </c>
      <c r="G7" s="128" t="s">
        <v>2343</v>
      </c>
      <c r="H7" s="128" t="s">
        <v>2344</v>
      </c>
      <c r="I7" s="130">
        <f>IF(COUNTIF(J7:AW7,"&lt;&gt;")=0,"",SUMPRODUCT(((Recommendations[ImplStatus]="Implemented")+(Recommendations[ImplStatus]="Compensated"))*ISNUMBER(MATCH(Recommendations[Id],J7:AW7,0)))/COUNTIF(J7:AW7,"&lt;&gt;"))</f>
        <v>0</v>
      </c>
      <c r="J7" s="132" t="s">
        <v>18</v>
      </c>
      <c r="K7" s="132" t="s">
        <v>31</v>
      </c>
      <c r="L7" s="132" t="s">
        <v>39</v>
      </c>
      <c r="M7" s="132" t="s">
        <v>45</v>
      </c>
      <c r="N7" s="132" t="s">
        <v>331</v>
      </c>
      <c r="O7" s="132" t="s">
        <v>338</v>
      </c>
      <c r="P7" s="132" t="s">
        <v>345</v>
      </c>
      <c r="Q7" s="132" t="s">
        <v>381</v>
      </c>
      <c r="R7" s="132" t="s">
        <v>387</v>
      </c>
      <c r="S7" s="132" t="s">
        <v>409</v>
      </c>
      <c r="T7" s="132" t="s">
        <v>416</v>
      </c>
      <c r="U7" s="132" t="s">
        <v>436</v>
      </c>
      <c r="V7" s="132" t="s">
        <v>443</v>
      </c>
      <c r="W7" s="132" t="s">
        <v>720</v>
      </c>
      <c r="X7" s="132" t="s">
        <v>734</v>
      </c>
      <c r="Y7" s="132" t="s">
        <v>740</v>
      </c>
      <c r="Z7" s="132" t="s">
        <v>747</v>
      </c>
      <c r="AA7" s="132" t="s">
        <v>1010</v>
      </c>
      <c r="AB7" s="132" t="s">
        <v>1017</v>
      </c>
      <c r="AC7" s="132" t="s">
        <v>1101</v>
      </c>
      <c r="AD7" s="132" t="s">
        <v>1107</v>
      </c>
      <c r="AE7" s="132" t="s">
        <v>1113</v>
      </c>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2309</v>
      </c>
      <c r="B8" s="125" t="s">
        <v>2345</v>
      </c>
      <c r="C8" s="126" t="s">
        <v>2346</v>
      </c>
      <c r="D8" s="128" t="s">
        <v>2347</v>
      </c>
      <c r="E8" s="128" t="s">
        <v>2348</v>
      </c>
      <c r="F8" s="128" t="s">
        <v>2349</v>
      </c>
      <c r="G8" s="128" t="s">
        <v>2343</v>
      </c>
      <c r="H8" s="128" t="s">
        <v>2350</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2309</v>
      </c>
      <c r="B9" s="125" t="s">
        <v>2351</v>
      </c>
      <c r="C9" s="126" t="s">
        <v>2352</v>
      </c>
      <c r="D9" s="128" t="s">
        <v>2353</v>
      </c>
      <c r="E9" s="128" t="s">
        <v>2354</v>
      </c>
      <c r="F9" s="128" t="s">
        <v>2355</v>
      </c>
      <c r="G9" s="128" t="s">
        <v>2356</v>
      </c>
      <c r="H9" s="128" t="s">
        <v>2357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2309</v>
      </c>
      <c r="B10" s="125" t="s">
        <v>2358</v>
      </c>
      <c r="C10" s="126" t="s">
        <v>2359</v>
      </c>
      <c r="D10" s="128" t="s">
        <v>2360</v>
      </c>
      <c r="E10" s="128" t="s">
        <v>2361</v>
      </c>
      <c r="F10" s="128" t="s">
        <v>2362</v>
      </c>
      <c r="G10" s="128" t="s">
        <v>2363</v>
      </c>
      <c r="H10" s="128" t="s">
        <v>2364</v>
      </c>
      <c r="I10" s="130">
        <f>IF(COUNTIF(J10:AW10,"&lt;&gt;")=0,"",SUMPRODUCT(((Recommendations[ImplStatus]="Implemented")+(Recommendations[ImplStatus]="Compensated"))*ISNUMBER(MATCH(Recommendations[Id],J10:AW10,0)))/COUNTIF(J10:AW10,"&lt;&gt;"))</f>
        <v>0</v>
      </c>
      <c r="J10" s="132" t="s">
        <v>554</v>
      </c>
      <c r="K10" s="132" t="s">
        <v>665</v>
      </c>
      <c r="L10" s="132" t="s">
        <v>672</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2309</v>
      </c>
      <c r="B11" s="125" t="s">
        <v>2365</v>
      </c>
      <c r="C11" s="126" t="s">
        <v>2366</v>
      </c>
      <c r="D11" s="128" t="s">
        <v>2367</v>
      </c>
      <c r="E11" s="128" t="s">
        <v>2368</v>
      </c>
      <c r="F11" s="128" t="s">
        <v>2369</v>
      </c>
      <c r="G11" s="128" t="s">
        <v>2370</v>
      </c>
      <c r="H11" s="128" t="s">
        <v>2371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2309</v>
      </c>
      <c r="B12" s="125" t="s">
        <v>2372</v>
      </c>
      <c r="C12" s="126" t="s">
        <v>2373</v>
      </c>
      <c r="D12" s="128" t="s">
        <v>2374</v>
      </c>
      <c r="E12" s="128" t="s">
        <v>2375</v>
      </c>
      <c r="F12" s="128" t="s">
        <v>2376</v>
      </c>
      <c r="G12" s="128" t="s">
        <v>2363</v>
      </c>
      <c r="H12" s="128" t="s">
        <v>2377</v>
      </c>
      <c r="I12" s="130">
        <f>IF(COUNTIF(J12:AW12,"&lt;&gt;")=0,"",SUMPRODUCT(((Recommendations[ImplStatus]="Implemented")+(Recommendations[ImplStatus]="Compensated"))*ISNUMBER(MATCH(Recommendations[Id],J12:AW12,0)))/COUNTIF(J12:AW12,"&lt;&gt;"))</f>
        <v>0</v>
      </c>
      <c r="J12" s="132" t="s">
        <v>75</v>
      </c>
      <c r="K12" s="132" t="s">
        <v>352</v>
      </c>
      <c r="L12" s="132" t="s">
        <v>527</v>
      </c>
      <c r="M12" s="132" t="s">
        <v>571</v>
      </c>
      <c r="N12" s="132" t="s">
        <v>585</v>
      </c>
      <c r="O12" s="132" t="s">
        <v>907</v>
      </c>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2309</v>
      </c>
      <c r="B13" s="125" t="s">
        <v>2378</v>
      </c>
      <c r="C13" s="126" t="s">
        <v>2379</v>
      </c>
      <c r="D13" s="128" t="s">
        <v>2380</v>
      </c>
      <c r="E13" s="128" t="s">
        <v>2381</v>
      </c>
      <c r="F13" s="128" t="s">
        <v>2382</v>
      </c>
      <c r="G13" s="128" t="s">
        <v>2363</v>
      </c>
      <c r="H13" s="128" t="s">
        <v>2383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2309</v>
      </c>
      <c r="B14" s="125" t="s">
        <v>2384</v>
      </c>
      <c r="C14" s="126" t="s">
        <v>2385</v>
      </c>
      <c r="D14" s="128" t="s">
        <v>2386</v>
      </c>
      <c r="E14" s="128" t="s">
        <v>2387</v>
      </c>
      <c r="F14" s="128" t="s">
        <v>2388</v>
      </c>
      <c r="G14" s="128" t="s">
        <v>2389</v>
      </c>
      <c r="H14" s="128" t="s">
        <v>2390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2309</v>
      </c>
      <c r="B15" s="125" t="s">
        <v>2391</v>
      </c>
      <c r="C15" s="126" t="s">
        <v>2392</v>
      </c>
      <c r="D15" s="128" t="s">
        <v>2393</v>
      </c>
      <c r="E15" s="128" t="s">
        <v>2394</v>
      </c>
      <c r="F15" s="128" t="s">
        <v>2395</v>
      </c>
      <c r="G15" s="128" t="s">
        <v>2396</v>
      </c>
      <c r="H15" s="128" t="s">
        <v>2397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2309</v>
      </c>
      <c r="B16" s="125" t="s">
        <v>2398</v>
      </c>
      <c r="C16" s="126" t="s">
        <v>2399</v>
      </c>
      <c r="D16" s="128" t="s">
        <v>2400</v>
      </c>
      <c r="E16" s="128" t="s">
        <v>2401</v>
      </c>
      <c r="F16" s="128" t="s">
        <v>2402</v>
      </c>
      <c r="G16" s="128" t="s">
        <v>2403</v>
      </c>
      <c r="H16" s="128" t="s">
        <v>2404</v>
      </c>
      <c r="I16" s="130">
        <f>IF(COUNTIF(J16:AW16,"&lt;&gt;")=0,"",SUMPRODUCT(((Recommendations[ImplStatus]="Implemented")+(Recommendations[ImplStatus]="Compensated"))*ISNUMBER(MATCH(Recommendations[Id],J16:AW16,0)))/COUNTIF(J16:AW16,"&lt;&gt;"))</f>
        <v>0</v>
      </c>
      <c r="J16" s="132" t="s">
        <v>318</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2309</v>
      </c>
      <c r="B17" s="125" t="s">
        <v>2405</v>
      </c>
      <c r="C17" s="126" t="s">
        <v>2406</v>
      </c>
      <c r="D17" s="128" t="s">
        <v>2407</v>
      </c>
      <c r="E17" s="128" t="s">
        <v>2408</v>
      </c>
      <c r="F17" s="128" t="s">
        <v>2409</v>
      </c>
      <c r="G17" s="128" t="s">
        <v>2410</v>
      </c>
      <c r="H17" s="128" t="s">
        <v>2411</v>
      </c>
      <c r="I17" s="130">
        <f>IF(COUNTIF(J17:AW17,"&lt;&gt;")=0,"",SUMPRODUCT(((Recommendations[ImplStatus]="Implemented")+(Recommendations[ImplStatus]="Compensated"))*ISNUMBER(MATCH(Recommendations[Id],J17:AW17,0)))/COUNTIF(J17:AW17,"&lt;&gt;"))</f>
        <v>0</v>
      </c>
      <c r="J17" s="132" t="s">
        <v>578</v>
      </c>
      <c r="K17" s="132" t="s">
        <v>591</v>
      </c>
      <c r="L17" s="132" t="s">
        <v>598</v>
      </c>
      <c r="M17" s="132" t="s">
        <v>940</v>
      </c>
      <c r="N17" s="132" t="s">
        <v>947</v>
      </c>
      <c r="O17" s="132" t="s">
        <v>954</v>
      </c>
      <c r="P17" s="132" t="s">
        <v>961</v>
      </c>
      <c r="Q17" s="132" t="s">
        <v>1023</v>
      </c>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2309</v>
      </c>
      <c r="B18" s="125" t="s">
        <v>2412</v>
      </c>
      <c r="C18" s="126" t="s">
        <v>2413</v>
      </c>
      <c r="D18" s="128" t="s">
        <v>2414</v>
      </c>
      <c r="E18" s="128" t="s">
        <v>2415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2416</v>
      </c>
      <c r="B19" s="124"/>
      <c r="C19" s="123" t="s">
        <v>2417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2416</v>
      </c>
      <c r="B20" s="125" t="s">
        <v>2418</v>
      </c>
      <c r="C20" s="126" t="s">
        <v>2419</v>
      </c>
      <c r="D20" s="128" t="s">
        <v>2420</v>
      </c>
      <c r="E20" s="128" t="s">
        <v>2421</v>
      </c>
      <c r="F20" s="128" t="s">
        <v>2422</v>
      </c>
      <c r="G20" s="128" t="s">
        <v>2423</v>
      </c>
      <c r="H20" s="128" t="s">
        <v>2424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2416</v>
      </c>
      <c r="B21" s="125" t="s">
        <v>2425</v>
      </c>
      <c r="C21" s="126" t="s">
        <v>2426</v>
      </c>
      <c r="D21" s="128" t="s">
        <v>2427</v>
      </c>
      <c r="E21" s="128" t="s">
        <v>2428</v>
      </c>
      <c r="F21" s="128" t="s">
        <v>2429</v>
      </c>
      <c r="G21" s="128" t="s">
        <v>2430</v>
      </c>
      <c r="H21" s="128" t="s">
        <v>2431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2432</v>
      </c>
      <c r="B22" s="124"/>
      <c r="C22" s="123" t="s">
        <v>2433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2432</v>
      </c>
      <c r="B23" s="125" t="s">
        <v>2434</v>
      </c>
      <c r="C23" s="126" t="s">
        <v>2435</v>
      </c>
      <c r="D23" s="128" t="s">
        <v>2436</v>
      </c>
      <c r="E23" s="128" t="s">
        <v>2437</v>
      </c>
      <c r="F23" s="128" t="s">
        <v>2438</v>
      </c>
      <c r="G23" s="128" t="s">
        <v>2439</v>
      </c>
      <c r="H23" s="128" t="s">
        <v>2440</v>
      </c>
      <c r="I23" s="130">
        <f>IF(COUNTIF(J23:AW23,"&lt;&gt;")=0,"",SUMPRODUCT(((Recommendations[ImplStatus]="Implemented")+(Recommendations[ImplStatus]="Compensated"))*ISNUMBER(MATCH(Recommendations[Id],J23:AW23,0)))/COUNTIF(J23:AW23,"&lt;&gt;"))</f>
        <v>0</v>
      </c>
      <c r="J23" s="132" t="s">
        <v>146</v>
      </c>
      <c r="K23" s="132" t="s">
        <v>166</v>
      </c>
      <c r="L23" s="132" t="s">
        <v>225</v>
      </c>
      <c r="M23" s="132" t="s">
        <v>233</v>
      </c>
      <c r="N23" s="132" t="s">
        <v>255</v>
      </c>
      <c r="O23" s="132" t="s">
        <v>275</v>
      </c>
      <c r="P23" s="132" t="s">
        <v>707</v>
      </c>
      <c r="Q23" s="132" t="s">
        <v>713</v>
      </c>
      <c r="R23" s="132" t="s">
        <v>753</v>
      </c>
      <c r="S23" s="132" t="s">
        <v>760</v>
      </c>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2432</v>
      </c>
      <c r="B24" s="125" t="s">
        <v>2441</v>
      </c>
      <c r="C24" s="126" t="s">
        <v>2442</v>
      </c>
      <c r="D24" s="128" t="s">
        <v>2443</v>
      </c>
      <c r="E24" s="128" t="s">
        <v>2444</v>
      </c>
      <c r="F24" s="128" t="s">
        <v>2445</v>
      </c>
      <c r="G24" s="128" t="s">
        <v>2446</v>
      </c>
      <c r="H24" s="128" t="s">
        <v>2447</v>
      </c>
      <c r="I24" s="130">
        <f>IF(COUNTIF(J24:AW24,"&lt;&gt;")=0,"",SUMPRODUCT(((Recommendations[ImplStatus]="Implemented")+(Recommendations[ImplStatus]="Compensated"))*ISNUMBER(MATCH(Recommendations[Id],J24:AW24,0)))/COUNTIF(J24:AW24,"&lt;&gt;"))</f>
        <v>0</v>
      </c>
      <c r="J24" s="132" t="s">
        <v>767</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2432</v>
      </c>
      <c r="B25" s="125" t="s">
        <v>2448</v>
      </c>
      <c r="C25" s="126" t="s">
        <v>2449</v>
      </c>
      <c r="D25" s="128" t="s">
        <v>2450</v>
      </c>
      <c r="E25" s="128" t="s">
        <v>2451</v>
      </c>
      <c r="F25" s="128" t="s">
        <v>2452</v>
      </c>
      <c r="G25" s="128" t="s">
        <v>2453</v>
      </c>
      <c r="H25" s="128" t="s">
        <v>2454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2432</v>
      </c>
      <c r="B26" s="125" t="s">
        <v>2455</v>
      </c>
      <c r="C26" s="126" t="s">
        <v>2456</v>
      </c>
      <c r="D26" s="128" t="s">
        <v>2457</v>
      </c>
      <c r="E26" s="128" t="s">
        <v>2458</v>
      </c>
      <c r="F26" s="128" t="s">
        <v>2459</v>
      </c>
      <c r="G26" s="128" t="s">
        <v>2446</v>
      </c>
      <c r="H26" s="128" t="s">
        <v>2460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2432</v>
      </c>
      <c r="B27" s="125" t="s">
        <v>2461</v>
      </c>
      <c r="C27" s="126" t="s">
        <v>2462</v>
      </c>
      <c r="D27" s="128" t="s">
        <v>2463</v>
      </c>
      <c r="E27" s="128" t="s">
        <v>2464</v>
      </c>
      <c r="F27" s="128" t="s">
        <v>2465</v>
      </c>
      <c r="G27" s="128" t="s">
        <v>2466</v>
      </c>
      <c r="H27" s="128" t="s">
        <v>2467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2432</v>
      </c>
      <c r="B28" s="125" t="s">
        <v>2468</v>
      </c>
      <c r="C28" s="126" t="s">
        <v>2469</v>
      </c>
      <c r="D28" s="128" t="s">
        <v>2470</v>
      </c>
      <c r="E28" s="128" t="s">
        <v>2471</v>
      </c>
      <c r="F28" s="128" t="s">
        <v>2472</v>
      </c>
      <c r="G28" s="128" t="s">
        <v>2473</v>
      </c>
      <c r="H28" s="128" t="s">
        <v>2474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2432</v>
      </c>
      <c r="B29" s="125" t="s">
        <v>2475</v>
      </c>
      <c r="C29" s="126" t="s">
        <v>2476</v>
      </c>
      <c r="D29" s="128" t="s">
        <v>2477</v>
      </c>
      <c r="E29" s="128" t="s">
        <v>2478</v>
      </c>
      <c r="F29" s="128" t="s">
        <v>2479</v>
      </c>
      <c r="G29" s="128" t="s">
        <v>2363</v>
      </c>
      <c r="H29" s="128" t="s">
        <v>2480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2432</v>
      </c>
      <c r="B30" s="125" t="s">
        <v>2481</v>
      </c>
      <c r="C30" s="126" t="s">
        <v>2482</v>
      </c>
      <c r="D30" s="128" t="s">
        <v>2483</v>
      </c>
      <c r="E30" s="128" t="s">
        <v>2484</v>
      </c>
      <c r="F30" s="128" t="s">
        <v>2485</v>
      </c>
      <c r="G30" s="128" t="s">
        <v>2446</v>
      </c>
      <c r="H30" s="128" t="s">
        <v>2486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2487</v>
      </c>
      <c r="B31" s="124"/>
      <c r="C31" s="123" t="s">
        <v>2488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2487</v>
      </c>
      <c r="B32" s="125" t="s">
        <v>2489</v>
      </c>
      <c r="C32" s="126" t="s">
        <v>2490</v>
      </c>
      <c r="D32" s="128" t="s">
        <v>2491</v>
      </c>
      <c r="E32" s="128" t="s">
        <v>2492</v>
      </c>
      <c r="F32" s="128" t="s">
        <v>2493</v>
      </c>
      <c r="G32" s="128" t="s">
        <v>2494</v>
      </c>
      <c r="H32" s="128" t="s">
        <v>2495</v>
      </c>
      <c r="I32" s="130">
        <f>IF(COUNTIF(J32:AW32,"&lt;&gt;")=0,"",SUMPRODUCT(((Recommendations[ImplStatus]="Implemented")+(Recommendations[ImplStatus]="Compensated"))*ISNUMBER(MATCH(Recommendations[Id],J32:AW32,0)))/COUNTIF(J32:AW32,"&lt;&gt;"))</f>
        <v>0</v>
      </c>
      <c r="J32" s="132" t="s">
        <v>311</v>
      </c>
      <c r="K32" s="132" t="s">
        <v>559</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2487</v>
      </c>
      <c r="B33" s="125" t="s">
        <v>2496</v>
      </c>
      <c r="C33" s="126" t="s">
        <v>2497</v>
      </c>
      <c r="D33" s="128" t="s">
        <v>2498</v>
      </c>
      <c r="E33" s="128" t="s">
        <v>2499</v>
      </c>
      <c r="F33" s="128" t="s">
        <v>2500</v>
      </c>
      <c r="G33" s="128" t="s">
        <v>2501</v>
      </c>
      <c r="H33" s="128" t="s">
        <v>2502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2487</v>
      </c>
      <c r="B34" s="125" t="s">
        <v>2503</v>
      </c>
      <c r="C34" s="126" t="s">
        <v>2504</v>
      </c>
      <c r="D34" s="128" t="s">
        <v>2505</v>
      </c>
      <c r="E34" s="128" t="s">
        <v>2506</v>
      </c>
      <c r="F34" s="128" t="s">
        <v>2507</v>
      </c>
      <c r="G34" s="128" t="s">
        <v>2508</v>
      </c>
      <c r="H34" s="128" t="s">
        <v>2509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2487</v>
      </c>
      <c r="B35" s="125" t="s">
        <v>2510</v>
      </c>
      <c r="C35" s="126" t="s">
        <v>2511</v>
      </c>
      <c r="D35" s="128" t="s">
        <v>2512</v>
      </c>
      <c r="E35" s="128" t="s">
        <v>2513</v>
      </c>
      <c r="F35" s="128" t="s">
        <v>2514</v>
      </c>
      <c r="G35" s="128" t="s">
        <v>2515</v>
      </c>
      <c r="H35" s="128" t="s">
        <v>2516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2487</v>
      </c>
      <c r="B36" s="125" t="s">
        <v>2517</v>
      </c>
      <c r="C36" s="126" t="s">
        <v>2518</v>
      </c>
      <c r="D36" s="128" t="s">
        <v>2519</v>
      </c>
      <c r="E36" s="128" t="s">
        <v>2520</v>
      </c>
      <c r="F36" s="128" t="s">
        <v>2521</v>
      </c>
      <c r="G36" s="128" t="s">
        <v>2522</v>
      </c>
      <c r="H36" s="128" t="s">
        <v>2523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2487</v>
      </c>
      <c r="B37" s="125" t="s">
        <v>2524</v>
      </c>
      <c r="C37" s="126" t="s">
        <v>2525</v>
      </c>
      <c r="D37" s="128" t="s">
        <v>2526</v>
      </c>
      <c r="E37" s="128" t="s">
        <v>2527</v>
      </c>
      <c r="F37" s="128" t="s">
        <v>2528</v>
      </c>
      <c r="G37" s="128" t="s">
        <v>2529</v>
      </c>
      <c r="H37" s="128" t="s">
        <v>2530</v>
      </c>
      <c r="I37" s="130">
        <f>IF(COUNTIF(J37:AW37,"&lt;&gt;")=0,"",SUMPRODUCT(((Recommendations[ImplStatus]="Implemented")+(Recommendations[ImplStatus]="Compensated"))*ISNUMBER(MATCH(Recommendations[Id],J37:AW37,0)))/COUNTIF(J37:AW37,"&lt;&gt;"))</f>
        <v>0</v>
      </c>
      <c r="J37" s="132" t="s">
        <v>89</v>
      </c>
      <c r="K37" s="132" t="s">
        <v>111</v>
      </c>
      <c r="L37" s="132" t="s">
        <v>359</v>
      </c>
      <c r="M37" s="132" t="s">
        <v>796</v>
      </c>
      <c r="N37" s="132" t="s">
        <v>803</v>
      </c>
      <c r="O37" s="132" t="s">
        <v>824</v>
      </c>
      <c r="P37" s="132" t="s">
        <v>831</v>
      </c>
      <c r="Q37" s="132" t="s">
        <v>838</v>
      </c>
      <c r="R37" s="132" t="s">
        <v>927</v>
      </c>
      <c r="S37" s="132" t="s">
        <v>933</v>
      </c>
      <c r="T37" s="132" t="s">
        <v>969</v>
      </c>
      <c r="U37" s="132" t="s">
        <v>1070</v>
      </c>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2487</v>
      </c>
      <c r="B38" s="125" t="s">
        <v>2531</v>
      </c>
      <c r="C38" s="126" t="s">
        <v>2532</v>
      </c>
      <c r="D38" s="128" t="s">
        <v>2533</v>
      </c>
      <c r="E38" s="128" t="s">
        <v>2534</v>
      </c>
      <c r="F38" s="128" t="s">
        <v>2535</v>
      </c>
      <c r="G38" s="128" t="s">
        <v>2536</v>
      </c>
      <c r="H38" s="128" t="s">
        <v>2537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2487</v>
      </c>
      <c r="B39" s="125" t="s">
        <v>2538</v>
      </c>
      <c r="C39" s="126" t="s">
        <v>2539</v>
      </c>
      <c r="D39" s="128" t="s">
        <v>2540</v>
      </c>
      <c r="E39" s="128" t="s">
        <v>2541</v>
      </c>
      <c r="F39" s="128" t="s">
        <v>2542</v>
      </c>
      <c r="G39" s="128" t="s">
        <v>2543</v>
      </c>
      <c r="H39" s="128" t="s">
        <v>2544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2487</v>
      </c>
      <c r="B40" s="125" t="s">
        <v>2545</v>
      </c>
      <c r="C40" s="126" t="s">
        <v>2546</v>
      </c>
      <c r="D40" s="128" t="s">
        <v>2547</v>
      </c>
      <c r="E40" s="128" t="s">
        <v>2548</v>
      </c>
      <c r="F40" s="128" t="s">
        <v>2549</v>
      </c>
      <c r="G40" s="128" t="s">
        <v>2550</v>
      </c>
      <c r="H40" s="128" t="s">
        <v>2551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2487</v>
      </c>
      <c r="B41" s="125" t="s">
        <v>2552</v>
      </c>
      <c r="C41" s="126" t="s">
        <v>2553</v>
      </c>
      <c r="D41" s="128" t="s">
        <v>2554</v>
      </c>
      <c r="E41" s="128" t="s">
        <v>2555</v>
      </c>
      <c r="F41" s="128" t="s">
        <v>2556</v>
      </c>
      <c r="G41" s="128" t="s">
        <v>2494</v>
      </c>
      <c r="H41" s="128" t="s">
        <v>2557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2558</v>
      </c>
      <c r="B42" s="124"/>
      <c r="C42" s="123" t="s">
        <v>2559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2558</v>
      </c>
      <c r="B43" s="125" t="s">
        <v>2560</v>
      </c>
      <c r="C43" s="126" t="s">
        <v>2561</v>
      </c>
      <c r="D43" s="128" t="s">
        <v>2562</v>
      </c>
      <c r="E43" s="128" t="s">
        <v>2563</v>
      </c>
      <c r="F43" s="128" t="s">
        <v>2564</v>
      </c>
      <c r="G43" s="128" t="s">
        <v>2565</v>
      </c>
      <c r="H43" s="128" t="s">
        <v>2566</v>
      </c>
      <c r="I43" s="130">
        <f>IF(COUNTIF(J43:AW43,"&lt;&gt;")=0,"",SUMPRODUCT(((Recommendations[ImplStatus]="Implemented")+(Recommendations[ImplStatus]="Compensated"))*ISNUMBER(MATCH(Recommendations[Id],J43:AW43,0)))/COUNTIF(J43:AW43,"&lt;&gt;"))</f>
        <v>0</v>
      </c>
      <c r="J43" s="132" t="s">
        <v>422</v>
      </c>
      <c r="K43" s="132" t="s">
        <v>498</v>
      </c>
      <c r="L43" s="132" t="s">
        <v>687</v>
      </c>
      <c r="M43" s="132" t="s">
        <v>1094</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2558</v>
      </c>
      <c r="B44" s="125" t="s">
        <v>2567</v>
      </c>
      <c r="C44" s="126" t="s">
        <v>2568</v>
      </c>
      <c r="D44" s="128" t="s">
        <v>2569</v>
      </c>
      <c r="E44" s="128" t="s">
        <v>2570</v>
      </c>
      <c r="F44" s="128" t="s">
        <v>2571</v>
      </c>
      <c r="G44" s="128" t="s">
        <v>2572</v>
      </c>
      <c r="H44" s="128" t="s">
        <v>2573</v>
      </c>
      <c r="I44" s="130">
        <f>IF(COUNTIF(J44:AW44,"&lt;&gt;")=0,"",SUMPRODUCT(((Recommendations[ImplStatus]="Implemented")+(Recommendations[ImplStatus]="Compensated"))*ISNUMBER(MATCH(Recommendations[Id],J44:AW44,0)))/COUNTIF(J44:AW44,"&lt;&gt;"))</f>
        <v>0</v>
      </c>
      <c r="J44" s="132" t="s">
        <v>450</v>
      </c>
      <c r="K44" s="132" t="s">
        <v>457</v>
      </c>
      <c r="L44" s="132" t="s">
        <v>463</v>
      </c>
      <c r="M44" s="132" t="s">
        <v>565</v>
      </c>
      <c r="N44" s="132" t="s">
        <v>700</v>
      </c>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2558</v>
      </c>
      <c r="B45" s="125" t="s">
        <v>2574</v>
      </c>
      <c r="C45" s="126" t="s">
        <v>2575</v>
      </c>
      <c r="D45" s="128" t="s">
        <v>2576</v>
      </c>
      <c r="E45" s="128" t="s">
        <v>2577</v>
      </c>
      <c r="F45" s="128" t="s">
        <v>2578</v>
      </c>
      <c r="G45" s="128" t="s">
        <v>2579</v>
      </c>
      <c r="H45" s="128" t="s">
        <v>2580</v>
      </c>
      <c r="I45" s="130">
        <f>IF(COUNTIF(J45:AW45,"&lt;&gt;")=0,"",SUMPRODUCT(((Recommendations[ImplStatus]="Implemented")+(Recommendations[ImplStatus]="Compensated"))*ISNUMBER(MATCH(Recommendations[Id],J45:AW45,0)))/COUNTIF(J45:AW45,"&lt;&gt;"))</f>
        <v>0</v>
      </c>
      <c r="J45" s="132" t="s">
        <v>325</v>
      </c>
      <c r="K45" s="132" t="s">
        <v>506</v>
      </c>
      <c r="L45" s="132" t="s">
        <v>513</v>
      </c>
      <c r="M45" s="132" t="s">
        <v>520</v>
      </c>
      <c r="N45" s="132" t="s">
        <v>534</v>
      </c>
      <c r="O45" s="132" t="s">
        <v>617</v>
      </c>
      <c r="P45" s="132" t="s">
        <v>638</v>
      </c>
      <c r="Q45" s="132" t="s">
        <v>644</v>
      </c>
      <c r="R45" s="132" t="s">
        <v>651</v>
      </c>
      <c r="S45" s="132" t="s">
        <v>658</v>
      </c>
      <c r="T45" s="132" t="s">
        <v>679</v>
      </c>
      <c r="U45" s="132" t="s">
        <v>693</v>
      </c>
      <c r="V45" s="132" t="s">
        <v>810</v>
      </c>
      <c r="W45" s="132" t="s">
        <v>846</v>
      </c>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2558</v>
      </c>
      <c r="B46" s="125" t="s">
        <v>2581</v>
      </c>
      <c r="C46" s="126" t="s">
        <v>2582</v>
      </c>
      <c r="D46" s="128" t="s">
        <v>2583</v>
      </c>
      <c r="E46" s="128" t="s">
        <v>2584</v>
      </c>
      <c r="F46" s="128" t="s">
        <v>2585</v>
      </c>
      <c r="G46" s="128" t="s">
        <v>2579</v>
      </c>
      <c r="H46" s="128" t="s">
        <v>2586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2558</v>
      </c>
      <c r="B47" s="125" t="s">
        <v>2587</v>
      </c>
      <c r="C47" s="126" t="s">
        <v>2588</v>
      </c>
      <c r="D47" s="128" t="s">
        <v>2589</v>
      </c>
      <c r="E47" s="128" t="s">
        <v>2590</v>
      </c>
      <c r="F47" s="128" t="s">
        <v>2591</v>
      </c>
      <c r="G47" s="128" t="s">
        <v>2592</v>
      </c>
      <c r="H47" s="128" t="s">
        <v>2593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2558</v>
      </c>
      <c r="B48" s="125" t="s">
        <v>2594</v>
      </c>
      <c r="C48" s="126" t="s">
        <v>2595</v>
      </c>
      <c r="D48" s="128" t="s">
        <v>2596</v>
      </c>
      <c r="E48" s="128" t="s">
        <v>2597</v>
      </c>
      <c r="F48" s="128" t="s">
        <v>2598</v>
      </c>
      <c r="G48" s="128" t="s">
        <v>2599</v>
      </c>
      <c r="H48" s="128" t="s">
        <v>2600</v>
      </c>
      <c r="I48" s="130">
        <f>IF(COUNTIF(J48:AW48,"&lt;&gt;")=0,"",SUMPRODUCT(((Recommendations[ImplStatus]="Implemented")+(Recommendations[ImplStatus]="Compensated"))*ISNUMBER(MATCH(Recommendations[Id],J48:AW48,0)))/COUNTIF(J48:AW48,"&lt;&gt;"))</f>
        <v>0</v>
      </c>
      <c r="J48" s="132" t="s">
        <v>68</v>
      </c>
      <c r="K48" s="132" t="s">
        <v>624</v>
      </c>
      <c r="L48" s="132" t="s">
        <v>631</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2558</v>
      </c>
      <c r="B49" s="125" t="s">
        <v>2601</v>
      </c>
      <c r="C49" s="126" t="s">
        <v>2602</v>
      </c>
      <c r="D49" s="128" t="s">
        <v>2603</v>
      </c>
      <c r="E49" s="128" t="s">
        <v>2604</v>
      </c>
      <c r="F49" s="128" t="s">
        <v>2605</v>
      </c>
      <c r="G49" s="128" t="s">
        <v>2363</v>
      </c>
      <c r="H49" s="128" t="s">
        <v>2606</v>
      </c>
      <c r="I49" s="130">
        <f>IF(COUNTIF(J49:AW49,"&lt;&gt;")=0,"",SUMPRODUCT(((Recommendations[ImplStatus]="Implemented")+(Recommendations[ImplStatus]="Compensated"))*ISNUMBER(MATCH(Recommendations[Id],J49:AW49,0)))/COUNTIF(J49:AW49,"&lt;&gt;"))</f>
        <v>0</v>
      </c>
      <c r="J49" s="132" t="s">
        <v>604</v>
      </c>
      <c r="K49" s="132" t="s">
        <v>610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2558</v>
      </c>
      <c r="B50" s="125" t="s">
        <v>2607</v>
      </c>
      <c r="C50" s="126" t="s">
        <v>2608</v>
      </c>
      <c r="D50" s="128" t="s">
        <v>2609</v>
      </c>
      <c r="E50" s="128" t="s">
        <v>2610</v>
      </c>
      <c r="F50" s="128" t="s">
        <v>2611</v>
      </c>
      <c r="G50" s="128" t="s">
        <v>2612</v>
      </c>
      <c r="H50" s="128" t="s">
        <v>2613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2614</v>
      </c>
      <c r="B51" s="124"/>
      <c r="C51" s="123" t="s">
        <v>2615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2614</v>
      </c>
      <c r="B52" s="125" t="s">
        <v>2616</v>
      </c>
      <c r="C52" s="126" t="s">
        <v>2617</v>
      </c>
      <c r="D52" s="128" t="s">
        <v>2618</v>
      </c>
      <c r="E52" s="128" t="s">
        <v>2619</v>
      </c>
      <c r="F52" s="128" t="s">
        <v>2620</v>
      </c>
      <c r="G52" s="128" t="s">
        <v>2621</v>
      </c>
      <c r="H52" s="128" t="s">
        <v>2622</v>
      </c>
      <c r="I52" s="130">
        <f>IF(COUNTIF(J52:AW52,"&lt;&gt;")=0,"",SUMPRODUCT(((Recommendations[ImplStatus]="Implemented")+(Recommendations[ImplStatus]="Compensated"))*ISNUMBER(MATCH(Recommendations[Id],J52:AW52,0)))/COUNTIF(J52:AW52,"&lt;&gt;"))</f>
        <v>0</v>
      </c>
      <c r="J52" s="132" t="s">
        <v>268</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2614</v>
      </c>
      <c r="B53" s="125" t="s">
        <v>2623</v>
      </c>
      <c r="C53" s="126" t="s">
        <v>2624</v>
      </c>
      <c r="D53" s="128" t="s">
        <v>2625</v>
      </c>
      <c r="E53" s="128" t="s">
        <v>2626</v>
      </c>
      <c r="F53" s="128" t="s">
        <v>2627</v>
      </c>
      <c r="G53" s="128" t="s">
        <v>2628</v>
      </c>
      <c r="H53" s="128" t="s">
        <v>2629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2614</v>
      </c>
      <c r="B54" s="125" t="s">
        <v>2630</v>
      </c>
      <c r="C54" s="126" t="s">
        <v>2631</v>
      </c>
      <c r="D54" s="128" t="s">
        <v>2632</v>
      </c>
      <c r="E54" s="128" t="s">
        <v>2633</v>
      </c>
      <c r="F54" s="128" t="s">
        <v>2634</v>
      </c>
      <c r="G54" s="128" t="s">
        <v>2635</v>
      </c>
      <c r="H54" s="128" t="s">
        <v>25</v>
      </c>
      <c r="I54" s="130">
        <f>IF(COUNTIF(J54:AW54,"&lt;&gt;")=0,"",SUMPRODUCT(((Recommendations[ImplStatus]="Implemented")+(Recommendations[ImplStatus]="Compensated"))*ISNUMBER(MATCH(Recommendations[Id],J54:AW54,0)))/COUNTIF(J54:AW54,"&lt;&gt;"))</f>
        <v>0</v>
      </c>
      <c r="J54" s="132" t="s">
        <v>1037</v>
      </c>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2614</v>
      </c>
      <c r="B55" s="125" t="s">
        <v>2636</v>
      </c>
      <c r="C55" s="126" t="s">
        <v>2637</v>
      </c>
      <c r="D55" s="128" t="s">
        <v>2638</v>
      </c>
      <c r="E55" s="128" t="s">
        <v>2639</v>
      </c>
      <c r="F55" s="128" t="s">
        <v>2640</v>
      </c>
      <c r="G55" s="128" t="s">
        <v>2641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2614</v>
      </c>
      <c r="B56" s="125" t="s">
        <v>2642</v>
      </c>
      <c r="C56" s="126" t="s">
        <v>2643</v>
      </c>
      <c r="D56" s="128" t="s">
        <v>2644</v>
      </c>
      <c r="E56" s="128" t="s">
        <v>2645</v>
      </c>
      <c r="F56" s="128" t="s">
        <v>2646</v>
      </c>
      <c r="G56" s="128" t="s">
        <v>2647</v>
      </c>
      <c r="H56" s="128" t="s">
        <v>2648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2649</v>
      </c>
      <c r="B57" s="124"/>
      <c r="C57" s="123" t="s">
        <v>2650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2649</v>
      </c>
      <c r="B58" s="125" t="s">
        <v>2651</v>
      </c>
      <c r="C58" s="126" t="s">
        <v>2652</v>
      </c>
      <c r="D58" s="128" t="s">
        <v>2653</v>
      </c>
      <c r="E58" s="128" t="s">
        <v>2654</v>
      </c>
      <c r="F58" s="128" t="s">
        <v>2655</v>
      </c>
      <c r="G58" s="128" t="s">
        <v>2656</v>
      </c>
      <c r="H58" s="128" t="s">
        <v>2657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2649</v>
      </c>
      <c r="B59" s="125" t="s">
        <v>2658</v>
      </c>
      <c r="C59" s="126" t="s">
        <v>2659</v>
      </c>
      <c r="D59" s="128" t="s">
        <v>2660</v>
      </c>
      <c r="E59" s="128" t="s">
        <v>2661</v>
      </c>
      <c r="F59" s="128" t="s">
        <v>2662</v>
      </c>
      <c r="G59" s="128" t="s">
        <v>2663</v>
      </c>
      <c r="H59" s="128" t="s">
        <v>2664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2649</v>
      </c>
      <c r="B60" s="125" t="s">
        <v>2665</v>
      </c>
      <c r="C60" s="126" t="s">
        <v>2666</v>
      </c>
      <c r="D60" s="128" t="s">
        <v>2667</v>
      </c>
      <c r="E60" s="128" t="s">
        <v>2668</v>
      </c>
      <c r="F60" s="128" t="s">
        <v>2669</v>
      </c>
      <c r="G60" s="128" t="s">
        <v>2670</v>
      </c>
      <c r="H60" s="128" t="s">
        <v>2671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2672</v>
      </c>
      <c r="B61" s="124"/>
      <c r="C61" s="123" t="s">
        <v>2673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2672</v>
      </c>
      <c r="B62" s="125" t="s">
        <v>2674</v>
      </c>
      <c r="C62" s="126" t="s">
        <v>2675</v>
      </c>
      <c r="D62" s="128" t="s">
        <v>2676</v>
      </c>
      <c r="E62" s="128" t="s">
        <v>2677</v>
      </c>
      <c r="F62" s="128" t="s">
        <v>2678</v>
      </c>
      <c r="G62" s="128" t="s">
        <v>2679</v>
      </c>
      <c r="H62" s="128" t="s">
        <v>2680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2672</v>
      </c>
      <c r="B63" s="125" t="s">
        <v>2681</v>
      </c>
      <c r="C63" s="126" t="s">
        <v>2682</v>
      </c>
      <c r="D63" s="128" t="s">
        <v>2683</v>
      </c>
      <c r="E63" s="128" t="s">
        <v>2684</v>
      </c>
      <c r="F63" s="128" t="s">
        <v>2685</v>
      </c>
      <c r="G63" s="128" t="s">
        <v>2686</v>
      </c>
      <c r="H63" s="128" t="s">
        <v>2687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2672</v>
      </c>
      <c r="B64" s="125" t="s">
        <v>2688</v>
      </c>
      <c r="C64" s="126" t="s">
        <v>2689</v>
      </c>
      <c r="D64" s="128" t="s">
        <v>2690</v>
      </c>
      <c r="E64" s="128" t="s">
        <v>2691</v>
      </c>
      <c r="F64" s="128" t="s">
        <v>2692</v>
      </c>
      <c r="G64" s="128" t="s">
        <v>2693</v>
      </c>
      <c r="H64" s="128" t="s">
        <v>2694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2672</v>
      </c>
      <c r="B65" s="125" t="s">
        <v>2695</v>
      </c>
      <c r="C65" s="126" t="s">
        <v>2696</v>
      </c>
      <c r="D65" s="128" t="s">
        <v>2697</v>
      </c>
      <c r="E65" s="128" t="s">
        <v>2698</v>
      </c>
      <c r="F65" s="128" t="s">
        <v>2699</v>
      </c>
      <c r="G65" s="128" t="s">
        <v>2700</v>
      </c>
      <c r="H65" s="128" t="s">
        <v>2701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2672</v>
      </c>
      <c r="B66" s="125" t="s">
        <v>2702</v>
      </c>
      <c r="C66" s="126" t="s">
        <v>2703</v>
      </c>
      <c r="D66" s="128" t="s">
        <v>2704</v>
      </c>
      <c r="E66" s="128" t="s">
        <v>2705</v>
      </c>
      <c r="F66" s="128" t="s">
        <v>2706</v>
      </c>
      <c r="G66" s="128" t="s">
        <v>2707</v>
      </c>
      <c r="H66" s="128" t="s">
        <v>2708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2672</v>
      </c>
      <c r="B67" s="125" t="s">
        <v>2709</v>
      </c>
      <c r="C67" s="126" t="s">
        <v>2710</v>
      </c>
      <c r="D67" s="128" t="s">
        <v>2711</v>
      </c>
      <c r="E67" s="128" t="s">
        <v>2712</v>
      </c>
      <c r="F67" s="128" t="s">
        <v>2713</v>
      </c>
      <c r="G67" s="128" t="s">
        <v>2714</v>
      </c>
      <c r="H67" s="128" t="s">
        <v>2715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2672</v>
      </c>
      <c r="B68" s="125" t="s">
        <v>2716</v>
      </c>
      <c r="C68" s="126" t="s">
        <v>2717</v>
      </c>
      <c r="D68" s="128" t="s">
        <v>2718</v>
      </c>
      <c r="E68" s="128" t="s">
        <v>2719</v>
      </c>
      <c r="F68" s="128" t="s">
        <v>2720</v>
      </c>
      <c r="G68" s="128" t="s">
        <v>2721</v>
      </c>
      <c r="H68" s="128" t="s">
        <v>2722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2723</v>
      </c>
      <c r="B69" s="124"/>
      <c r="C69" s="123" t="s">
        <v>2724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2723</v>
      </c>
      <c r="B70" s="125" t="s">
        <v>2725</v>
      </c>
      <c r="C70" s="126" t="s">
        <v>2726</v>
      </c>
      <c r="D70" s="128" t="s">
        <v>2727</v>
      </c>
      <c r="E70" s="128" t="s">
        <v>2728</v>
      </c>
      <c r="F70" s="128" t="s">
        <v>2729</v>
      </c>
      <c r="G70" s="128" t="s">
        <v>2730</v>
      </c>
      <c r="H70" s="128" t="s">
        <v>2731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2723</v>
      </c>
      <c r="B71" s="125" t="s">
        <v>2732</v>
      </c>
      <c r="C71" s="126" t="s">
        <v>2733</v>
      </c>
      <c r="D71" s="128" t="s">
        <v>2734</v>
      </c>
      <c r="E71" s="128" t="s">
        <v>2735</v>
      </c>
      <c r="F71" s="128" t="s">
        <v>2736</v>
      </c>
      <c r="G71" s="128" t="s">
        <v>2737</v>
      </c>
      <c r="H71" s="128" t="s">
        <v>2738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2739</v>
      </c>
      <c r="B72" s="124"/>
      <c r="C72" s="123" t="s">
        <v>2740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2739</v>
      </c>
      <c r="B73" s="125" t="s">
        <v>2741</v>
      </c>
      <c r="C73" s="126" t="s">
        <v>2742</v>
      </c>
      <c r="D73" s="128" t="s">
        <v>2743</v>
      </c>
      <c r="E73" s="128" t="s">
        <v>2744</v>
      </c>
      <c r="F73" s="128" t="s">
        <v>2745</v>
      </c>
      <c r="G73" s="128" t="s">
        <v>2746</v>
      </c>
      <c r="H73" s="128" t="s">
        <v>2747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2739</v>
      </c>
      <c r="B74" s="125" t="s">
        <v>2748</v>
      </c>
      <c r="C74" s="126" t="s">
        <v>2749</v>
      </c>
      <c r="D74" s="128" t="s">
        <v>2750</v>
      </c>
      <c r="E74" s="128" t="s">
        <v>2751</v>
      </c>
      <c r="F74" s="128" t="s">
        <v>2752</v>
      </c>
      <c r="G74" s="128" t="s">
        <v>2753</v>
      </c>
      <c r="H74" s="128" t="s">
        <v>2754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2739</v>
      </c>
      <c r="B75" s="125" t="s">
        <v>2755</v>
      </c>
      <c r="C75" s="126" t="s">
        <v>2756</v>
      </c>
      <c r="D75" s="128" t="s">
        <v>2757</v>
      </c>
      <c r="E75" s="128" t="s">
        <v>2758</v>
      </c>
      <c r="F75" s="128" t="s">
        <v>2759</v>
      </c>
      <c r="G75" s="128" t="s">
        <v>2760</v>
      </c>
      <c r="H75" s="128" t="s">
        <v>2761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2739</v>
      </c>
      <c r="B76" s="125" t="s">
        <v>2762</v>
      </c>
      <c r="C76" s="126" t="s">
        <v>2763</v>
      </c>
      <c r="D76" s="128" t="s">
        <v>2764</v>
      </c>
      <c r="E76" s="128" t="s">
        <v>2765</v>
      </c>
      <c r="F76" s="128" t="s">
        <v>2766</v>
      </c>
      <c r="G76" s="128" t="s">
        <v>2767</v>
      </c>
      <c r="H76" s="128" t="s">
        <v>2768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2739</v>
      </c>
      <c r="B77" s="125" t="s">
        <v>2769</v>
      </c>
      <c r="C77" s="126" t="s">
        <v>2770</v>
      </c>
      <c r="D77" s="128" t="s">
        <v>2771</v>
      </c>
      <c r="E77" s="128" t="s">
        <v>2772</v>
      </c>
      <c r="F77" s="128" t="s">
        <v>2773</v>
      </c>
      <c r="G77" s="128" t="s">
        <v>2767</v>
      </c>
      <c r="H77" s="128" t="s">
        <v>2774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2775</v>
      </c>
      <c r="B78" s="124"/>
      <c r="C78" s="123" t="s">
        <v>2776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2775</v>
      </c>
      <c r="B79" s="125" t="s">
        <v>2775</v>
      </c>
      <c r="C79" s="126" t="s">
        <v>2777</v>
      </c>
      <c r="D79" s="128" t="s">
        <v>2778</v>
      </c>
      <c r="E79" s="128" t="s">
        <v>2779</v>
      </c>
      <c r="F79" s="128" t="s">
        <v>2780</v>
      </c>
      <c r="G79" s="128" t="s">
        <v>2781</v>
      </c>
      <c r="H79" s="128" t="s">
        <v>2782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2775</v>
      </c>
      <c r="B80" s="125" t="s">
        <v>2783</v>
      </c>
      <c r="C80" s="126" t="s">
        <v>2784</v>
      </c>
      <c r="D80" s="128" t="s">
        <v>2785</v>
      </c>
      <c r="E80" s="128" t="s">
        <v>2786</v>
      </c>
      <c r="F80" s="128" t="s">
        <v>2787</v>
      </c>
      <c r="G80" s="128" t="s">
        <v>2788</v>
      </c>
      <c r="H80" s="128" t="s">
        <v>2789</v>
      </c>
      <c r="I80" s="130">
        <f>IF(COUNTIF(J80:AW80,"&lt;&gt;")=0,"",SUMPRODUCT(((Recommendations[ImplStatus]="Implemented")+(Recommendations[ImplStatus]="Compensated"))*ISNUMBER(MATCH(Recommendations[Id],J80:AW80,0)))/COUNTIF(J80:AW80,"&lt;&gt;"))</f>
        <v>0</v>
      </c>
      <c r="J80" s="132" t="s">
        <v>541</v>
      </c>
      <c r="K80" s="132" t="s">
        <v>548</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2775</v>
      </c>
      <c r="B81" s="125" t="s">
        <v>2790</v>
      </c>
      <c r="C81" s="126" t="s">
        <v>2791</v>
      </c>
      <c r="D81" s="128" t="s">
        <v>2792</v>
      </c>
      <c r="E81" s="128" t="s">
        <v>2793</v>
      </c>
      <c r="F81" s="128" t="s">
        <v>2794</v>
      </c>
      <c r="G81" s="128" t="s">
        <v>2795</v>
      </c>
      <c r="H81" s="128" t="s">
        <v>2796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2797</v>
      </c>
      <c r="B82" s="124"/>
      <c r="C82" s="123" t="s">
        <v>2798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2797</v>
      </c>
      <c r="B83" s="125" t="s">
        <v>2799</v>
      </c>
      <c r="C83" s="126" t="s">
        <v>2800</v>
      </c>
      <c r="D83" s="128" t="s">
        <v>2801</v>
      </c>
      <c r="E83" s="128" t="s">
        <v>2802</v>
      </c>
      <c r="F83" s="128" t="s">
        <v>2803</v>
      </c>
      <c r="G83" s="128" t="s">
        <v>2804</v>
      </c>
      <c r="H83" s="128" t="s">
        <v>2805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2797</v>
      </c>
      <c r="B84" s="125" t="s">
        <v>2806</v>
      </c>
      <c r="C84" s="126" t="s">
        <v>2807</v>
      </c>
      <c r="D84" s="128" t="s">
        <v>2808</v>
      </c>
      <c r="E84" s="128" t="s">
        <v>2809</v>
      </c>
      <c r="F84" s="128" t="s">
        <v>2810</v>
      </c>
      <c r="G84" s="128" t="s">
        <v>2811</v>
      </c>
      <c r="H84" s="128" t="s">
        <v>2812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2797</v>
      </c>
      <c r="B85" s="125" t="s">
        <v>2813</v>
      </c>
      <c r="C85" s="126" t="s">
        <v>2814</v>
      </c>
      <c r="D85" s="128" t="s">
        <v>2815</v>
      </c>
      <c r="E85" s="128" t="s">
        <v>2816</v>
      </c>
      <c r="F85" s="128" t="s">
        <v>2817</v>
      </c>
      <c r="G85" s="128" t="s">
        <v>2818</v>
      </c>
      <c r="H85" s="128" t="s">
        <v>2819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2797</v>
      </c>
      <c r="B86" s="125" t="s">
        <v>2820</v>
      </c>
      <c r="C86" s="126" t="s">
        <v>2821</v>
      </c>
      <c r="D86" s="128" t="s">
        <v>2822</v>
      </c>
      <c r="E86" s="128" t="s">
        <v>2823</v>
      </c>
      <c r="F86" s="128" t="s">
        <v>2824</v>
      </c>
      <c r="G86" s="128" t="s">
        <v>2825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2826</v>
      </c>
      <c r="B87" s="124"/>
      <c r="C87" s="123" t="s">
        <v>2827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2826</v>
      </c>
      <c r="B88" s="125" t="s">
        <v>2828</v>
      </c>
      <c r="C88" s="126" t="s">
        <v>2829</v>
      </c>
      <c r="D88" s="128" t="s">
        <v>2830</v>
      </c>
      <c r="E88" s="128" t="s">
        <v>2831</v>
      </c>
      <c r="F88" s="128" t="s">
        <v>2832</v>
      </c>
      <c r="G88" s="128" t="s">
        <v>2833</v>
      </c>
      <c r="H88" s="128" t="s">
        <v>2834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2826</v>
      </c>
      <c r="B89" s="125" t="s">
        <v>2835</v>
      </c>
      <c r="C89" s="126" t="s">
        <v>2836</v>
      </c>
      <c r="D89" s="128" t="s">
        <v>2837</v>
      </c>
      <c r="E89" s="128" t="s">
        <v>2838</v>
      </c>
      <c r="F89" s="128" t="s">
        <v>2839</v>
      </c>
      <c r="G89" s="128" t="s">
        <v>2363</v>
      </c>
      <c r="H89" s="128" t="s">
        <v>2840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2826</v>
      </c>
      <c r="B90" s="125" t="s">
        <v>2841</v>
      </c>
      <c r="C90" s="126" t="s">
        <v>2842</v>
      </c>
      <c r="D90" s="128" t="s">
        <v>2843</v>
      </c>
      <c r="E90" s="128" t="s">
        <v>2844</v>
      </c>
      <c r="F90" s="128" t="s">
        <v>2845</v>
      </c>
      <c r="G90" s="128" t="s">
        <v>2833</v>
      </c>
      <c r="H90" s="128" t="s">
        <v>2846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2826</v>
      </c>
      <c r="B91" s="125" t="s">
        <v>2847</v>
      </c>
      <c r="C91" s="126" t="s">
        <v>2848</v>
      </c>
      <c r="D91" s="128" t="s">
        <v>2849</v>
      </c>
      <c r="E91" s="128" t="s">
        <v>2850</v>
      </c>
      <c r="F91" s="128" t="s">
        <v>2851</v>
      </c>
      <c r="G91" s="128" t="s">
        <v>2363</v>
      </c>
      <c r="H91" s="128" t="s">
        <v>2852</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2826</v>
      </c>
      <c r="B92" s="125" t="s">
        <v>2853</v>
      </c>
      <c r="C92" s="126" t="s">
        <v>2854</v>
      </c>
      <c r="D92" s="128" t="s">
        <v>2855</v>
      </c>
      <c r="E92" s="128" t="s">
        <v>2856</v>
      </c>
      <c r="F92" s="128" t="s">
        <v>2857</v>
      </c>
      <c r="G92" s="128" t="s">
        <v>2363</v>
      </c>
      <c r="H92" s="128" t="s">
        <v>2858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2826</v>
      </c>
      <c r="B93" s="125" t="s">
        <v>2859</v>
      </c>
      <c r="C93" s="126" t="s">
        <v>2860</v>
      </c>
      <c r="D93" s="128" t="s">
        <v>2861</v>
      </c>
      <c r="E93" s="128" t="s">
        <v>2862</v>
      </c>
      <c r="F93" s="128" t="s">
        <v>2863</v>
      </c>
      <c r="G93" s="128" t="s">
        <v>2864</v>
      </c>
      <c r="H93" s="128" t="s">
        <v>2865</v>
      </c>
      <c r="I93" s="130">
        <f>IF(COUNTIF(J93:AW93,"&lt;&gt;")=0,"",SUMPRODUCT(((Recommendations[ImplStatus]="Implemented")+(Recommendations[ImplStatus]="Compensated"))*ISNUMBER(MATCH(Recommendations[Id],J93:AW93,0)))/COUNTIF(J93:AW93,"&lt;&gt;"))</f>
        <v>0</v>
      </c>
      <c r="J93" s="132" t="s">
        <v>185</v>
      </c>
      <c r="K93" s="132" t="s">
        <v>429</v>
      </c>
      <c r="L93" s="132" t="s">
        <v>469</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2826</v>
      </c>
      <c r="B94" s="125" t="s">
        <v>2866</v>
      </c>
      <c r="C94" s="126" t="s">
        <v>2867</v>
      </c>
      <c r="D94" s="128" t="s">
        <v>2868</v>
      </c>
      <c r="E94" s="128" t="s">
        <v>2869</v>
      </c>
      <c r="F94" s="128" t="s">
        <v>2870</v>
      </c>
      <c r="G94" s="128" t="s">
        <v>2871</v>
      </c>
      <c r="H94" s="128" t="s">
        <v>2872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2826</v>
      </c>
      <c r="B95" s="125" t="s">
        <v>2873</v>
      </c>
      <c r="C95" s="126" t="s">
        <v>2874</v>
      </c>
      <c r="D95" s="128" t="s">
        <v>2875</v>
      </c>
      <c r="E95" s="128" t="s">
        <v>2876</v>
      </c>
      <c r="F95" s="128" t="s">
        <v>2877</v>
      </c>
      <c r="G95" s="128" t="s">
        <v>2878</v>
      </c>
      <c r="H95" s="128" t="s">
        <v>2879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2826</v>
      </c>
      <c r="B96" s="125" t="s">
        <v>2880</v>
      </c>
      <c r="C96" s="126" t="s">
        <v>2881</v>
      </c>
      <c r="D96" s="128" t="s">
        <v>2882</v>
      </c>
      <c r="E96" s="128" t="s">
        <v>2883</v>
      </c>
      <c r="F96" s="128" t="s">
        <v>2884</v>
      </c>
      <c r="G96" s="128" t="s">
        <v>2885</v>
      </c>
      <c r="H96" s="128" t="s">
        <v>2886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2826</v>
      </c>
      <c r="B97" s="125" t="s">
        <v>2887</v>
      </c>
      <c r="C97" s="126" t="s">
        <v>2888</v>
      </c>
      <c r="D97" s="128" t="s">
        <v>2889</v>
      </c>
      <c r="E97" s="128" t="s">
        <v>2890</v>
      </c>
      <c r="F97" s="128" t="s">
        <v>2891</v>
      </c>
      <c r="G97" s="128" t="s">
        <v>2892</v>
      </c>
      <c r="H97" s="128" t="s">
        <v>2893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2894</v>
      </c>
      <c r="B98" s="124"/>
      <c r="C98" s="123" t="s">
        <v>2895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2894</v>
      </c>
      <c r="B99" s="125" t="s">
        <v>2896</v>
      </c>
      <c r="C99" s="126" t="s">
        <v>2897</v>
      </c>
      <c r="D99" s="128" t="s">
        <v>2898</v>
      </c>
      <c r="E99" s="128" t="s">
        <v>2899</v>
      </c>
      <c r="F99" s="128" t="s">
        <v>2900</v>
      </c>
      <c r="G99" s="128" t="s">
        <v>2901</v>
      </c>
      <c r="H99" s="128" t="s">
        <v>2902</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2894</v>
      </c>
      <c r="B100" s="125" t="s">
        <v>2903</v>
      </c>
      <c r="C100" s="126" t="s">
        <v>2904</v>
      </c>
      <c r="D100" s="128" t="s">
        <v>2905</v>
      </c>
      <c r="E100" s="128" t="s">
        <v>2906</v>
      </c>
      <c r="F100" s="128" t="s">
        <v>2907</v>
      </c>
      <c r="G100" s="128" t="s">
        <v>2908</v>
      </c>
      <c r="H100" s="128" t="s">
        <v>2909</v>
      </c>
      <c r="I100" s="130">
        <f>IF(COUNTIF(J100:AW100,"&lt;&gt;")=0,"",SUMPRODUCT(((Recommendations[ImplStatus]="Implemented")+(Recommendations[ImplStatus]="Compensated"))*ISNUMBER(MATCH(Recommendations[Id],J100:AW100,0)))/COUNTIF(J100:AW100,"&lt;&gt;"))</f>
        <v>0</v>
      </c>
      <c r="J100" s="132" t="s">
        <v>133</v>
      </c>
      <c r="K100" s="132" t="s">
        <v>139</v>
      </c>
      <c r="L100" s="132" t="s">
        <v>153</v>
      </c>
      <c r="M100" s="132" t="s">
        <v>160</v>
      </c>
      <c r="N100" s="132" t="s">
        <v>173</v>
      </c>
      <c r="O100" s="132" t="s">
        <v>198</v>
      </c>
      <c r="P100" s="132" t="s">
        <v>242</v>
      </c>
      <c r="Q100" s="132" t="s">
        <v>248</v>
      </c>
      <c r="R100" s="132" t="s">
        <v>261</v>
      </c>
      <c r="S100" s="132" t="s">
        <v>920</v>
      </c>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2894</v>
      </c>
      <c r="B101" s="125" t="s">
        <v>2910</v>
      </c>
      <c r="C101" s="126" t="s">
        <v>2911</v>
      </c>
      <c r="D101" s="128" t="s">
        <v>2912</v>
      </c>
      <c r="E101" s="128" t="s">
        <v>2913</v>
      </c>
      <c r="F101" s="128" t="s">
        <v>25</v>
      </c>
      <c r="G101" s="128" t="s">
        <v>25</v>
      </c>
      <c r="H101" s="128" t="s">
        <v>25</v>
      </c>
      <c r="I101" s="130">
        <f>IF(COUNTIF(J101:AW101,"&lt;&gt;")=0,"",SUMPRODUCT(((Recommendations[ImplStatus]="Implemented")+(Recommendations[ImplStatus]="Compensated"))*ISNUMBER(MATCH(Recommendations[Id],J101:AW101,0)))/COUNTIF(J101:AW101,"&lt;&gt;"))</f>
        <v>0</v>
      </c>
      <c r="J101" s="132" t="s">
        <v>179</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2894</v>
      </c>
      <c r="B102" s="125" t="s">
        <v>2914</v>
      </c>
      <c r="C102" s="126" t="s">
        <v>2915</v>
      </c>
      <c r="D102" s="128" t="s">
        <v>2916</v>
      </c>
      <c r="E102" s="128" t="s">
        <v>2917</v>
      </c>
      <c r="F102" s="128" t="s">
        <v>2918</v>
      </c>
      <c r="G102" s="128" t="s">
        <v>2919</v>
      </c>
      <c r="H102" s="128" t="s">
        <v>2920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2894</v>
      </c>
      <c r="B103" s="125" t="s">
        <v>2921</v>
      </c>
      <c r="C103" s="126" t="s">
        <v>2922</v>
      </c>
      <c r="D103" s="128" t="s">
        <v>2923</v>
      </c>
      <c r="E103" s="128" t="s">
        <v>2924</v>
      </c>
      <c r="F103" s="128" t="s">
        <v>2925</v>
      </c>
      <c r="G103" s="128" t="s">
        <v>2926</v>
      </c>
      <c r="H103" s="128" t="s">
        <v>2927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2928</v>
      </c>
      <c r="B104" s="124"/>
      <c r="C104" s="123" t="s">
        <v>2929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2928</v>
      </c>
      <c r="B105" s="125" t="s">
        <v>2930</v>
      </c>
      <c r="C105" s="126" t="s">
        <v>2931</v>
      </c>
      <c r="D105" s="128" t="s">
        <v>2932</v>
      </c>
      <c r="E105" s="128" t="s">
        <v>2933</v>
      </c>
      <c r="F105" s="128" t="s">
        <v>2934</v>
      </c>
      <c r="G105" s="128" t="s">
        <v>2935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2928</v>
      </c>
      <c r="B106" s="125" t="s">
        <v>2936</v>
      </c>
      <c r="C106" s="126" t="s">
        <v>2937</v>
      </c>
      <c r="D106" s="128" t="s">
        <v>2938</v>
      </c>
      <c r="E106" s="128" t="s">
        <v>2939</v>
      </c>
      <c r="F106" s="128" t="s">
        <v>2940</v>
      </c>
      <c r="G106" s="128" t="s">
        <v>2941</v>
      </c>
      <c r="H106" s="128" t="s">
        <v>2942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2928</v>
      </c>
      <c r="B107" s="125" t="s">
        <v>2943</v>
      </c>
      <c r="C107" s="126" t="s">
        <v>2944</v>
      </c>
      <c r="D107" s="128" t="s">
        <v>2945</v>
      </c>
      <c r="E107" s="128" t="s">
        <v>2946</v>
      </c>
      <c r="F107" s="128" t="s">
        <v>2947</v>
      </c>
      <c r="G107" s="128" t="s">
        <v>2948</v>
      </c>
      <c r="H107" s="128" t="s">
        <v>2949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2950</v>
      </c>
      <c r="B108" s="124"/>
      <c r="C108" s="123" t="s">
        <v>2951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2950</v>
      </c>
      <c r="B109" s="125" t="s">
        <v>2952</v>
      </c>
      <c r="C109" s="126" t="s">
        <v>2953</v>
      </c>
      <c r="D109" s="128" t="s">
        <v>2954</v>
      </c>
      <c r="E109" s="128" t="s">
        <v>2955</v>
      </c>
      <c r="F109" s="128" t="s">
        <v>2956</v>
      </c>
      <c r="G109" s="128" t="s">
        <v>2957</v>
      </c>
      <c r="H109" s="128" t="s">
        <v>2958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2950</v>
      </c>
      <c r="B110" s="125" t="s">
        <v>2959</v>
      </c>
      <c r="C110" s="126" t="s">
        <v>2960</v>
      </c>
      <c r="D110" s="128" t="s">
        <v>2961</v>
      </c>
      <c r="E110" s="128" t="s">
        <v>2962</v>
      </c>
      <c r="F110" s="128" t="s">
        <v>2963</v>
      </c>
      <c r="G110" s="128" t="s">
        <v>2964</v>
      </c>
      <c r="H110" s="128" t="s">
        <v>2965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2950</v>
      </c>
      <c r="B111" s="125" t="s">
        <v>2966</v>
      </c>
      <c r="C111" s="126" t="s">
        <v>2967</v>
      </c>
      <c r="D111" s="128" t="s">
        <v>2968</v>
      </c>
      <c r="E111" s="128" t="s">
        <v>2969</v>
      </c>
      <c r="F111" s="128" t="s">
        <v>2970</v>
      </c>
      <c r="G111" s="128" t="s">
        <v>2971</v>
      </c>
      <c r="H111" s="128" t="s">
        <v>2972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2973</v>
      </c>
      <c r="B112" s="124"/>
      <c r="C112" s="123" t="s">
        <v>2974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2973</v>
      </c>
      <c r="B113" s="125" t="s">
        <v>2975</v>
      </c>
      <c r="C113" s="126" t="s">
        <v>2976</v>
      </c>
      <c r="D113" s="128" t="s">
        <v>2977</v>
      </c>
      <c r="E113" s="128" t="s">
        <v>2978</v>
      </c>
      <c r="F113" s="128" t="s">
        <v>2979</v>
      </c>
      <c r="G113" s="128" t="s">
        <v>2980</v>
      </c>
      <c r="H113" s="128" t="s">
        <v>2981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2973</v>
      </c>
      <c r="B114" s="125" t="s">
        <v>2982</v>
      </c>
      <c r="C114" s="126" t="s">
        <v>2983</v>
      </c>
      <c r="D114" s="128" t="s">
        <v>2984</v>
      </c>
      <c r="E114" s="128" t="s">
        <v>2985</v>
      </c>
      <c r="F114" s="128" t="s">
        <v>2986</v>
      </c>
      <c r="G114" s="128" t="s">
        <v>2980</v>
      </c>
      <c r="H114" s="128" t="s">
        <v>2987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2973</v>
      </c>
      <c r="B115" s="133" t="s">
        <v>2988</v>
      </c>
      <c r="C115" s="134" t="s">
        <v>2989</v>
      </c>
      <c r="D115" s="135" t="s">
        <v>2990</v>
      </c>
      <c r="E115" s="135" t="s">
        <v>2991</v>
      </c>
      <c r="F115" s="135" t="s">
        <v>2992</v>
      </c>
      <c r="G115" s="135" t="s">
        <v>2993</v>
      </c>
      <c r="H115" s="135" t="s">
        <v>2994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1118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IFERROR(INDEX('Recommendations'!$I$2:$I$161, MATCH(J2,'Recommendations'!$B$2:$B$161,0))="Implemented", FALSE))</xm:f>
            <x14:dxf>
              <font>
                <color rgb="FF000000"/>
              </font>
              <fill>
                <patternFill>
                  <bgColor rgb="FF3C7D22"/>
                </patternFill>
              </fill>
            </x14:dxf>
          </x14:cfRule>
          <x14:cfRule type="expression" priority="2" id="{00000000-000E-0000-0600-000002000000}">
            <xm:f>AND(J2&lt;&gt;"", IFERROR(INDEX('Recommendations'!$I$2:$I$161, MATCH(J2,'Recommendations'!$B$2:$B$161,0))="Compensated", FALSE))</xm:f>
            <x14:dxf>
              <font>
                <color rgb="FF000000"/>
              </font>
              <fill>
                <patternFill>
                  <bgColor rgb="FFC6E0B4"/>
                </patternFill>
              </fill>
            </x14:dxf>
          </x14:cfRule>
          <x14:cfRule type="expression" priority="3" id="{00000000-000E-0000-0600-000003000000}">
            <xm:f>AND(J2&lt;&gt;"", IFERROR(INDEX('Recommendations'!$I$2:$I$161, MATCH(J2,'Recommendations'!$B$2:$B$161,0))="Testing", FALSE))</xm:f>
            <x14:dxf>
              <font>
                <color rgb="FF000000"/>
              </font>
              <fill>
                <patternFill>
                  <bgColor rgb="FFFFC000"/>
                </patternFill>
              </fill>
            </x14:dxf>
          </x14:cfRule>
          <x14:cfRule type="expression" priority="4" id="{00000000-000E-0000-0600-000004000000}">
            <xm:f>AND(J2&lt;&gt;"", IFERROR(INDEX('Recommendations'!$I$2:$I$161, MATCH(J2,'Recommendations'!$B$2:$B$161,0))="Failed", FALSE))</xm:f>
            <x14:dxf>
              <font>
                <color rgb="FF000000"/>
              </font>
              <fill>
                <patternFill>
                  <bgColor rgb="FFD82891"/>
                </patternFill>
              </fill>
            </x14:dxf>
          </x14:cfRule>
          <x14:cfRule type="expression" priority="5" id="{00000000-000E-0000-0600-000005000000}">
            <xm:f>AND(J2&lt;&gt;"", IFERROR(INDEX('Recommendations'!$I$2:$I$161, MATCH(J2,'Recommendations'!$B$2:$B$161,0))="Risk Accepted", FALSE))</xm:f>
            <x14:dxf>
              <font>
                <color rgb="FF000000"/>
              </font>
              <fill>
                <patternFill>
                  <bgColor rgb="FFD9D9D9"/>
                </patternFill>
              </fill>
            </x14:dxf>
          </x14:cfRule>
          <x14:cfRule type="expression" priority="6" id="{00000000-000E-0000-0600-000006000000}">
            <xm:f>AND(J2&lt;&gt;"", IFERROR(INDEX('Recommendations'!$I$2:$I$161, MATCH(J2,'Recommendations'!$B$2:$B$161,0))="N/A",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2995</v>
      </c>
      <c r="B1" s="184" t="s">
        <v>2996</v>
      </c>
      <c r="C1" s="184" t="s">
        <v>1</v>
      </c>
      <c r="D1" s="184" t="s">
        <v>2997</v>
      </c>
      <c r="E1" s="184" t="s">
        <v>2998</v>
      </c>
      <c r="F1" s="184" t="s">
        <v>2999</v>
      </c>
      <c r="G1" s="184" t="s">
        <v>1368</v>
      </c>
      <c r="H1" s="184" t="s">
        <v>1369</v>
      </c>
      <c r="I1" s="184" t="s">
        <v>1370</v>
      </c>
      <c r="J1" s="184" t="s">
        <v>1371</v>
      </c>
      <c r="K1" s="184" t="s">
        <v>1372</v>
      </c>
      <c r="L1" s="184" t="s">
        <v>1373</v>
      </c>
      <c r="M1" s="184" t="s">
        <v>1374</v>
      </c>
      <c r="N1" s="184" t="s">
        <v>1375</v>
      </c>
      <c r="O1" s="184" t="s">
        <v>1376</v>
      </c>
      <c r="P1" s="184" t="s">
        <v>1377</v>
      </c>
      <c r="Q1" s="184" t="s">
        <v>1378</v>
      </c>
      <c r="R1" s="184" t="s">
        <v>1379</v>
      </c>
      <c r="S1" s="184" t="s">
        <v>1380</v>
      </c>
      <c r="T1" s="184" t="s">
        <v>1381</v>
      </c>
      <c r="U1" s="184" t="s">
        <v>1382</v>
      </c>
      <c r="V1" s="184" t="s">
        <v>1383</v>
      </c>
      <c r="W1" s="184" t="s">
        <v>1384</v>
      </c>
      <c r="X1" s="184" t="s">
        <v>1385</v>
      </c>
      <c r="Y1" s="184" t="s">
        <v>1386</v>
      </c>
      <c r="Z1" s="184" t="s">
        <v>1387</v>
      </c>
      <c r="AA1" s="184" t="s">
        <v>1388</v>
      </c>
      <c r="AB1" s="184" t="s">
        <v>1389</v>
      </c>
      <c r="AC1" s="184" t="s">
        <v>1390</v>
      </c>
      <c r="AD1" s="184" t="s">
        <v>1391</v>
      </c>
      <c r="AE1" s="184" t="s">
        <v>1392</v>
      </c>
      <c r="AF1" s="184" t="s">
        <v>1393</v>
      </c>
      <c r="AG1" s="184" t="s">
        <v>1394</v>
      </c>
      <c r="AH1" s="184" t="s">
        <v>1395</v>
      </c>
      <c r="AI1" s="184" t="s">
        <v>1396</v>
      </c>
      <c r="AJ1" s="184" t="s">
        <v>1397</v>
      </c>
      <c r="AK1" s="184" t="s">
        <v>1398</v>
      </c>
      <c r="AL1" s="184" t="s">
        <v>1399</v>
      </c>
      <c r="AM1" s="184" t="s">
        <v>1400</v>
      </c>
      <c r="AN1" s="184" t="s">
        <v>1401</v>
      </c>
      <c r="AO1" s="184" t="s">
        <v>1402</v>
      </c>
      <c r="AP1" s="184" t="s">
        <v>1403</v>
      </c>
      <c r="AQ1" s="184" t="s">
        <v>1404</v>
      </c>
      <c r="AR1" s="184" t="s">
        <v>1405</v>
      </c>
      <c r="AS1" s="184" t="s">
        <v>1406</v>
      </c>
      <c r="AT1" s="184" t="s">
        <v>1407</v>
      </c>
      <c r="AU1" s="185" t="s">
        <v>1408</v>
      </c>
    </row>
    <row r="2" spans="1:47" ht="60" customHeight="1" outlineLevel="1" x14ac:dyDescent="0.35">
      <c r="A2" s="175" t="s">
        <v>3000</v>
      </c>
      <c r="B2" s="149" t="s">
        <v>25</v>
      </c>
      <c r="C2" s="147" t="s">
        <v>3001</v>
      </c>
      <c r="D2" s="153" t="s">
        <v>3002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3000</v>
      </c>
      <c r="B3" s="150" t="s">
        <v>3003</v>
      </c>
      <c r="C3" s="148" t="s">
        <v>3004</v>
      </c>
      <c r="D3" s="154" t="s">
        <v>3005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3000</v>
      </c>
      <c r="B4" s="151" t="s">
        <v>3003</v>
      </c>
      <c r="C4" s="152" t="s">
        <v>3006</v>
      </c>
      <c r="D4" s="155" t="s">
        <v>3007</v>
      </c>
      <c r="E4" s="158" t="s">
        <v>3008</v>
      </c>
      <c r="F4" s="161" t="s">
        <v>3009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3000</v>
      </c>
      <c r="B5" s="151" t="s">
        <v>3003</v>
      </c>
      <c r="C5" s="152" t="s">
        <v>3010</v>
      </c>
      <c r="D5" s="155" t="s">
        <v>3011</v>
      </c>
      <c r="E5" s="158" t="s">
        <v>3012</v>
      </c>
      <c r="F5" s="161" t="s">
        <v>3013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3000</v>
      </c>
      <c r="B6" s="151" t="s">
        <v>3003</v>
      </c>
      <c r="C6" s="152" t="s">
        <v>3014</v>
      </c>
      <c r="D6" s="155" t="s">
        <v>3015</v>
      </c>
      <c r="E6" s="158" t="s">
        <v>3016</v>
      </c>
      <c r="F6" s="161" t="s">
        <v>3013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3000</v>
      </c>
      <c r="B7" s="151" t="s">
        <v>3003</v>
      </c>
      <c r="C7" s="152" t="s">
        <v>3017</v>
      </c>
      <c r="D7" s="155" t="s">
        <v>3018</v>
      </c>
      <c r="E7" s="158" t="s">
        <v>3019</v>
      </c>
      <c r="F7" s="161" t="s">
        <v>3013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3000</v>
      </c>
      <c r="B8" s="151" t="s">
        <v>3003</v>
      </c>
      <c r="C8" s="152" t="s">
        <v>3020</v>
      </c>
      <c r="D8" s="155" t="s">
        <v>3021</v>
      </c>
      <c r="E8" s="158" t="s">
        <v>3022</v>
      </c>
      <c r="F8" s="161" t="s">
        <v>3023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3000</v>
      </c>
      <c r="B9" s="150" t="s">
        <v>3024</v>
      </c>
      <c r="C9" s="148" t="s">
        <v>3025</v>
      </c>
      <c r="D9" s="154" t="s">
        <v>3026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3000</v>
      </c>
      <c r="B10" s="151" t="s">
        <v>3024</v>
      </c>
      <c r="C10" s="152" t="s">
        <v>3027</v>
      </c>
      <c r="D10" s="155" t="s">
        <v>3028</v>
      </c>
      <c r="E10" s="158" t="s">
        <v>3029</v>
      </c>
      <c r="F10" s="161" t="s">
        <v>3009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3000</v>
      </c>
      <c r="B11" s="151" t="s">
        <v>3024</v>
      </c>
      <c r="C11" s="152" t="s">
        <v>3030</v>
      </c>
      <c r="D11" s="155" t="s">
        <v>3031</v>
      </c>
      <c r="E11" s="158" t="s">
        <v>3032</v>
      </c>
      <c r="F11" s="161" t="s">
        <v>3009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3000</v>
      </c>
      <c r="B12" s="151" t="s">
        <v>3024</v>
      </c>
      <c r="C12" s="152" t="s">
        <v>3033</v>
      </c>
      <c r="D12" s="155" t="s">
        <v>3034</v>
      </c>
      <c r="E12" s="158" t="s">
        <v>3035</v>
      </c>
      <c r="F12" s="161" t="s">
        <v>3009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3000</v>
      </c>
      <c r="B13" s="150" t="s">
        <v>3036</v>
      </c>
      <c r="C13" s="148" t="s">
        <v>3037</v>
      </c>
      <c r="D13" s="154" t="s">
        <v>3038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3000</v>
      </c>
      <c r="B14" s="151" t="s">
        <v>3036</v>
      </c>
      <c r="C14" s="152" t="s">
        <v>3039</v>
      </c>
      <c r="D14" s="155" t="s">
        <v>3040</v>
      </c>
      <c r="E14" s="158" t="s">
        <v>3041</v>
      </c>
      <c r="F14" s="161" t="s">
        <v>3009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3000</v>
      </c>
      <c r="B15" s="151" t="s">
        <v>3036</v>
      </c>
      <c r="C15" s="152" t="s">
        <v>3042</v>
      </c>
      <c r="D15" s="155" t="s">
        <v>3043</v>
      </c>
      <c r="E15" s="158" t="s">
        <v>3044</v>
      </c>
      <c r="F15" s="161" t="s">
        <v>3009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3000</v>
      </c>
      <c r="B16" s="150" t="s">
        <v>3045</v>
      </c>
      <c r="C16" s="148" t="s">
        <v>3046</v>
      </c>
      <c r="D16" s="154" t="s">
        <v>3047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3000</v>
      </c>
      <c r="B17" s="151" t="s">
        <v>3045</v>
      </c>
      <c r="C17" s="152" t="s">
        <v>3048</v>
      </c>
      <c r="D17" s="155" t="s">
        <v>3049</v>
      </c>
      <c r="E17" s="158" t="s">
        <v>3050</v>
      </c>
      <c r="F17" s="161" t="s">
        <v>3009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3000</v>
      </c>
      <c r="B18" s="151" t="s">
        <v>3045</v>
      </c>
      <c r="C18" s="152" t="s">
        <v>3051</v>
      </c>
      <c r="D18" s="155" t="s">
        <v>3052</v>
      </c>
      <c r="E18" s="158" t="s">
        <v>3053</v>
      </c>
      <c r="F18" s="161" t="s">
        <v>3013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3000</v>
      </c>
      <c r="B19" s="151" t="s">
        <v>3045</v>
      </c>
      <c r="C19" s="152" t="s">
        <v>3054</v>
      </c>
      <c r="D19" s="155" t="s">
        <v>3055</v>
      </c>
      <c r="E19" s="158" t="s">
        <v>3056</v>
      </c>
      <c r="F19" s="161" t="s">
        <v>3009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3000</v>
      </c>
      <c r="B20" s="151" t="s">
        <v>3045</v>
      </c>
      <c r="C20" s="152" t="s">
        <v>3057</v>
      </c>
      <c r="D20" s="155" t="s">
        <v>3058</v>
      </c>
      <c r="E20" s="158" t="s">
        <v>3059</v>
      </c>
      <c r="F20" s="161" t="s">
        <v>3009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3000</v>
      </c>
      <c r="B21" s="151" t="s">
        <v>3045</v>
      </c>
      <c r="C21" s="152" t="s">
        <v>3060</v>
      </c>
      <c r="D21" s="155" t="s">
        <v>3061</v>
      </c>
      <c r="E21" s="158" t="s">
        <v>3062</v>
      </c>
      <c r="F21" s="161" t="s">
        <v>3013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3000</v>
      </c>
      <c r="B22" s="151" t="s">
        <v>3045</v>
      </c>
      <c r="C22" s="152" t="s">
        <v>3063</v>
      </c>
      <c r="D22" s="155" t="s">
        <v>3064</v>
      </c>
      <c r="E22" s="158" t="s">
        <v>3065</v>
      </c>
      <c r="F22" s="161" t="s">
        <v>3009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3000</v>
      </c>
      <c r="B23" s="151" t="s">
        <v>3045</v>
      </c>
      <c r="C23" s="152" t="s">
        <v>3066</v>
      </c>
      <c r="D23" s="155" t="s">
        <v>3067</v>
      </c>
      <c r="E23" s="158" t="s">
        <v>3068</v>
      </c>
      <c r="F23" s="161" t="s">
        <v>3009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3000</v>
      </c>
      <c r="B24" s="150" t="s">
        <v>3069</v>
      </c>
      <c r="C24" s="148" t="s">
        <v>3070</v>
      </c>
      <c r="D24" s="154" t="s">
        <v>3071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3000</v>
      </c>
      <c r="B25" s="151" t="s">
        <v>3069</v>
      </c>
      <c r="C25" s="152" t="s">
        <v>3072</v>
      </c>
      <c r="D25" s="155" t="s">
        <v>3073</v>
      </c>
      <c r="E25" s="158" t="s">
        <v>3074</v>
      </c>
      <c r="F25" s="161" t="s">
        <v>3009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3000</v>
      </c>
      <c r="B26" s="151" t="s">
        <v>3069</v>
      </c>
      <c r="C26" s="152" t="s">
        <v>3075</v>
      </c>
      <c r="D26" s="155" t="s">
        <v>3076</v>
      </c>
      <c r="E26" s="158" t="s">
        <v>3077</v>
      </c>
      <c r="F26" s="161" t="s">
        <v>3009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3000</v>
      </c>
      <c r="B27" s="151" t="s">
        <v>3069</v>
      </c>
      <c r="C27" s="152" t="s">
        <v>3078</v>
      </c>
      <c r="D27" s="155" t="s">
        <v>3079</v>
      </c>
      <c r="E27" s="158" t="s">
        <v>3080</v>
      </c>
      <c r="F27" s="161" t="s">
        <v>3013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3000</v>
      </c>
      <c r="B28" s="151" t="s">
        <v>3069</v>
      </c>
      <c r="C28" s="152" t="s">
        <v>3081</v>
      </c>
      <c r="D28" s="155" t="s">
        <v>3082</v>
      </c>
      <c r="E28" s="158" t="s">
        <v>3083</v>
      </c>
      <c r="F28" s="161" t="s">
        <v>3009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3000</v>
      </c>
      <c r="B29" s="150" t="s">
        <v>3084</v>
      </c>
      <c r="C29" s="148" t="s">
        <v>3085</v>
      </c>
      <c r="D29" s="154" t="s">
        <v>3086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3000</v>
      </c>
      <c r="B30" s="151" t="s">
        <v>3084</v>
      </c>
      <c r="C30" s="152" t="s">
        <v>3087</v>
      </c>
      <c r="D30" s="155" t="s">
        <v>3088</v>
      </c>
      <c r="E30" s="158" t="s">
        <v>3089</v>
      </c>
      <c r="F30" s="161" t="s">
        <v>3023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3000</v>
      </c>
      <c r="B31" s="151" t="s">
        <v>3084</v>
      </c>
      <c r="C31" s="152" t="s">
        <v>3090</v>
      </c>
      <c r="D31" s="155" t="s">
        <v>3091</v>
      </c>
      <c r="E31" s="158" t="s">
        <v>3092</v>
      </c>
      <c r="F31" s="161" t="s">
        <v>3023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3000</v>
      </c>
      <c r="B32" s="151" t="s">
        <v>3084</v>
      </c>
      <c r="C32" s="152" t="s">
        <v>3093</v>
      </c>
      <c r="D32" s="155" t="s">
        <v>3094</v>
      </c>
      <c r="E32" s="158" t="s">
        <v>3095</v>
      </c>
      <c r="F32" s="161" t="s">
        <v>3023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3000</v>
      </c>
      <c r="B33" s="151" t="s">
        <v>3084</v>
      </c>
      <c r="C33" s="152" t="s">
        <v>3096</v>
      </c>
      <c r="D33" s="155" t="s">
        <v>3097</v>
      </c>
      <c r="E33" s="158" t="s">
        <v>3098</v>
      </c>
      <c r="F33" s="161" t="s">
        <v>3023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3000</v>
      </c>
      <c r="B34" s="151" t="s">
        <v>3084</v>
      </c>
      <c r="C34" s="152" t="s">
        <v>3099</v>
      </c>
      <c r="D34" s="155" t="s">
        <v>3100</v>
      </c>
      <c r="E34" s="158" t="s">
        <v>3101</v>
      </c>
      <c r="F34" s="161" t="s">
        <v>3023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3000</v>
      </c>
      <c r="B35" s="151" t="s">
        <v>3084</v>
      </c>
      <c r="C35" s="152" t="s">
        <v>3102</v>
      </c>
      <c r="D35" s="155" t="s">
        <v>3103</v>
      </c>
      <c r="E35" s="158" t="s">
        <v>3104</v>
      </c>
      <c r="F35" s="161" t="s">
        <v>3023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3000</v>
      </c>
      <c r="B36" s="151" t="s">
        <v>3084</v>
      </c>
      <c r="C36" s="152" t="s">
        <v>3105</v>
      </c>
      <c r="D36" s="155" t="s">
        <v>3106</v>
      </c>
      <c r="E36" s="158" t="s">
        <v>3107</v>
      </c>
      <c r="F36" s="161" t="s">
        <v>3023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3000</v>
      </c>
      <c r="B37" s="151" t="s">
        <v>3084</v>
      </c>
      <c r="C37" s="152" t="s">
        <v>3108</v>
      </c>
      <c r="D37" s="155" t="s">
        <v>3109</v>
      </c>
      <c r="E37" s="158" t="s">
        <v>3110</v>
      </c>
      <c r="F37" s="161" t="s">
        <v>3023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3000</v>
      </c>
      <c r="B38" s="151" t="s">
        <v>3084</v>
      </c>
      <c r="C38" s="152" t="s">
        <v>3111</v>
      </c>
      <c r="D38" s="155" t="s">
        <v>3112</v>
      </c>
      <c r="E38" s="158" t="s">
        <v>3113</v>
      </c>
      <c r="F38" s="161" t="s">
        <v>3023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3000</v>
      </c>
      <c r="B39" s="151" t="s">
        <v>3084</v>
      </c>
      <c r="C39" s="152" t="s">
        <v>3114</v>
      </c>
      <c r="D39" s="155" t="s">
        <v>3115</v>
      </c>
      <c r="E39" s="158" t="s">
        <v>3116</v>
      </c>
      <c r="F39" s="161" t="s">
        <v>3023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3117</v>
      </c>
      <c r="B40" s="149" t="s">
        <v>25</v>
      </c>
      <c r="C40" s="147" t="s">
        <v>3118</v>
      </c>
      <c r="D40" s="153" t="s">
        <v>3119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3117</v>
      </c>
      <c r="B41" s="150" t="s">
        <v>3120</v>
      </c>
      <c r="C41" s="148" t="s">
        <v>3121</v>
      </c>
      <c r="D41" s="154" t="s">
        <v>3122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3117</v>
      </c>
      <c r="B42" s="151" t="s">
        <v>3120</v>
      </c>
      <c r="C42" s="152" t="s">
        <v>3123</v>
      </c>
      <c r="D42" s="155" t="s">
        <v>3124</v>
      </c>
      <c r="E42" s="158" t="s">
        <v>3125</v>
      </c>
      <c r="F42" s="161" t="s">
        <v>3009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3117</v>
      </c>
      <c r="B43" s="151" t="s">
        <v>3120</v>
      </c>
      <c r="C43" s="152" t="s">
        <v>3126</v>
      </c>
      <c r="D43" s="155" t="s">
        <v>3127</v>
      </c>
      <c r="E43" s="158" t="s">
        <v>3128</v>
      </c>
      <c r="F43" s="161" t="s">
        <v>3009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3117</v>
      </c>
      <c r="B44" s="151" t="s">
        <v>3120</v>
      </c>
      <c r="C44" s="152" t="s">
        <v>3129</v>
      </c>
      <c r="D44" s="155" t="s">
        <v>3130</v>
      </c>
      <c r="E44" s="158" t="s">
        <v>3131</v>
      </c>
      <c r="F44" s="161" t="s">
        <v>3013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3117</v>
      </c>
      <c r="B45" s="151" t="s">
        <v>3120</v>
      </c>
      <c r="C45" s="152" t="s">
        <v>3132</v>
      </c>
      <c r="D45" s="155" t="s">
        <v>3133</v>
      </c>
      <c r="E45" s="158" t="s">
        <v>3134</v>
      </c>
      <c r="F45" s="161" t="s">
        <v>3023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3117</v>
      </c>
      <c r="B46" s="151" t="s">
        <v>3120</v>
      </c>
      <c r="C46" s="152" t="s">
        <v>3135</v>
      </c>
      <c r="D46" s="155" t="s">
        <v>3136</v>
      </c>
      <c r="E46" s="158" t="s">
        <v>3137</v>
      </c>
      <c r="F46" s="161" t="s">
        <v>3009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3117</v>
      </c>
      <c r="B47" s="151" t="s">
        <v>3120</v>
      </c>
      <c r="C47" s="152" t="s">
        <v>3138</v>
      </c>
      <c r="D47" s="155" t="s">
        <v>3139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3117</v>
      </c>
      <c r="B48" s="151" t="s">
        <v>3120</v>
      </c>
      <c r="C48" s="152" t="s">
        <v>3140</v>
      </c>
      <c r="D48" s="155" t="s">
        <v>3141</v>
      </c>
      <c r="E48" s="158" t="s">
        <v>3142</v>
      </c>
      <c r="F48" s="161" t="s">
        <v>3009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3117</v>
      </c>
      <c r="B49" s="151" t="s">
        <v>3120</v>
      </c>
      <c r="C49" s="152" t="s">
        <v>3143</v>
      </c>
      <c r="D49" s="155" t="s">
        <v>3144</v>
      </c>
      <c r="E49" s="158" t="s">
        <v>3145</v>
      </c>
      <c r="F49" s="161" t="s">
        <v>3013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3117</v>
      </c>
      <c r="B50" s="150" t="s">
        <v>3146</v>
      </c>
      <c r="C50" s="148" t="s">
        <v>3147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3117</v>
      </c>
      <c r="B51" s="151" t="s">
        <v>3146</v>
      </c>
      <c r="C51" s="152" t="s">
        <v>3148</v>
      </c>
      <c r="D51" s="155" t="s">
        <v>3149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3117</v>
      </c>
      <c r="B52" s="151" t="s">
        <v>3146</v>
      </c>
      <c r="C52" s="152" t="s">
        <v>3150</v>
      </c>
      <c r="D52" s="155" t="s">
        <v>3151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3117</v>
      </c>
      <c r="B53" s="151" t="s">
        <v>3146</v>
      </c>
      <c r="C53" s="152" t="s">
        <v>3152</v>
      </c>
      <c r="D53" s="155" t="s">
        <v>3153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3117</v>
      </c>
      <c r="B54" s="151" t="s">
        <v>3146</v>
      </c>
      <c r="C54" s="152" t="s">
        <v>3154</v>
      </c>
      <c r="D54" s="155" t="s">
        <v>3155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3117</v>
      </c>
      <c r="B55" s="151" t="s">
        <v>3146</v>
      </c>
      <c r="C55" s="152" t="s">
        <v>3156</v>
      </c>
      <c r="D55" s="155" t="s">
        <v>3157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3117</v>
      </c>
      <c r="B56" s="150" t="s">
        <v>1275</v>
      </c>
      <c r="C56" s="148" t="s">
        <v>3158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3117</v>
      </c>
      <c r="B57" s="151" t="s">
        <v>1275</v>
      </c>
      <c r="C57" s="152" t="s">
        <v>3159</v>
      </c>
      <c r="D57" s="155" t="s">
        <v>3160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3117</v>
      </c>
      <c r="B58" s="151" t="s">
        <v>1275</v>
      </c>
      <c r="C58" s="152" t="s">
        <v>3161</v>
      </c>
      <c r="D58" s="155" t="s">
        <v>3162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3117</v>
      </c>
      <c r="B59" s="151" t="s">
        <v>1275</v>
      </c>
      <c r="C59" s="152" t="s">
        <v>3163</v>
      </c>
      <c r="D59" s="155" t="s">
        <v>3164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3117</v>
      </c>
      <c r="B60" s="151" t="s">
        <v>1275</v>
      </c>
      <c r="C60" s="152" t="s">
        <v>3165</v>
      </c>
      <c r="D60" s="155" t="s">
        <v>3166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3117</v>
      </c>
      <c r="B61" s="150" t="s">
        <v>3167</v>
      </c>
      <c r="C61" s="148" t="s">
        <v>3168</v>
      </c>
      <c r="D61" s="154" t="s">
        <v>3169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3117</v>
      </c>
      <c r="B62" s="151" t="s">
        <v>3167</v>
      </c>
      <c r="C62" s="152" t="s">
        <v>3170</v>
      </c>
      <c r="D62" s="155" t="s">
        <v>3171</v>
      </c>
      <c r="E62" s="158" t="s">
        <v>3172</v>
      </c>
      <c r="F62" s="161" t="s">
        <v>3009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3117</v>
      </c>
      <c r="B63" s="151" t="s">
        <v>3167</v>
      </c>
      <c r="C63" s="152" t="s">
        <v>3173</v>
      </c>
      <c r="D63" s="155" t="s">
        <v>3174</v>
      </c>
      <c r="E63" s="158" t="s">
        <v>3175</v>
      </c>
      <c r="F63" s="161" t="s">
        <v>3013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3117</v>
      </c>
      <c r="B64" s="151" t="s">
        <v>3167</v>
      </c>
      <c r="C64" s="152" t="s">
        <v>3176</v>
      </c>
      <c r="D64" s="155" t="s">
        <v>3177</v>
      </c>
      <c r="E64" s="158" t="s">
        <v>3178</v>
      </c>
      <c r="F64" s="161" t="s">
        <v>3009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3117</v>
      </c>
      <c r="B65" s="151" t="s">
        <v>3167</v>
      </c>
      <c r="C65" s="152" t="s">
        <v>3179</v>
      </c>
      <c r="D65" s="155" t="s">
        <v>3180</v>
      </c>
      <c r="E65" s="158" t="s">
        <v>3181</v>
      </c>
      <c r="F65" s="161" t="s">
        <v>3009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3117</v>
      </c>
      <c r="B66" s="150" t="s">
        <v>2775</v>
      </c>
      <c r="C66" s="148" t="s">
        <v>3182</v>
      </c>
      <c r="D66" s="154" t="s">
        <v>3183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3117</v>
      </c>
      <c r="B67" s="151" t="s">
        <v>2775</v>
      </c>
      <c r="C67" s="152" t="s">
        <v>3184</v>
      </c>
      <c r="D67" s="155" t="s">
        <v>3185</v>
      </c>
      <c r="E67" s="158" t="s">
        <v>3186</v>
      </c>
      <c r="F67" s="161" t="s">
        <v>3009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3117</v>
      </c>
      <c r="B68" s="151" t="s">
        <v>2775</v>
      </c>
      <c r="C68" s="152" t="s">
        <v>3187</v>
      </c>
      <c r="D68" s="155" t="s">
        <v>3188</v>
      </c>
      <c r="E68" s="158" t="s">
        <v>3189</v>
      </c>
      <c r="F68" s="161" t="s">
        <v>3009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3117</v>
      </c>
      <c r="B69" s="151" t="s">
        <v>2775</v>
      </c>
      <c r="C69" s="152" t="s">
        <v>3190</v>
      </c>
      <c r="D69" s="155" t="s">
        <v>3191</v>
      </c>
      <c r="E69" s="158" t="s">
        <v>3192</v>
      </c>
      <c r="F69" s="161" t="s">
        <v>3013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3117</v>
      </c>
      <c r="B70" s="151" t="s">
        <v>2775</v>
      </c>
      <c r="C70" s="152" t="s">
        <v>3193</v>
      </c>
      <c r="D70" s="155" t="s">
        <v>3194</v>
      </c>
      <c r="E70" s="158" t="s">
        <v>3195</v>
      </c>
      <c r="F70" s="161" t="s">
        <v>3009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3117</v>
      </c>
      <c r="B71" s="151" t="s">
        <v>2775</v>
      </c>
      <c r="C71" s="152" t="s">
        <v>3196</v>
      </c>
      <c r="D71" s="155" t="s">
        <v>3197</v>
      </c>
      <c r="E71" s="158" t="s">
        <v>3198</v>
      </c>
      <c r="F71" s="161" t="s">
        <v>3009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3117</v>
      </c>
      <c r="B72" s="151" t="s">
        <v>2775</v>
      </c>
      <c r="C72" s="152" t="s">
        <v>3199</v>
      </c>
      <c r="D72" s="155" t="s">
        <v>3200</v>
      </c>
      <c r="E72" s="158" t="s">
        <v>3201</v>
      </c>
      <c r="F72" s="161" t="s">
        <v>3009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3117</v>
      </c>
      <c r="B73" s="151" t="s">
        <v>2775</v>
      </c>
      <c r="C73" s="152" t="s">
        <v>3202</v>
      </c>
      <c r="D73" s="155" t="s">
        <v>3203</v>
      </c>
      <c r="E73" s="158" t="s">
        <v>3204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3117</v>
      </c>
      <c r="B74" s="151" t="s">
        <v>2775</v>
      </c>
      <c r="C74" s="152" t="s">
        <v>3205</v>
      </c>
      <c r="D74" s="155" t="s">
        <v>3206</v>
      </c>
      <c r="E74" s="158" t="s">
        <v>3207</v>
      </c>
      <c r="F74" s="161" t="s">
        <v>3013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3117</v>
      </c>
      <c r="B75" s="151" t="s">
        <v>2775</v>
      </c>
      <c r="C75" s="152" t="s">
        <v>3208</v>
      </c>
      <c r="D75" s="155" t="s">
        <v>3209</v>
      </c>
      <c r="E75" s="158" t="s">
        <v>3210</v>
      </c>
      <c r="F75" s="161" t="s">
        <v>3023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3117</v>
      </c>
      <c r="B76" s="151" t="s">
        <v>2775</v>
      </c>
      <c r="C76" s="152" t="s">
        <v>3211</v>
      </c>
      <c r="D76" s="155" t="s">
        <v>3212</v>
      </c>
      <c r="E76" s="158" t="s">
        <v>3213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3117</v>
      </c>
      <c r="B77" s="150" t="s">
        <v>3045</v>
      </c>
      <c r="C77" s="148" t="s">
        <v>3214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3117</v>
      </c>
      <c r="B78" s="151" t="s">
        <v>3045</v>
      </c>
      <c r="C78" s="152" t="s">
        <v>3215</v>
      </c>
      <c r="D78" s="155" t="s">
        <v>3216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3117</v>
      </c>
      <c r="B79" s="151" t="s">
        <v>3045</v>
      </c>
      <c r="C79" s="152" t="s">
        <v>3217</v>
      </c>
      <c r="D79" s="155" t="s">
        <v>3218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3117</v>
      </c>
      <c r="B80" s="151" t="s">
        <v>3045</v>
      </c>
      <c r="C80" s="152" t="s">
        <v>3219</v>
      </c>
      <c r="D80" s="155" t="s">
        <v>3220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3117</v>
      </c>
      <c r="B81" s="150" t="s">
        <v>2973</v>
      </c>
      <c r="C81" s="148" t="s">
        <v>3221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3117</v>
      </c>
      <c r="B82" s="151" t="s">
        <v>2973</v>
      </c>
      <c r="C82" s="152" t="s">
        <v>3222</v>
      </c>
      <c r="D82" s="155" t="s">
        <v>3223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3117</v>
      </c>
      <c r="B83" s="151" t="s">
        <v>2973</v>
      </c>
      <c r="C83" s="152" t="s">
        <v>3224</v>
      </c>
      <c r="D83" s="155" t="s">
        <v>3225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3117</v>
      </c>
      <c r="B84" s="151" t="s">
        <v>2973</v>
      </c>
      <c r="C84" s="152" t="s">
        <v>3226</v>
      </c>
      <c r="D84" s="155" t="s">
        <v>3227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3117</v>
      </c>
      <c r="B85" s="151" t="s">
        <v>2973</v>
      </c>
      <c r="C85" s="152" t="s">
        <v>3228</v>
      </c>
      <c r="D85" s="155" t="s">
        <v>3229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3117</v>
      </c>
      <c r="B86" s="151" t="s">
        <v>2973</v>
      </c>
      <c r="C86" s="152" t="s">
        <v>3230</v>
      </c>
      <c r="D86" s="155" t="s">
        <v>3231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3232</v>
      </c>
      <c r="B87" s="149" t="s">
        <v>25</v>
      </c>
      <c r="C87" s="147" t="s">
        <v>3233</v>
      </c>
      <c r="D87" s="153" t="s">
        <v>3234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3232</v>
      </c>
      <c r="B88" s="150" t="s">
        <v>3235</v>
      </c>
      <c r="C88" s="148" t="s">
        <v>3236</v>
      </c>
      <c r="D88" s="154" t="s">
        <v>3237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3232</v>
      </c>
      <c r="B89" s="151" t="s">
        <v>3235</v>
      </c>
      <c r="C89" s="152" t="s">
        <v>3238</v>
      </c>
      <c r="D89" s="155" t="s">
        <v>3239</v>
      </c>
      <c r="E89" s="158" t="s">
        <v>3240</v>
      </c>
      <c r="F89" s="161" t="s">
        <v>3009</v>
      </c>
      <c r="G89" s="164">
        <f>IF(COUNTIF(H89:AU89,"&lt;&gt;")=0,"",SUMPRODUCT(((Recommendations[ImplStatus]="Implemented")+(Recommendations[ImplStatus]="Compensated"))*ISNUMBER(MATCH(Recommendations[Id],H89:AU89,0)))/COUNTIF(H89:AU89,"&lt;&gt;"))</f>
        <v>0</v>
      </c>
      <c r="H89" s="167" t="s">
        <v>60</v>
      </c>
      <c r="I89" s="167" t="s">
        <v>68</v>
      </c>
      <c r="J89" s="167" t="s">
        <v>75</v>
      </c>
      <c r="K89" s="167" t="s">
        <v>352</v>
      </c>
      <c r="L89" s="167" t="s">
        <v>422</v>
      </c>
      <c r="M89" s="167" t="s">
        <v>450</v>
      </c>
      <c r="N89" s="167" t="s">
        <v>457</v>
      </c>
      <c r="O89" s="167" t="s">
        <v>463</v>
      </c>
      <c r="P89" s="167" t="s">
        <v>469</v>
      </c>
      <c r="Q89" s="167" t="s">
        <v>498</v>
      </c>
      <c r="R89" s="167" t="s">
        <v>624</v>
      </c>
      <c r="S89" s="167" t="s">
        <v>631</v>
      </c>
      <c r="T89" s="167" t="s">
        <v>665</v>
      </c>
      <c r="U89" s="167" t="s">
        <v>672</v>
      </c>
      <c r="V89" s="167" t="s">
        <v>687</v>
      </c>
      <c r="W89" s="167" t="s">
        <v>700</v>
      </c>
      <c r="X89" s="167" t="s">
        <v>1094</v>
      </c>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3232</v>
      </c>
      <c r="B90" s="151" t="s">
        <v>3235</v>
      </c>
      <c r="C90" s="152" t="s">
        <v>3241</v>
      </c>
      <c r="D90" s="155" t="s">
        <v>3242</v>
      </c>
      <c r="E90" s="158" t="s">
        <v>3243</v>
      </c>
      <c r="F90" s="161" t="s">
        <v>3013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3232</v>
      </c>
      <c r="B91" s="151" t="s">
        <v>3235</v>
      </c>
      <c r="C91" s="152" t="s">
        <v>3244</v>
      </c>
      <c r="D91" s="155" t="s">
        <v>3245</v>
      </c>
      <c r="E91" s="158" t="s">
        <v>3246</v>
      </c>
      <c r="F91" s="161" t="s">
        <v>3009</v>
      </c>
      <c r="G91" s="164">
        <f>IF(COUNTIF(H91:AU91,"&lt;&gt;")=0,"",SUMPRODUCT(((Recommendations[ImplStatus]="Implemented")+(Recommendations[ImplStatus]="Compensated"))*ISNUMBER(MATCH(Recommendations[Id],H91:AU91,0)))/COUNTIF(H91:AU91,"&lt;&gt;"))</f>
        <v>0</v>
      </c>
      <c r="H91" s="167" t="s">
        <v>325</v>
      </c>
      <c r="I91" s="167" t="s">
        <v>506</v>
      </c>
      <c r="J91" s="167" t="s">
        <v>513</v>
      </c>
      <c r="K91" s="167" t="s">
        <v>520</v>
      </c>
      <c r="L91" s="167" t="s">
        <v>527</v>
      </c>
      <c r="M91" s="167" t="s">
        <v>534</v>
      </c>
      <c r="N91" s="167" t="s">
        <v>554</v>
      </c>
      <c r="O91" s="167" t="s">
        <v>559</v>
      </c>
      <c r="P91" s="167" t="s">
        <v>565</v>
      </c>
      <c r="Q91" s="167" t="s">
        <v>571</v>
      </c>
      <c r="R91" s="167" t="s">
        <v>578</v>
      </c>
      <c r="S91" s="167" t="s">
        <v>585</v>
      </c>
      <c r="T91" s="167" t="s">
        <v>591</v>
      </c>
      <c r="U91" s="167" t="s">
        <v>604</v>
      </c>
      <c r="V91" s="167" t="s">
        <v>610</v>
      </c>
      <c r="W91" s="167" t="s">
        <v>617</v>
      </c>
      <c r="X91" s="167" t="s">
        <v>638</v>
      </c>
      <c r="Y91" s="167" t="s">
        <v>644</v>
      </c>
      <c r="Z91" s="167" t="s">
        <v>651</v>
      </c>
      <c r="AA91" s="167" t="s">
        <v>658</v>
      </c>
      <c r="AB91" s="167" t="s">
        <v>679</v>
      </c>
      <c r="AC91" s="167" t="s">
        <v>693</v>
      </c>
      <c r="AD91" s="167" t="s">
        <v>810</v>
      </c>
      <c r="AE91" s="167" t="s">
        <v>846</v>
      </c>
      <c r="AF91" s="167" t="s">
        <v>907</v>
      </c>
      <c r="AG91" s="167"/>
      <c r="AH91" s="167"/>
      <c r="AI91" s="167"/>
      <c r="AJ91" s="167"/>
      <c r="AK91" s="167"/>
      <c r="AL91" s="167"/>
      <c r="AM91" s="167"/>
      <c r="AN91" s="167"/>
      <c r="AO91" s="167"/>
      <c r="AP91" s="167"/>
      <c r="AQ91" s="167"/>
      <c r="AR91" s="167"/>
      <c r="AS91" s="167"/>
      <c r="AT91" s="167"/>
      <c r="AU91" s="181"/>
    </row>
    <row r="92" spans="1:47" ht="60" customHeight="1" x14ac:dyDescent="0.35">
      <c r="A92" s="177" t="s">
        <v>3232</v>
      </c>
      <c r="B92" s="151" t="s">
        <v>3235</v>
      </c>
      <c r="C92" s="152" t="s">
        <v>3247</v>
      </c>
      <c r="D92" s="155" t="s">
        <v>3248</v>
      </c>
      <c r="E92" s="158" t="s">
        <v>3249</v>
      </c>
      <c r="F92" s="161" t="s">
        <v>3009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3232</v>
      </c>
      <c r="B93" s="151" t="s">
        <v>3235</v>
      </c>
      <c r="C93" s="152" t="s">
        <v>3250</v>
      </c>
      <c r="D93" s="155" t="s">
        <v>3251</v>
      </c>
      <c r="E93" s="158" t="s">
        <v>3252</v>
      </c>
      <c r="F93" s="161" t="s">
        <v>3009</v>
      </c>
      <c r="G93" s="164">
        <f>IF(COUNTIF(H93:AU93,"&lt;&gt;")=0,"",SUMPRODUCT(((Recommendations[ImplStatus]="Implemented")+(Recommendations[ImplStatus]="Compensated"))*ISNUMBER(MATCH(Recommendations[Id],H93:AU93,0)))/COUNTIF(H93:AU93,"&lt;&gt;"))</f>
        <v>0</v>
      </c>
      <c r="H93" s="167" t="s">
        <v>18</v>
      </c>
      <c r="I93" s="167" t="s">
        <v>31</v>
      </c>
      <c r="J93" s="167" t="s">
        <v>39</v>
      </c>
      <c r="K93" s="167" t="s">
        <v>45</v>
      </c>
      <c r="L93" s="167" t="s">
        <v>52</v>
      </c>
      <c r="M93" s="167" t="s">
        <v>103</v>
      </c>
      <c r="N93" s="167" t="s">
        <v>125</v>
      </c>
      <c r="O93" s="167" t="s">
        <v>318</v>
      </c>
      <c r="P93" s="167" t="s">
        <v>331</v>
      </c>
      <c r="Q93" s="167" t="s">
        <v>338</v>
      </c>
      <c r="R93" s="167" t="s">
        <v>345</v>
      </c>
      <c r="S93" s="167" t="s">
        <v>367</v>
      </c>
      <c r="T93" s="167" t="s">
        <v>374</v>
      </c>
      <c r="U93" s="167" t="s">
        <v>381</v>
      </c>
      <c r="V93" s="167" t="s">
        <v>387</v>
      </c>
      <c r="W93" s="167" t="s">
        <v>395</v>
      </c>
      <c r="X93" s="167" t="s">
        <v>402</v>
      </c>
      <c r="Y93" s="167" t="s">
        <v>409</v>
      </c>
      <c r="Z93" s="167" t="s">
        <v>416</v>
      </c>
      <c r="AA93" s="167" t="s">
        <v>436</v>
      </c>
      <c r="AB93" s="167" t="s">
        <v>443</v>
      </c>
      <c r="AC93" s="167" t="s">
        <v>476</v>
      </c>
      <c r="AD93" s="167" t="s">
        <v>483</v>
      </c>
      <c r="AE93" s="167" t="s">
        <v>490</v>
      </c>
      <c r="AF93" s="167" t="s">
        <v>598</v>
      </c>
      <c r="AG93" s="167" t="s">
        <v>720</v>
      </c>
      <c r="AH93" s="167" t="s">
        <v>734</v>
      </c>
      <c r="AI93" s="167" t="s">
        <v>740</v>
      </c>
      <c r="AJ93" s="167" t="s">
        <v>747</v>
      </c>
      <c r="AK93" s="167" t="s">
        <v>853</v>
      </c>
      <c r="AL93" s="167" t="s">
        <v>872</v>
      </c>
      <c r="AM93" s="167" t="s">
        <v>893</v>
      </c>
      <c r="AN93" s="167" t="s">
        <v>900</v>
      </c>
      <c r="AO93" s="167" t="s">
        <v>940</v>
      </c>
      <c r="AP93" s="167" t="s">
        <v>947</v>
      </c>
      <c r="AQ93" s="167" t="s">
        <v>954</v>
      </c>
      <c r="AR93" s="167" t="s">
        <v>961</v>
      </c>
      <c r="AS93" s="167" t="s">
        <v>977</v>
      </c>
      <c r="AT93" s="167" t="s">
        <v>983</v>
      </c>
      <c r="AU93" s="181" t="s">
        <v>990</v>
      </c>
    </row>
    <row r="94" spans="1:47" ht="60" customHeight="1" x14ac:dyDescent="0.35">
      <c r="A94" s="177" t="s">
        <v>3232</v>
      </c>
      <c r="B94" s="151" t="s">
        <v>3235</v>
      </c>
      <c r="C94" s="152" t="s">
        <v>3253</v>
      </c>
      <c r="D94" s="155" t="s">
        <v>3254</v>
      </c>
      <c r="E94" s="158" t="s">
        <v>3255</v>
      </c>
      <c r="F94" s="161" t="s">
        <v>3013</v>
      </c>
      <c r="G94" s="164">
        <f>IF(COUNTIF(H94:AU94,"&lt;&gt;")=0,"",SUMPRODUCT(((Recommendations[ImplStatus]="Implemented")+(Recommendations[ImplStatus]="Compensated"))*ISNUMBER(MATCH(Recommendations[Id],H94:AU94,0)))/COUNTIF(H94:AU94,"&lt;&gt;"))</f>
        <v>0</v>
      </c>
      <c r="H94" s="167" t="s">
        <v>727</v>
      </c>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3232</v>
      </c>
      <c r="B95" s="150" t="s">
        <v>3256</v>
      </c>
      <c r="C95" s="148" t="s">
        <v>3257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3232</v>
      </c>
      <c r="B96" s="151" t="s">
        <v>3256</v>
      </c>
      <c r="C96" s="152" t="s">
        <v>3258</v>
      </c>
      <c r="D96" s="155" t="s">
        <v>3259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3232</v>
      </c>
      <c r="B97" s="151" t="s">
        <v>3256</v>
      </c>
      <c r="C97" s="152" t="s">
        <v>3260</v>
      </c>
      <c r="D97" s="155" t="s">
        <v>3261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3232</v>
      </c>
      <c r="B98" s="151" t="s">
        <v>3256</v>
      </c>
      <c r="C98" s="152" t="s">
        <v>3262</v>
      </c>
      <c r="D98" s="155" t="s">
        <v>3263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3232</v>
      </c>
      <c r="B99" s="151" t="s">
        <v>3256</v>
      </c>
      <c r="C99" s="152" t="s">
        <v>3264</v>
      </c>
      <c r="D99" s="155" t="s">
        <v>3265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3232</v>
      </c>
      <c r="B100" s="151" t="s">
        <v>3256</v>
      </c>
      <c r="C100" s="152" t="s">
        <v>3266</v>
      </c>
      <c r="D100" s="155" t="s">
        <v>3267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3232</v>
      </c>
      <c r="B101" s="151" t="s">
        <v>3256</v>
      </c>
      <c r="C101" s="152" t="s">
        <v>3268</v>
      </c>
      <c r="D101" s="155" t="s">
        <v>3269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3232</v>
      </c>
      <c r="B102" s="151" t="s">
        <v>3256</v>
      </c>
      <c r="C102" s="152" t="s">
        <v>3270</v>
      </c>
      <c r="D102" s="155" t="s">
        <v>3271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3232</v>
      </c>
      <c r="B103" s="150" t="s">
        <v>2416</v>
      </c>
      <c r="C103" s="148" t="s">
        <v>3272</v>
      </c>
      <c r="D103" s="154" t="s">
        <v>3273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3232</v>
      </c>
      <c r="B104" s="151" t="s">
        <v>2416</v>
      </c>
      <c r="C104" s="152" t="s">
        <v>3274</v>
      </c>
      <c r="D104" s="155" t="s">
        <v>3275</v>
      </c>
      <c r="E104" s="158" t="s">
        <v>3276</v>
      </c>
      <c r="F104" s="161" t="s">
        <v>3009</v>
      </c>
      <c r="G104" s="164">
        <f>IF(COUNTIF(H104:AU104,"&lt;&gt;")=0,"",SUMPRODUCT(((Recommendations[ImplStatus]="Implemented")+(Recommendations[ImplStatus]="Compensated"))*ISNUMBER(MATCH(Recommendations[Id],H104:AU104,0)))/COUNTIF(H104:AU104,"&lt;&gt;"))</f>
        <v>0</v>
      </c>
      <c r="H104" s="167" t="s">
        <v>817</v>
      </c>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3232</v>
      </c>
      <c r="B105" s="151" t="s">
        <v>2416</v>
      </c>
      <c r="C105" s="152" t="s">
        <v>3277</v>
      </c>
      <c r="D105" s="155" t="s">
        <v>3278</v>
      </c>
      <c r="E105" s="158" t="s">
        <v>3279</v>
      </c>
      <c r="F105" s="161" t="s">
        <v>3013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3232</v>
      </c>
      <c r="B106" s="151" t="s">
        <v>2416</v>
      </c>
      <c r="C106" s="152" t="s">
        <v>3280</v>
      </c>
      <c r="D106" s="155" t="s">
        <v>3281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3232</v>
      </c>
      <c r="B107" s="151" t="s">
        <v>2416</v>
      </c>
      <c r="C107" s="152" t="s">
        <v>3282</v>
      </c>
      <c r="D107" s="155" t="s">
        <v>3283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3232</v>
      </c>
      <c r="B108" s="151" t="s">
        <v>2416</v>
      </c>
      <c r="C108" s="152" t="s">
        <v>3284</v>
      </c>
      <c r="D108" s="155" t="s">
        <v>3285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3232</v>
      </c>
      <c r="B109" s="150" t="s">
        <v>3286</v>
      </c>
      <c r="C109" s="148" t="s">
        <v>3287</v>
      </c>
      <c r="D109" s="154" t="s">
        <v>3288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3232</v>
      </c>
      <c r="B110" s="151" t="s">
        <v>3286</v>
      </c>
      <c r="C110" s="152" t="s">
        <v>3289</v>
      </c>
      <c r="D110" s="155" t="s">
        <v>3290</v>
      </c>
      <c r="E110" s="158" t="s">
        <v>3291</v>
      </c>
      <c r="F110" s="161" t="s">
        <v>3009</v>
      </c>
      <c r="G110" s="164">
        <f>IF(COUNTIF(H110:AU110,"&lt;&gt;")=0,"",SUMPRODUCT(((Recommendations[ImplStatus]="Implemented")+(Recommendations[ImplStatus]="Compensated"))*ISNUMBER(MATCH(Recommendations[Id],H110:AU110,0)))/COUNTIF(H110:AU110,"&lt;&gt;"))</f>
        <v>0</v>
      </c>
      <c r="H110" s="167" t="s">
        <v>303</v>
      </c>
      <c r="I110" s="167" t="s">
        <v>429</v>
      </c>
      <c r="J110" s="167" t="s">
        <v>1077</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3232</v>
      </c>
      <c r="B111" s="151" t="s">
        <v>3286</v>
      </c>
      <c r="C111" s="152" t="s">
        <v>3292</v>
      </c>
      <c r="D111" s="155" t="s">
        <v>3293</v>
      </c>
      <c r="E111" s="158" t="s">
        <v>3294</v>
      </c>
      <c r="F111" s="161" t="s">
        <v>3009</v>
      </c>
      <c r="G111" s="164">
        <f>IF(COUNTIF(H111:AU111,"&lt;&gt;")=0,"",SUMPRODUCT(((Recommendations[ImplStatus]="Implemented")+(Recommendations[ImplStatus]="Compensated"))*ISNUMBER(MATCH(Recommendations[Id],H111:AU111,0)))/COUNTIF(H111:AU111,"&lt;&gt;"))</f>
        <v>0</v>
      </c>
      <c r="H111" s="167" t="s">
        <v>185</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3232</v>
      </c>
      <c r="B112" s="151" t="s">
        <v>3286</v>
      </c>
      <c r="C112" s="152" t="s">
        <v>3295</v>
      </c>
      <c r="D112" s="155" t="s">
        <v>3296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3232</v>
      </c>
      <c r="B113" s="151" t="s">
        <v>3286</v>
      </c>
      <c r="C113" s="152" t="s">
        <v>3297</v>
      </c>
      <c r="D113" s="155" t="s">
        <v>3298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3232</v>
      </c>
      <c r="B114" s="151" t="s">
        <v>3286</v>
      </c>
      <c r="C114" s="152" t="s">
        <v>3299</v>
      </c>
      <c r="D114" s="155" t="s">
        <v>3300</v>
      </c>
      <c r="E114" s="158"/>
      <c r="F114" s="161" t="s">
        <v>25</v>
      </c>
      <c r="G114" s="164">
        <f>IF(COUNTIF(H114:AU114,"&lt;&gt;")=0,"",SUMPRODUCT(((Recommendations[ImplStatus]="Implemented")+(Recommendations[ImplStatus]="Compensated"))*ISNUMBER(MATCH(Recommendations[Id],H114:AU114,0)))/COUNTIF(H114:AU114,"&lt;&gt;"))</f>
        <v>0</v>
      </c>
      <c r="H114" s="167" t="s">
        <v>82</v>
      </c>
      <c r="I114" s="167" t="s">
        <v>118</v>
      </c>
      <c r="J114" s="167" t="s">
        <v>282</v>
      </c>
      <c r="K114" s="167" t="s">
        <v>288</v>
      </c>
      <c r="L114" s="167" t="s">
        <v>295</v>
      </c>
      <c r="M114" s="167" t="s">
        <v>775</v>
      </c>
      <c r="N114" s="167" t="s">
        <v>859</v>
      </c>
      <c r="O114" s="167" t="s">
        <v>866</v>
      </c>
      <c r="P114" s="167" t="s">
        <v>879</v>
      </c>
      <c r="Q114" s="167" t="s">
        <v>886</v>
      </c>
      <c r="R114" s="167" t="s">
        <v>914</v>
      </c>
      <c r="S114" s="167" t="s">
        <v>1030</v>
      </c>
      <c r="T114" s="167" t="s">
        <v>1063</v>
      </c>
      <c r="U114" s="167" t="s">
        <v>1083</v>
      </c>
      <c r="V114" s="167" t="s">
        <v>1089</v>
      </c>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3232</v>
      </c>
      <c r="B115" s="151" t="s">
        <v>3286</v>
      </c>
      <c r="C115" s="152" t="s">
        <v>3301</v>
      </c>
      <c r="D115" s="155" t="s">
        <v>3302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3232</v>
      </c>
      <c r="B116" s="151" t="s">
        <v>3286</v>
      </c>
      <c r="C116" s="152" t="s">
        <v>3303</v>
      </c>
      <c r="D116" s="155" t="s">
        <v>3304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3232</v>
      </c>
      <c r="B117" s="151" t="s">
        <v>3286</v>
      </c>
      <c r="C117" s="152" t="s">
        <v>3305</v>
      </c>
      <c r="D117" s="155" t="s">
        <v>3306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3232</v>
      </c>
      <c r="B118" s="151" t="s">
        <v>3286</v>
      </c>
      <c r="C118" s="152" t="s">
        <v>3307</v>
      </c>
      <c r="D118" s="155" t="s">
        <v>3308</v>
      </c>
      <c r="E118" s="158" t="s">
        <v>3309</v>
      </c>
      <c r="F118" s="161" t="s">
        <v>3009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3232</v>
      </c>
      <c r="B119" s="151" t="s">
        <v>3286</v>
      </c>
      <c r="C119" s="152" t="s">
        <v>3310</v>
      </c>
      <c r="D119" s="155" t="s">
        <v>3311</v>
      </c>
      <c r="E119" s="158" t="s">
        <v>3312</v>
      </c>
      <c r="F119" s="161" t="s">
        <v>3009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3232</v>
      </c>
      <c r="B120" s="150" t="s">
        <v>3313</v>
      </c>
      <c r="C120" s="148" t="s">
        <v>3314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3232</v>
      </c>
      <c r="B121" s="151" t="s">
        <v>3313</v>
      </c>
      <c r="C121" s="152" t="s">
        <v>3315</v>
      </c>
      <c r="D121" s="155" t="s">
        <v>3316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3232</v>
      </c>
      <c r="B122" s="151" t="s">
        <v>3313</v>
      </c>
      <c r="C122" s="152" t="s">
        <v>3317</v>
      </c>
      <c r="D122" s="155" t="s">
        <v>3318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3232</v>
      </c>
      <c r="B123" s="151" t="s">
        <v>3313</v>
      </c>
      <c r="C123" s="152" t="s">
        <v>3319</v>
      </c>
      <c r="D123" s="155" t="s">
        <v>3320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3232</v>
      </c>
      <c r="B124" s="151" t="s">
        <v>3313</v>
      </c>
      <c r="C124" s="152" t="s">
        <v>3321</v>
      </c>
      <c r="D124" s="155" t="s">
        <v>3322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3232</v>
      </c>
      <c r="B125" s="151" t="s">
        <v>3313</v>
      </c>
      <c r="C125" s="152" t="s">
        <v>3323</v>
      </c>
      <c r="D125" s="155" t="s">
        <v>3324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3232</v>
      </c>
      <c r="B126" s="151" t="s">
        <v>3313</v>
      </c>
      <c r="C126" s="152" t="s">
        <v>3325</v>
      </c>
      <c r="D126" s="155" t="s">
        <v>3326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3232</v>
      </c>
      <c r="B127" s="151" t="s">
        <v>3313</v>
      </c>
      <c r="C127" s="152" t="s">
        <v>3327</v>
      </c>
      <c r="D127" s="155" t="s">
        <v>3328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3232</v>
      </c>
      <c r="B128" s="151" t="s">
        <v>3313</v>
      </c>
      <c r="C128" s="152" t="s">
        <v>3329</v>
      </c>
      <c r="D128" s="155" t="s">
        <v>3330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3232</v>
      </c>
      <c r="B129" s="151" t="s">
        <v>3313</v>
      </c>
      <c r="C129" s="152" t="s">
        <v>3331</v>
      </c>
      <c r="D129" s="155" t="s">
        <v>3332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3232</v>
      </c>
      <c r="B130" s="151" t="s">
        <v>3313</v>
      </c>
      <c r="C130" s="152" t="s">
        <v>3333</v>
      </c>
      <c r="D130" s="155" t="s">
        <v>3334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3232</v>
      </c>
      <c r="B131" s="151" t="s">
        <v>3313</v>
      </c>
      <c r="C131" s="152" t="s">
        <v>3335</v>
      </c>
      <c r="D131" s="155" t="s">
        <v>3336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3232</v>
      </c>
      <c r="B132" s="151" t="s">
        <v>3313</v>
      </c>
      <c r="C132" s="152" t="s">
        <v>3337</v>
      </c>
      <c r="D132" s="155" t="s">
        <v>3338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3232</v>
      </c>
      <c r="B133" s="150" t="s">
        <v>3339</v>
      </c>
      <c r="C133" s="148" t="s">
        <v>3340</v>
      </c>
      <c r="D133" s="154" t="s">
        <v>3341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3232</v>
      </c>
      <c r="B134" s="151" t="s">
        <v>3339</v>
      </c>
      <c r="C134" s="152" t="s">
        <v>3342</v>
      </c>
      <c r="D134" s="155" t="s">
        <v>3343</v>
      </c>
      <c r="E134" s="158" t="s">
        <v>3344</v>
      </c>
      <c r="F134" s="161" t="s">
        <v>3013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3232</v>
      </c>
      <c r="B135" s="151" t="s">
        <v>3339</v>
      </c>
      <c r="C135" s="152" t="s">
        <v>3345</v>
      </c>
      <c r="D135" s="155" t="s">
        <v>3346</v>
      </c>
      <c r="E135" s="158" t="s">
        <v>3347</v>
      </c>
      <c r="F135" s="161" t="s">
        <v>3013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3232</v>
      </c>
      <c r="B136" s="151" t="s">
        <v>3339</v>
      </c>
      <c r="C136" s="152" t="s">
        <v>3348</v>
      </c>
      <c r="D136" s="155" t="s">
        <v>3349</v>
      </c>
      <c r="E136" s="158" t="s">
        <v>3350</v>
      </c>
      <c r="F136" s="161" t="s">
        <v>3009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3232</v>
      </c>
      <c r="B137" s="151" t="s">
        <v>3339</v>
      </c>
      <c r="C137" s="152" t="s">
        <v>3351</v>
      </c>
      <c r="D137" s="155" t="s">
        <v>3352</v>
      </c>
      <c r="E137" s="158" t="s">
        <v>3353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3232</v>
      </c>
      <c r="B138" s="150" t="s">
        <v>2649</v>
      </c>
      <c r="C138" s="148" t="s">
        <v>3354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3232</v>
      </c>
      <c r="B139" s="151" t="s">
        <v>2649</v>
      </c>
      <c r="C139" s="152" t="s">
        <v>3355</v>
      </c>
      <c r="D139" s="155" t="s">
        <v>3356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3232</v>
      </c>
      <c r="B140" s="151" t="s">
        <v>2649</v>
      </c>
      <c r="C140" s="152" t="s">
        <v>3357</v>
      </c>
      <c r="D140" s="155" t="s">
        <v>3358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3232</v>
      </c>
      <c r="B141" s="150" t="s">
        <v>3359</v>
      </c>
      <c r="C141" s="148" t="s">
        <v>3360</v>
      </c>
      <c r="D141" s="154" t="s">
        <v>3361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3232</v>
      </c>
      <c r="B142" s="151" t="s">
        <v>3359</v>
      </c>
      <c r="C142" s="152" t="s">
        <v>3362</v>
      </c>
      <c r="D142" s="155" t="s">
        <v>3363</v>
      </c>
      <c r="E142" s="158" t="s">
        <v>3364</v>
      </c>
      <c r="F142" s="161" t="s">
        <v>3009</v>
      </c>
      <c r="G142" s="164">
        <f>IF(COUNTIF(H142:AU142,"&lt;&gt;")=0,"",SUMPRODUCT(((Recommendations[ImplStatus]="Implemented")+(Recommendations[ImplStatus]="Compensated"))*ISNUMBER(MATCH(Recommendations[Id],H142:AU142,0)))/COUNTIF(H142:AU142,"&lt;&gt;"))</f>
        <v>0</v>
      </c>
      <c r="H142" s="167" t="s">
        <v>89</v>
      </c>
      <c r="I142" s="167" t="s">
        <v>111</v>
      </c>
      <c r="J142" s="167" t="s">
        <v>359</v>
      </c>
      <c r="K142" s="167" t="s">
        <v>796</v>
      </c>
      <c r="L142" s="167" t="s">
        <v>803</v>
      </c>
      <c r="M142" s="167" t="s">
        <v>824</v>
      </c>
      <c r="N142" s="167" t="s">
        <v>831</v>
      </c>
      <c r="O142" s="167" t="s">
        <v>838</v>
      </c>
      <c r="P142" s="167" t="s">
        <v>927</v>
      </c>
      <c r="Q142" s="167" t="s">
        <v>933</v>
      </c>
      <c r="R142" s="167" t="s">
        <v>969</v>
      </c>
      <c r="S142" s="167" t="s">
        <v>1070</v>
      </c>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3232</v>
      </c>
      <c r="B143" s="151" t="s">
        <v>3359</v>
      </c>
      <c r="C143" s="152" t="s">
        <v>3365</v>
      </c>
      <c r="D143" s="155" t="s">
        <v>3366</v>
      </c>
      <c r="E143" s="158" t="s">
        <v>3367</v>
      </c>
      <c r="F143" s="161" t="s">
        <v>3009</v>
      </c>
      <c r="G143" s="164">
        <f>IF(COUNTIF(H143:AU143,"&lt;&gt;")=0,"",SUMPRODUCT(((Recommendations[ImplStatus]="Implemented")+(Recommendations[ImplStatus]="Compensated"))*ISNUMBER(MATCH(Recommendations[Id],H143:AU143,0)))/COUNTIF(H143:AU143,"&lt;&gt;"))</f>
        <v>0</v>
      </c>
      <c r="H143" s="167" t="s">
        <v>311</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3232</v>
      </c>
      <c r="B144" s="151" t="s">
        <v>3359</v>
      </c>
      <c r="C144" s="152" t="s">
        <v>3368</v>
      </c>
      <c r="D144" s="155" t="s">
        <v>3369</v>
      </c>
      <c r="E144" s="158" t="s">
        <v>3370</v>
      </c>
      <c r="F144" s="161" t="s">
        <v>3013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3232</v>
      </c>
      <c r="B145" s="151" t="s">
        <v>3359</v>
      </c>
      <c r="C145" s="152" t="s">
        <v>3371</v>
      </c>
      <c r="D145" s="155" t="s">
        <v>3372</v>
      </c>
      <c r="E145" s="158" t="s">
        <v>3373</v>
      </c>
      <c r="F145" s="161" t="s">
        <v>3009</v>
      </c>
      <c r="G145" s="164">
        <f>IF(COUNTIF(H145:AU145,"&lt;&gt;")=0,"",SUMPRODUCT(((Recommendations[ImplStatus]="Implemented")+(Recommendations[ImplStatus]="Compensated"))*ISNUMBER(MATCH(Recommendations[Id],H145:AU145,0)))/COUNTIF(H145:AU145,"&lt;&gt;"))</f>
        <v>0</v>
      </c>
      <c r="H145" s="167" t="s">
        <v>179</v>
      </c>
      <c r="I145" s="167" t="s">
        <v>192</v>
      </c>
      <c r="J145" s="167" t="s">
        <v>275</v>
      </c>
      <c r="K145" s="167" t="s">
        <v>753</v>
      </c>
      <c r="L145" s="167" t="s">
        <v>760</v>
      </c>
      <c r="M145" s="167" t="s">
        <v>767</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3232</v>
      </c>
      <c r="B146" s="151" t="s">
        <v>3359</v>
      </c>
      <c r="C146" s="152" t="s">
        <v>3374</v>
      </c>
      <c r="D146" s="155" t="s">
        <v>3375</v>
      </c>
      <c r="E146" s="158" t="s">
        <v>3376</v>
      </c>
      <c r="F146" s="161" t="s">
        <v>3009</v>
      </c>
      <c r="G146" s="164">
        <f>IF(COUNTIF(H146:AU146,"&lt;&gt;")=0,"",SUMPRODUCT(((Recommendations[ImplStatus]="Implemented")+(Recommendations[ImplStatus]="Compensated"))*ISNUMBER(MATCH(Recommendations[Id],H146:AU146,0)))/COUNTIF(H146:AU146,"&lt;&gt;"))</f>
        <v>0</v>
      </c>
      <c r="H146" s="167" t="s">
        <v>133</v>
      </c>
      <c r="I146" s="167" t="s">
        <v>139</v>
      </c>
      <c r="J146" s="167" t="s">
        <v>153</v>
      </c>
      <c r="K146" s="167" t="s">
        <v>160</v>
      </c>
      <c r="L146" s="167" t="s">
        <v>173</v>
      </c>
      <c r="M146" s="167" t="s">
        <v>198</v>
      </c>
      <c r="N146" s="167" t="s">
        <v>205</v>
      </c>
      <c r="O146" s="167" t="s">
        <v>212</v>
      </c>
      <c r="P146" s="167" t="s">
        <v>218</v>
      </c>
      <c r="Q146" s="167" t="s">
        <v>242</v>
      </c>
      <c r="R146" s="167" t="s">
        <v>248</v>
      </c>
      <c r="S146" s="167" t="s">
        <v>261</v>
      </c>
      <c r="T146" s="167" t="s">
        <v>781</v>
      </c>
      <c r="U146" s="167" t="s">
        <v>788</v>
      </c>
      <c r="V146" s="167" t="s">
        <v>920</v>
      </c>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3232</v>
      </c>
      <c r="B147" s="151" t="s">
        <v>3359</v>
      </c>
      <c r="C147" s="152" t="s">
        <v>3377</v>
      </c>
      <c r="D147" s="155" t="s">
        <v>3378</v>
      </c>
      <c r="E147" s="158" t="s">
        <v>3379</v>
      </c>
      <c r="F147" s="161" t="s">
        <v>3009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3232</v>
      </c>
      <c r="B148" s="150" t="s">
        <v>3380</v>
      </c>
      <c r="C148" s="148" t="s">
        <v>3381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3232</v>
      </c>
      <c r="B149" s="151" t="s">
        <v>3380</v>
      </c>
      <c r="C149" s="152" t="s">
        <v>3382</v>
      </c>
      <c r="D149" s="155" t="s">
        <v>3383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3232</v>
      </c>
      <c r="B150" s="151" t="s">
        <v>3380</v>
      </c>
      <c r="C150" s="152" t="s">
        <v>3384</v>
      </c>
      <c r="D150" s="155" t="s">
        <v>3385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3232</v>
      </c>
      <c r="B151" s="151" t="s">
        <v>3380</v>
      </c>
      <c r="C151" s="152" t="s">
        <v>3386</v>
      </c>
      <c r="D151" s="155" t="s">
        <v>3387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3232</v>
      </c>
      <c r="B152" s="151" t="s">
        <v>3380</v>
      </c>
      <c r="C152" s="152" t="s">
        <v>3388</v>
      </c>
      <c r="D152" s="155" t="s">
        <v>3389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3232</v>
      </c>
      <c r="B153" s="151" t="s">
        <v>3380</v>
      </c>
      <c r="C153" s="152" t="s">
        <v>3390</v>
      </c>
      <c r="D153" s="155" t="s">
        <v>3391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3392</v>
      </c>
      <c r="B154" s="149" t="s">
        <v>25</v>
      </c>
      <c r="C154" s="147" t="s">
        <v>3393</v>
      </c>
      <c r="D154" s="153" t="s">
        <v>3394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3392</v>
      </c>
      <c r="B155" s="150" t="s">
        <v>3395</v>
      </c>
      <c r="C155" s="148" t="s">
        <v>3396</v>
      </c>
      <c r="D155" s="154" t="s">
        <v>3397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3392</v>
      </c>
      <c r="B156" s="151" t="s">
        <v>3395</v>
      </c>
      <c r="C156" s="152" t="s">
        <v>3398</v>
      </c>
      <c r="D156" s="155" t="s">
        <v>3399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3392</v>
      </c>
      <c r="B157" s="151" t="s">
        <v>3395</v>
      </c>
      <c r="C157" s="152" t="s">
        <v>3400</v>
      </c>
      <c r="D157" s="155" t="s">
        <v>3401</v>
      </c>
      <c r="E157" s="158" t="s">
        <v>3402</v>
      </c>
      <c r="F157" s="161" t="s">
        <v>3009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3392</v>
      </c>
      <c r="B158" s="151" t="s">
        <v>3395</v>
      </c>
      <c r="C158" s="152" t="s">
        <v>3403</v>
      </c>
      <c r="D158" s="155" t="s">
        <v>3404</v>
      </c>
      <c r="E158" s="158" t="s">
        <v>3405</v>
      </c>
      <c r="F158" s="161" t="s">
        <v>3009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3392</v>
      </c>
      <c r="B159" s="151" t="s">
        <v>3395</v>
      </c>
      <c r="C159" s="152" t="s">
        <v>3406</v>
      </c>
      <c r="D159" s="155" t="s">
        <v>3407</v>
      </c>
      <c r="E159" s="158" t="s">
        <v>3408</v>
      </c>
      <c r="F159" s="161" t="s">
        <v>3009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3392</v>
      </c>
      <c r="B160" s="151" t="s">
        <v>3395</v>
      </c>
      <c r="C160" s="152" t="s">
        <v>3409</v>
      </c>
      <c r="D160" s="155" t="s">
        <v>3410</v>
      </c>
      <c r="E160" s="158"/>
      <c r="F160" s="161" t="s">
        <v>25</v>
      </c>
      <c r="G160" s="164">
        <f>IF(COUNTIF(H160:AU160,"&lt;&gt;")=0,"",SUMPRODUCT(((Recommendations[ImplStatus]="Implemented")+(Recommendations[ImplStatus]="Compensated"))*ISNUMBER(MATCH(Recommendations[Id],H160:AU160,0)))/COUNTIF(H160:AU160,"&lt;&gt;"))</f>
        <v>0</v>
      </c>
      <c r="H160" s="167" t="s">
        <v>268</v>
      </c>
      <c r="I160" s="167" t="s">
        <v>1037</v>
      </c>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3392</v>
      </c>
      <c r="B161" s="151" t="s">
        <v>3395</v>
      </c>
      <c r="C161" s="152" t="s">
        <v>3411</v>
      </c>
      <c r="D161" s="155" t="s">
        <v>3412</v>
      </c>
      <c r="E161" s="158" t="s">
        <v>3413</v>
      </c>
      <c r="F161" s="161" t="s">
        <v>3009</v>
      </c>
      <c r="G161" s="164">
        <f>IF(COUNTIF(H161:AU161,"&lt;&gt;")=0,"",SUMPRODUCT(((Recommendations[ImplStatus]="Implemented")+(Recommendations[ImplStatus]="Compensated"))*ISNUMBER(MATCH(Recommendations[Id],H161:AU161,0)))/COUNTIF(H161:AU161,"&lt;&gt;"))</f>
        <v>0</v>
      </c>
      <c r="H161" s="167" t="s">
        <v>146</v>
      </c>
      <c r="I161" s="167" t="s">
        <v>166</v>
      </c>
      <c r="J161" s="167" t="s">
        <v>225</v>
      </c>
      <c r="K161" s="167" t="s">
        <v>233</v>
      </c>
      <c r="L161" s="167" t="s">
        <v>541</v>
      </c>
      <c r="M161" s="167" t="s">
        <v>548</v>
      </c>
      <c r="N161" s="167" t="s">
        <v>707</v>
      </c>
      <c r="O161" s="167" t="s">
        <v>713</v>
      </c>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3392</v>
      </c>
      <c r="B162" s="151" t="s">
        <v>3395</v>
      </c>
      <c r="C162" s="152" t="s">
        <v>3414</v>
      </c>
      <c r="D162" s="155" t="s">
        <v>3415</v>
      </c>
      <c r="E162" s="158" t="s">
        <v>3416</v>
      </c>
      <c r="F162" s="161" t="s">
        <v>3009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3392</v>
      </c>
      <c r="B163" s="151" t="s">
        <v>3395</v>
      </c>
      <c r="C163" s="152" t="s">
        <v>3417</v>
      </c>
      <c r="D163" s="155" t="s">
        <v>3418</v>
      </c>
      <c r="E163" s="158" t="s">
        <v>3419</v>
      </c>
      <c r="F163" s="161" t="s">
        <v>3009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3392</v>
      </c>
      <c r="B164" s="150" t="s">
        <v>2813</v>
      </c>
      <c r="C164" s="148" t="s">
        <v>3420</v>
      </c>
      <c r="D164" s="154" t="s">
        <v>3421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3392</v>
      </c>
      <c r="B165" s="151" t="s">
        <v>2813</v>
      </c>
      <c r="C165" s="152" t="s">
        <v>3422</v>
      </c>
      <c r="D165" s="155" t="s">
        <v>3423</v>
      </c>
      <c r="E165" s="158" t="s">
        <v>3424</v>
      </c>
      <c r="F165" s="161" t="s">
        <v>3009</v>
      </c>
      <c r="G165" s="164">
        <f>IF(COUNTIF(H165:AU165,"&lt;&gt;")=0,"",SUMPRODUCT(((Recommendations[ImplStatus]="Implemented")+(Recommendations[ImplStatus]="Compensated"))*ISNUMBER(MATCH(Recommendations[Id],H165:AU165,0)))/COUNTIF(H165:AU165,"&lt;&gt;"))</f>
        <v>0</v>
      </c>
      <c r="H165" s="167" t="s">
        <v>96</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3392</v>
      </c>
      <c r="B166" s="151" t="s">
        <v>2813</v>
      </c>
      <c r="C166" s="152" t="s">
        <v>3425</v>
      </c>
      <c r="D166" s="155" t="s">
        <v>3426</v>
      </c>
      <c r="E166" s="158" t="s">
        <v>3427</v>
      </c>
      <c r="F166" s="161" t="s">
        <v>3009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3392</v>
      </c>
      <c r="B167" s="151" t="s">
        <v>2813</v>
      </c>
      <c r="C167" s="152" t="s">
        <v>3428</v>
      </c>
      <c r="D167" s="155" t="s">
        <v>3429</v>
      </c>
      <c r="E167" s="158" t="s">
        <v>3430</v>
      </c>
      <c r="F167" s="161" t="s">
        <v>3009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3392</v>
      </c>
      <c r="B168" s="151" t="s">
        <v>2813</v>
      </c>
      <c r="C168" s="152" t="s">
        <v>3431</v>
      </c>
      <c r="D168" s="155" t="s">
        <v>3432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3392</v>
      </c>
      <c r="B169" s="151" t="s">
        <v>2813</v>
      </c>
      <c r="C169" s="152" t="s">
        <v>3433</v>
      </c>
      <c r="D169" s="155" t="s">
        <v>3434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3392</v>
      </c>
      <c r="B170" s="151" t="s">
        <v>2813</v>
      </c>
      <c r="C170" s="152" t="s">
        <v>3435</v>
      </c>
      <c r="D170" s="155" t="s">
        <v>3436</v>
      </c>
      <c r="E170" s="158" t="s">
        <v>3437</v>
      </c>
      <c r="F170" s="161" t="s">
        <v>3023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3392</v>
      </c>
      <c r="B171" s="151" t="s">
        <v>2813</v>
      </c>
      <c r="C171" s="152" t="s">
        <v>3438</v>
      </c>
      <c r="D171" s="155" t="s">
        <v>3439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3392</v>
      </c>
      <c r="B172" s="151" t="s">
        <v>2813</v>
      </c>
      <c r="C172" s="152" t="s">
        <v>3440</v>
      </c>
      <c r="D172" s="155" t="s">
        <v>3441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3392</v>
      </c>
      <c r="B173" s="151" t="s">
        <v>2813</v>
      </c>
      <c r="C173" s="152" t="s">
        <v>3442</v>
      </c>
      <c r="D173" s="155" t="s">
        <v>3443</v>
      </c>
      <c r="E173" s="158" t="s">
        <v>3444</v>
      </c>
      <c r="F173" s="161" t="s">
        <v>3009</v>
      </c>
      <c r="G173" s="164">
        <f>IF(COUNTIF(H173:AU173,"&lt;&gt;")=0,"",SUMPRODUCT(((Recommendations[ImplStatus]="Implemented")+(Recommendations[ImplStatus]="Compensated"))*ISNUMBER(MATCH(Recommendations[Id],H173:AU173,0)))/COUNTIF(H173:AU173,"&lt;&gt;"))</f>
        <v>0</v>
      </c>
      <c r="H173" s="167" t="s">
        <v>255</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3392</v>
      </c>
      <c r="B174" s="150" t="s">
        <v>3445</v>
      </c>
      <c r="C174" s="148" t="s">
        <v>3446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3392</v>
      </c>
      <c r="B175" s="151" t="s">
        <v>3445</v>
      </c>
      <c r="C175" s="152" t="s">
        <v>3447</v>
      </c>
      <c r="D175" s="155" t="s">
        <v>3448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3392</v>
      </c>
      <c r="B176" s="151" t="s">
        <v>3445</v>
      </c>
      <c r="C176" s="152" t="s">
        <v>3449</v>
      </c>
      <c r="D176" s="155" t="s">
        <v>3450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3392</v>
      </c>
      <c r="B177" s="151" t="s">
        <v>3445</v>
      </c>
      <c r="C177" s="152" t="s">
        <v>3451</v>
      </c>
      <c r="D177" s="155" t="s">
        <v>3452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3392</v>
      </c>
      <c r="B178" s="151" t="s">
        <v>3445</v>
      </c>
      <c r="C178" s="152" t="s">
        <v>3453</v>
      </c>
      <c r="D178" s="155" t="s">
        <v>3454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3392</v>
      </c>
      <c r="B179" s="151" t="s">
        <v>3445</v>
      </c>
      <c r="C179" s="152" t="s">
        <v>3455</v>
      </c>
      <c r="D179" s="155" t="s">
        <v>3456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3457</v>
      </c>
      <c r="B180" s="149" t="s">
        <v>25</v>
      </c>
      <c r="C180" s="147" t="s">
        <v>3458</v>
      </c>
      <c r="D180" s="153" t="s">
        <v>3459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3457</v>
      </c>
      <c r="B181" s="150" t="s">
        <v>3460</v>
      </c>
      <c r="C181" s="148" t="s">
        <v>3461</v>
      </c>
      <c r="D181" s="154" t="s">
        <v>3462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3457</v>
      </c>
      <c r="B182" s="151" t="s">
        <v>3460</v>
      </c>
      <c r="C182" s="152" t="s">
        <v>3463</v>
      </c>
      <c r="D182" s="155" t="s">
        <v>3464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3457</v>
      </c>
      <c r="B183" s="151" t="s">
        <v>3460</v>
      </c>
      <c r="C183" s="152" t="s">
        <v>3465</v>
      </c>
      <c r="D183" s="155" t="s">
        <v>3466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3457</v>
      </c>
      <c r="B184" s="151" t="s">
        <v>3460</v>
      </c>
      <c r="C184" s="152" t="s">
        <v>3467</v>
      </c>
      <c r="D184" s="155" t="s">
        <v>3468</v>
      </c>
      <c r="E184" s="158" t="s">
        <v>3469</v>
      </c>
      <c r="F184" s="161" t="s">
        <v>3009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3457</v>
      </c>
      <c r="B185" s="151" t="s">
        <v>3460</v>
      </c>
      <c r="C185" s="152" t="s">
        <v>3470</v>
      </c>
      <c r="D185" s="155" t="s">
        <v>3471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3457</v>
      </c>
      <c r="B186" s="151" t="s">
        <v>3460</v>
      </c>
      <c r="C186" s="152" t="s">
        <v>3472</v>
      </c>
      <c r="D186" s="155" t="s">
        <v>3473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3457</v>
      </c>
      <c r="B187" s="151" t="s">
        <v>3460</v>
      </c>
      <c r="C187" s="152" t="s">
        <v>3474</v>
      </c>
      <c r="D187" s="155" t="s">
        <v>3475</v>
      </c>
      <c r="E187" s="158" t="s">
        <v>3476</v>
      </c>
      <c r="F187" s="161" t="s">
        <v>3009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3457</v>
      </c>
      <c r="B188" s="151" t="s">
        <v>3460</v>
      </c>
      <c r="C188" s="152" t="s">
        <v>3477</v>
      </c>
      <c r="D188" s="155" t="s">
        <v>3478</v>
      </c>
      <c r="E188" s="158" t="s">
        <v>3479</v>
      </c>
      <c r="F188" s="161" t="s">
        <v>3009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3457</v>
      </c>
      <c r="B189" s="151" t="s">
        <v>3460</v>
      </c>
      <c r="C189" s="152" t="s">
        <v>3480</v>
      </c>
      <c r="D189" s="155" t="s">
        <v>3481</v>
      </c>
      <c r="E189" s="158" t="s">
        <v>3482</v>
      </c>
      <c r="F189" s="161" t="s">
        <v>3009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3457</v>
      </c>
      <c r="B190" s="150" t="s">
        <v>3483</v>
      </c>
      <c r="C190" s="148" t="s">
        <v>3484</v>
      </c>
      <c r="D190" s="154" t="s">
        <v>3485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3457</v>
      </c>
      <c r="B191" s="151" t="s">
        <v>3483</v>
      </c>
      <c r="C191" s="152" t="s">
        <v>3486</v>
      </c>
      <c r="D191" s="155" t="s">
        <v>3487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3457</v>
      </c>
      <c r="B192" s="151" t="s">
        <v>3483</v>
      </c>
      <c r="C192" s="152" t="s">
        <v>3488</v>
      </c>
      <c r="D192" s="155" t="s">
        <v>3489</v>
      </c>
      <c r="E192" s="158" t="s">
        <v>3490</v>
      </c>
      <c r="F192" s="161" t="s">
        <v>3013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3457</v>
      </c>
      <c r="B193" s="151" t="s">
        <v>3483</v>
      </c>
      <c r="C193" s="152" t="s">
        <v>3491</v>
      </c>
      <c r="D193" s="155" t="s">
        <v>3492</v>
      </c>
      <c r="E193" s="158" t="s">
        <v>3493</v>
      </c>
      <c r="F193" s="161" t="s">
        <v>3013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3457</v>
      </c>
      <c r="B194" s="151" t="s">
        <v>3483</v>
      </c>
      <c r="C194" s="152" t="s">
        <v>3494</v>
      </c>
      <c r="D194" s="155" t="s">
        <v>3495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3457</v>
      </c>
      <c r="B195" s="151" t="s">
        <v>3483</v>
      </c>
      <c r="C195" s="152" t="s">
        <v>3496</v>
      </c>
      <c r="D195" s="155" t="s">
        <v>3497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3457</v>
      </c>
      <c r="B196" s="150" t="s">
        <v>3498</v>
      </c>
      <c r="C196" s="148" t="s">
        <v>3499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3457</v>
      </c>
      <c r="B197" s="151" t="s">
        <v>3498</v>
      </c>
      <c r="C197" s="152" t="s">
        <v>3500</v>
      </c>
      <c r="D197" s="155" t="s">
        <v>3501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3457</v>
      </c>
      <c r="B198" s="151" t="s">
        <v>3498</v>
      </c>
      <c r="C198" s="152" t="s">
        <v>3502</v>
      </c>
      <c r="D198" s="155" t="s">
        <v>3503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3457</v>
      </c>
      <c r="B199" s="150" t="s">
        <v>3504</v>
      </c>
      <c r="C199" s="148" t="s">
        <v>3505</v>
      </c>
      <c r="D199" s="154" t="s">
        <v>3506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3457</v>
      </c>
      <c r="B200" s="151" t="s">
        <v>3504</v>
      </c>
      <c r="C200" s="152" t="s">
        <v>3507</v>
      </c>
      <c r="D200" s="155" t="s">
        <v>3508</v>
      </c>
      <c r="E200" s="158" t="s">
        <v>3509</v>
      </c>
      <c r="F200" s="161" t="s">
        <v>3023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3457</v>
      </c>
      <c r="B201" s="151" t="s">
        <v>3504</v>
      </c>
      <c r="C201" s="152" t="s">
        <v>3510</v>
      </c>
      <c r="D201" s="155" t="s">
        <v>3511</v>
      </c>
      <c r="E201" s="158" t="s">
        <v>3512</v>
      </c>
      <c r="F201" s="161" t="s">
        <v>3009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3457</v>
      </c>
      <c r="B202" s="151" t="s">
        <v>3504</v>
      </c>
      <c r="C202" s="152" t="s">
        <v>3513</v>
      </c>
      <c r="D202" s="155" t="s">
        <v>3514</v>
      </c>
      <c r="E202" s="158" t="s">
        <v>3515</v>
      </c>
      <c r="F202" s="161" t="s">
        <v>3009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3457</v>
      </c>
      <c r="B203" s="151" t="s">
        <v>3504</v>
      </c>
      <c r="C203" s="152" t="s">
        <v>3516</v>
      </c>
      <c r="D203" s="155" t="s">
        <v>3517</v>
      </c>
      <c r="E203" s="158" t="s">
        <v>3518</v>
      </c>
      <c r="F203" s="161" t="s">
        <v>3009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3457</v>
      </c>
      <c r="B204" s="151" t="s">
        <v>3504</v>
      </c>
      <c r="C204" s="152" t="s">
        <v>3519</v>
      </c>
      <c r="D204" s="155" t="s">
        <v>3520</v>
      </c>
      <c r="E204" s="158" t="s">
        <v>3521</v>
      </c>
      <c r="F204" s="161" t="s">
        <v>3009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3457</v>
      </c>
      <c r="B205" s="150" t="s">
        <v>3522</v>
      </c>
      <c r="C205" s="148" t="s">
        <v>3523</v>
      </c>
      <c r="D205" s="154" t="s">
        <v>3524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3457</v>
      </c>
      <c r="B206" s="151" t="s">
        <v>3522</v>
      </c>
      <c r="C206" s="152" t="s">
        <v>3525</v>
      </c>
      <c r="D206" s="155" t="s">
        <v>3526</v>
      </c>
      <c r="E206" s="158" t="s">
        <v>3527</v>
      </c>
      <c r="F206" s="161" t="s">
        <v>3013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3457</v>
      </c>
      <c r="B207" s="151" t="s">
        <v>3522</v>
      </c>
      <c r="C207" s="152" t="s">
        <v>3528</v>
      </c>
      <c r="D207" s="155" t="s">
        <v>3529</v>
      </c>
      <c r="E207" s="158" t="s">
        <v>3530</v>
      </c>
      <c r="F207" s="161" t="s">
        <v>3013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3457</v>
      </c>
      <c r="B208" s="151" t="s">
        <v>3522</v>
      </c>
      <c r="C208" s="152" t="s">
        <v>3531</v>
      </c>
      <c r="D208" s="155" t="s">
        <v>3532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3457</v>
      </c>
      <c r="B209" s="150" t="s">
        <v>3533</v>
      </c>
      <c r="C209" s="148" t="s">
        <v>3534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3457</v>
      </c>
      <c r="B210" s="151" t="s">
        <v>3533</v>
      </c>
      <c r="C210" s="152" t="s">
        <v>3535</v>
      </c>
      <c r="D210" s="155" t="s">
        <v>3536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3537</v>
      </c>
      <c r="B211" s="149" t="s">
        <v>25</v>
      </c>
      <c r="C211" s="147" t="s">
        <v>3538</v>
      </c>
      <c r="D211" s="153" t="s">
        <v>3539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3537</v>
      </c>
      <c r="B212" s="150" t="s">
        <v>3540</v>
      </c>
      <c r="C212" s="148" t="s">
        <v>3541</v>
      </c>
      <c r="D212" s="154" t="s">
        <v>3542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3537</v>
      </c>
      <c r="B213" s="151" t="s">
        <v>3540</v>
      </c>
      <c r="C213" s="152" t="s">
        <v>3543</v>
      </c>
      <c r="D213" s="155" t="s">
        <v>3544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3537</v>
      </c>
      <c r="B214" s="151" t="s">
        <v>3540</v>
      </c>
      <c r="C214" s="152" t="s">
        <v>3545</v>
      </c>
      <c r="D214" s="155" t="s">
        <v>3546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3537</v>
      </c>
      <c r="B215" s="151" t="s">
        <v>3540</v>
      </c>
      <c r="C215" s="152" t="s">
        <v>3547</v>
      </c>
      <c r="D215" s="155" t="s">
        <v>3548</v>
      </c>
      <c r="E215" s="158" t="s">
        <v>3549</v>
      </c>
      <c r="F215" s="161" t="s">
        <v>3013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3537</v>
      </c>
      <c r="B216" s="151" t="s">
        <v>3540</v>
      </c>
      <c r="C216" s="152" t="s">
        <v>3550</v>
      </c>
      <c r="D216" s="155" t="s">
        <v>3551</v>
      </c>
      <c r="E216" s="158" t="s">
        <v>3552</v>
      </c>
      <c r="F216" s="161" t="s">
        <v>3009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3537</v>
      </c>
      <c r="B217" s="150" t="s">
        <v>3498</v>
      </c>
      <c r="C217" s="148" t="s">
        <v>3553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3537</v>
      </c>
      <c r="B218" s="151" t="s">
        <v>3498</v>
      </c>
      <c r="C218" s="152" t="s">
        <v>3554</v>
      </c>
      <c r="D218" s="155" t="s">
        <v>3555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3537</v>
      </c>
      <c r="B219" s="151" t="s">
        <v>3498</v>
      </c>
      <c r="C219" s="152" t="s">
        <v>3556</v>
      </c>
      <c r="D219" s="155" t="s">
        <v>3557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3537</v>
      </c>
      <c r="B220" s="150" t="s">
        <v>3558</v>
      </c>
      <c r="C220" s="148" t="s">
        <v>3559</v>
      </c>
      <c r="D220" s="154" t="s">
        <v>3560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3537</v>
      </c>
      <c r="B221" s="151" t="s">
        <v>3558</v>
      </c>
      <c r="C221" s="152" t="s">
        <v>3561</v>
      </c>
      <c r="D221" s="155" t="s">
        <v>3562</v>
      </c>
      <c r="E221" s="158" t="s">
        <v>3563</v>
      </c>
      <c r="F221" s="161" t="s">
        <v>3009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3537</v>
      </c>
      <c r="B222" s="151" t="s">
        <v>3558</v>
      </c>
      <c r="C222" s="152" t="s">
        <v>3564</v>
      </c>
      <c r="D222" s="155" t="s">
        <v>3565</v>
      </c>
      <c r="E222" s="158" t="s">
        <v>3566</v>
      </c>
      <c r="F222" s="161" t="s">
        <v>3009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3537</v>
      </c>
      <c r="B223" s="151" t="s">
        <v>3558</v>
      </c>
      <c r="C223" s="152" t="s">
        <v>3567</v>
      </c>
      <c r="D223" s="155" t="s">
        <v>3568</v>
      </c>
      <c r="E223" s="158" t="s">
        <v>3569</v>
      </c>
      <c r="F223" s="161" t="s">
        <v>3009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3537</v>
      </c>
      <c r="B224" s="151" t="s">
        <v>3558</v>
      </c>
      <c r="C224" s="152" t="s">
        <v>3570</v>
      </c>
      <c r="D224" s="155" t="s">
        <v>3571</v>
      </c>
      <c r="E224" s="158" t="s">
        <v>3572</v>
      </c>
      <c r="F224" s="161" t="s">
        <v>3009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3537</v>
      </c>
      <c r="B225" s="151" t="s">
        <v>3558</v>
      </c>
      <c r="C225" s="152" t="s">
        <v>3573</v>
      </c>
      <c r="D225" s="155" t="s">
        <v>3574</v>
      </c>
      <c r="E225" s="158" t="s">
        <v>3575</v>
      </c>
      <c r="F225" s="161" t="s">
        <v>3009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3537</v>
      </c>
      <c r="B226" s="168" t="s">
        <v>3558</v>
      </c>
      <c r="C226" s="169" t="s">
        <v>3576</v>
      </c>
      <c r="D226" s="170" t="s">
        <v>3577</v>
      </c>
      <c r="E226" s="171" t="s">
        <v>3578</v>
      </c>
      <c r="F226" s="172" t="s">
        <v>3009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1118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IFERROR(INDEX('Recommendations'!$I$2:$I$161, MATCH(H2,'Recommendations'!$B$2:$B$161,0))="Implemented", FALSE))</xm:f>
            <x14:dxf>
              <font>
                <color rgb="FF000000"/>
              </font>
              <fill>
                <patternFill>
                  <bgColor rgb="FF3C7D22"/>
                </patternFill>
              </fill>
            </x14:dxf>
          </x14:cfRule>
          <x14:cfRule type="expression" priority="2" id="{00000000-000E-0000-0700-000002000000}">
            <xm:f>AND(H2&lt;&gt;"", IFERROR(INDEX('Recommendations'!$I$2:$I$161, MATCH(H2,'Recommendations'!$B$2:$B$161,0))="Compensated", FALSE))</xm:f>
            <x14:dxf>
              <font>
                <color rgb="FF000000"/>
              </font>
              <fill>
                <patternFill>
                  <bgColor rgb="FFC6E0B4"/>
                </patternFill>
              </fill>
            </x14:dxf>
          </x14:cfRule>
          <x14:cfRule type="expression" priority="3" id="{00000000-000E-0000-0700-000003000000}">
            <xm:f>AND(H2&lt;&gt;"", IFERROR(INDEX('Recommendations'!$I$2:$I$161, MATCH(H2,'Recommendations'!$B$2:$B$161,0))="Testing", FALSE))</xm:f>
            <x14:dxf>
              <font>
                <color rgb="FF000000"/>
              </font>
              <fill>
                <patternFill>
                  <bgColor rgb="FFFFC000"/>
                </patternFill>
              </fill>
            </x14:dxf>
          </x14:cfRule>
          <x14:cfRule type="expression" priority="4" id="{00000000-000E-0000-0700-000004000000}">
            <xm:f>AND(H2&lt;&gt;"", IFERROR(INDEX('Recommendations'!$I$2:$I$161, MATCH(H2,'Recommendations'!$B$2:$B$161,0))="Failed", FALSE))</xm:f>
            <x14:dxf>
              <font>
                <color rgb="FF000000"/>
              </font>
              <fill>
                <patternFill>
                  <bgColor rgb="FFD82891"/>
                </patternFill>
              </fill>
            </x14:dxf>
          </x14:cfRule>
          <x14:cfRule type="expression" priority="5" id="{00000000-000E-0000-0700-000005000000}">
            <xm:f>AND(H2&lt;&gt;"", IFERROR(INDEX('Recommendations'!$I$2:$I$161, MATCH(H2,'Recommendations'!$B$2:$B$161,0))="Risk Accepted", FALSE))</xm:f>
            <x14:dxf>
              <font>
                <color rgb="FF000000"/>
              </font>
              <fill>
                <patternFill>
                  <bgColor rgb="FFD9D9D9"/>
                </patternFill>
              </fill>
            </x14:dxf>
          </x14:cfRule>
          <x14:cfRule type="expression" priority="6" id="{00000000-000E-0000-0700-000006000000}">
            <xm:f>AND(H2&lt;&gt;"", IFERROR(INDEX('Recommendations'!$I$2:$I$161, MATCH(H2,'Recommendations'!$B$2:$B$161,0))="N/A",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2996</v>
      </c>
      <c r="B1" s="207" t="s">
        <v>3579</v>
      </c>
      <c r="C1" s="207" t="s">
        <v>3580</v>
      </c>
      <c r="D1" s="207" t="s">
        <v>3581</v>
      </c>
      <c r="E1" s="207" t="s">
        <v>2305</v>
      </c>
      <c r="F1" s="207" t="s">
        <v>1368</v>
      </c>
      <c r="G1" s="207" t="s">
        <v>1369</v>
      </c>
      <c r="H1" s="207" t="s">
        <v>1370</v>
      </c>
      <c r="I1" s="207" t="s">
        <v>1371</v>
      </c>
      <c r="J1" s="207" t="s">
        <v>1372</v>
      </c>
      <c r="K1" s="207" t="s">
        <v>1373</v>
      </c>
      <c r="L1" s="207" t="s">
        <v>1374</v>
      </c>
      <c r="M1" s="207" t="s">
        <v>1375</v>
      </c>
      <c r="N1" s="207" t="s">
        <v>1376</v>
      </c>
      <c r="O1" s="207" t="s">
        <v>1377</v>
      </c>
      <c r="P1" s="207" t="s">
        <v>1378</v>
      </c>
      <c r="Q1" s="207" t="s">
        <v>1379</v>
      </c>
      <c r="R1" s="207" t="s">
        <v>1380</v>
      </c>
      <c r="S1" s="207" t="s">
        <v>1381</v>
      </c>
      <c r="T1" s="207" t="s">
        <v>1382</v>
      </c>
      <c r="U1" s="207" t="s">
        <v>1383</v>
      </c>
      <c r="V1" s="207" t="s">
        <v>1384</v>
      </c>
      <c r="W1" s="207" t="s">
        <v>1385</v>
      </c>
      <c r="X1" s="207" t="s">
        <v>1386</v>
      </c>
      <c r="Y1" s="207" t="s">
        <v>1387</v>
      </c>
      <c r="Z1" s="207" t="s">
        <v>1388</v>
      </c>
      <c r="AA1" s="207" t="s">
        <v>1389</v>
      </c>
      <c r="AB1" s="207" t="s">
        <v>1390</v>
      </c>
      <c r="AC1" s="207" t="s">
        <v>1391</v>
      </c>
      <c r="AD1" s="207" t="s">
        <v>1392</v>
      </c>
      <c r="AE1" s="207" t="s">
        <v>1393</v>
      </c>
      <c r="AF1" s="207" t="s">
        <v>1394</v>
      </c>
      <c r="AG1" s="207" t="s">
        <v>1395</v>
      </c>
      <c r="AH1" s="207" t="s">
        <v>1396</v>
      </c>
      <c r="AI1" s="207" t="s">
        <v>1397</v>
      </c>
      <c r="AJ1" s="207" t="s">
        <v>1398</v>
      </c>
      <c r="AK1" s="207" t="s">
        <v>1399</v>
      </c>
      <c r="AL1" s="207" t="s">
        <v>1400</v>
      </c>
      <c r="AM1" s="207" t="s">
        <v>1401</v>
      </c>
      <c r="AN1" s="207" t="s">
        <v>1402</v>
      </c>
      <c r="AO1" s="207" t="s">
        <v>1403</v>
      </c>
      <c r="AP1" s="207" t="s">
        <v>1404</v>
      </c>
      <c r="AQ1" s="207" t="s">
        <v>1405</v>
      </c>
      <c r="AR1" s="207" t="s">
        <v>1406</v>
      </c>
      <c r="AS1" s="207" t="s">
        <v>1407</v>
      </c>
      <c r="AT1" s="208" t="s">
        <v>1408</v>
      </c>
    </row>
    <row r="2" spans="1:46" ht="60" customHeight="1" outlineLevel="1" x14ac:dyDescent="0.35">
      <c r="A2" s="200" t="s">
        <v>1209</v>
      </c>
      <c r="B2" s="186" t="s">
        <v>3582</v>
      </c>
      <c r="C2" s="186"/>
      <c r="D2" s="189" t="s">
        <v>3583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1209</v>
      </c>
      <c r="B3" s="187" t="s">
        <v>3582</v>
      </c>
      <c r="C3" s="188" t="s">
        <v>3584</v>
      </c>
      <c r="D3" s="190" t="s">
        <v>3585</v>
      </c>
      <c r="E3" s="190" t="s">
        <v>3586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1209</v>
      </c>
      <c r="B4" s="187" t="s">
        <v>3582</v>
      </c>
      <c r="C4" s="188" t="s">
        <v>3587</v>
      </c>
      <c r="D4" s="190" t="s">
        <v>3588</v>
      </c>
      <c r="E4" s="190" t="s">
        <v>3589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1209</v>
      </c>
      <c r="B5" s="187" t="s">
        <v>3582</v>
      </c>
      <c r="C5" s="188" t="s">
        <v>3590</v>
      </c>
      <c r="D5" s="190" t="s">
        <v>3591</v>
      </c>
      <c r="E5" s="190" t="s">
        <v>3592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1209</v>
      </c>
      <c r="B6" s="187" t="s">
        <v>3582</v>
      </c>
      <c r="C6" s="188" t="s">
        <v>3593</v>
      </c>
      <c r="D6" s="190" t="s">
        <v>3594</v>
      </c>
      <c r="E6" s="190" t="s">
        <v>3595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1209</v>
      </c>
      <c r="B7" s="187" t="s">
        <v>3582</v>
      </c>
      <c r="C7" s="188" t="s">
        <v>3596</v>
      </c>
      <c r="D7" s="190" t="s">
        <v>3597</v>
      </c>
      <c r="E7" s="190" t="s">
        <v>3598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1209</v>
      </c>
      <c r="B8" s="187" t="s">
        <v>3582</v>
      </c>
      <c r="C8" s="188" t="s">
        <v>3599</v>
      </c>
      <c r="D8" s="190" t="s">
        <v>3600</v>
      </c>
      <c r="E8" s="190" t="s">
        <v>3601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1209</v>
      </c>
      <c r="B9" s="187" t="s">
        <v>3582</v>
      </c>
      <c r="C9" s="188" t="s">
        <v>3602</v>
      </c>
      <c r="D9" s="190" t="s">
        <v>3603</v>
      </c>
      <c r="E9" s="190" t="s">
        <v>3604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1209</v>
      </c>
      <c r="B10" s="187" t="s">
        <v>3582</v>
      </c>
      <c r="C10" s="188" t="s">
        <v>3605</v>
      </c>
      <c r="D10" s="190" t="s">
        <v>3606</v>
      </c>
      <c r="E10" s="190" t="s">
        <v>3607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1209</v>
      </c>
      <c r="B11" s="187" t="s">
        <v>3582</v>
      </c>
      <c r="C11" s="188" t="s">
        <v>3608</v>
      </c>
      <c r="D11" s="190" t="s">
        <v>3609</v>
      </c>
      <c r="E11" s="190" t="s">
        <v>3610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1209</v>
      </c>
      <c r="B12" s="187" t="s">
        <v>3582</v>
      </c>
      <c r="C12" s="188" t="s">
        <v>3611</v>
      </c>
      <c r="D12" s="190" t="s">
        <v>3612</v>
      </c>
      <c r="E12" s="190" t="s">
        <v>3613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1209</v>
      </c>
      <c r="B13" s="187" t="s">
        <v>3582</v>
      </c>
      <c r="C13" s="188" t="s">
        <v>3614</v>
      </c>
      <c r="D13" s="190" t="s">
        <v>3615</v>
      </c>
      <c r="E13" s="190" t="s">
        <v>3616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1209</v>
      </c>
      <c r="B14" s="187" t="s">
        <v>3582</v>
      </c>
      <c r="C14" s="188" t="s">
        <v>3617</v>
      </c>
      <c r="D14" s="190" t="s">
        <v>3618</v>
      </c>
      <c r="E14" s="190" t="s">
        <v>3619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1209</v>
      </c>
      <c r="B15" s="187" t="s">
        <v>3582</v>
      </c>
      <c r="C15" s="188" t="s">
        <v>3620</v>
      </c>
      <c r="D15" s="190" t="s">
        <v>3621</v>
      </c>
      <c r="E15" s="190" t="s">
        <v>3622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1209</v>
      </c>
      <c r="B16" s="187" t="s">
        <v>3582</v>
      </c>
      <c r="C16" s="188" t="s">
        <v>3623</v>
      </c>
      <c r="D16" s="190" t="s">
        <v>3624</v>
      </c>
      <c r="E16" s="190" t="s">
        <v>3625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1209</v>
      </c>
      <c r="B17" s="187" t="s">
        <v>3582</v>
      </c>
      <c r="C17" s="188" t="s">
        <v>3626</v>
      </c>
      <c r="D17" s="190" t="s">
        <v>3627</v>
      </c>
      <c r="E17" s="190" t="s">
        <v>3628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1209</v>
      </c>
      <c r="B18" s="187" t="s">
        <v>3582</v>
      </c>
      <c r="C18" s="188" t="s">
        <v>3629</v>
      </c>
      <c r="D18" s="190" t="s">
        <v>3630</v>
      </c>
      <c r="E18" s="190" t="s">
        <v>3631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1209</v>
      </c>
      <c r="B19" s="186" t="s">
        <v>3632</v>
      </c>
      <c r="C19" s="186"/>
      <c r="D19" s="189" t="s">
        <v>3633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1209</v>
      </c>
      <c r="B20" s="187" t="s">
        <v>3632</v>
      </c>
      <c r="C20" s="188" t="s">
        <v>3634</v>
      </c>
      <c r="D20" s="190" t="s">
        <v>3635</v>
      </c>
      <c r="E20" s="190" t="s">
        <v>3636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1209</v>
      </c>
      <c r="B21" s="187" t="s">
        <v>3632</v>
      </c>
      <c r="C21" s="188" t="s">
        <v>3637</v>
      </c>
      <c r="D21" s="190" t="s">
        <v>3638</v>
      </c>
      <c r="E21" s="190" t="s">
        <v>3639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1209</v>
      </c>
      <c r="B22" s="187" t="s">
        <v>3632</v>
      </c>
      <c r="C22" s="188" t="s">
        <v>3640</v>
      </c>
      <c r="D22" s="190" t="s">
        <v>3641</v>
      </c>
      <c r="E22" s="190" t="s">
        <v>3642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1209</v>
      </c>
      <c r="B23" s="187" t="s">
        <v>3632</v>
      </c>
      <c r="C23" s="188" t="s">
        <v>3643</v>
      </c>
      <c r="D23" s="190" t="s">
        <v>3644</v>
      </c>
      <c r="E23" s="190" t="s">
        <v>3645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1209</v>
      </c>
      <c r="B24" s="187" t="s">
        <v>3632</v>
      </c>
      <c r="C24" s="188" t="s">
        <v>3646</v>
      </c>
      <c r="D24" s="190" t="s">
        <v>3647</v>
      </c>
      <c r="E24" s="190" t="s">
        <v>3648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1209</v>
      </c>
      <c r="B25" s="187" t="s">
        <v>3632</v>
      </c>
      <c r="C25" s="188" t="s">
        <v>3649</v>
      </c>
      <c r="D25" s="190" t="s">
        <v>3650</v>
      </c>
      <c r="E25" s="190" t="s">
        <v>3651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1209</v>
      </c>
      <c r="B26" s="187" t="s">
        <v>3632</v>
      </c>
      <c r="C26" s="188" t="s">
        <v>3652</v>
      </c>
      <c r="D26" s="190" t="s">
        <v>3653</v>
      </c>
      <c r="E26" s="190" t="s">
        <v>3654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1209</v>
      </c>
      <c r="B27" s="187" t="s">
        <v>3632</v>
      </c>
      <c r="C27" s="188" t="s">
        <v>3655</v>
      </c>
      <c r="D27" s="190" t="s">
        <v>3656</v>
      </c>
      <c r="E27" s="190" t="s">
        <v>3657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1209</v>
      </c>
      <c r="B28" s="187" t="s">
        <v>3632</v>
      </c>
      <c r="C28" s="188" t="s">
        <v>3658</v>
      </c>
      <c r="D28" s="190" t="s">
        <v>3659</v>
      </c>
      <c r="E28" s="190" t="s">
        <v>3660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1209</v>
      </c>
      <c r="B29" s="187" t="s">
        <v>3632</v>
      </c>
      <c r="C29" s="188" t="s">
        <v>3661</v>
      </c>
      <c r="D29" s="190" t="s">
        <v>3662</v>
      </c>
      <c r="E29" s="190" t="s">
        <v>3663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1209</v>
      </c>
      <c r="B30" s="187" t="s">
        <v>3632</v>
      </c>
      <c r="C30" s="188" t="s">
        <v>3664</v>
      </c>
      <c r="D30" s="190" t="s">
        <v>3665</v>
      </c>
      <c r="E30" s="190" t="s">
        <v>3666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1209</v>
      </c>
      <c r="B31" s="187" t="s">
        <v>3632</v>
      </c>
      <c r="C31" s="188" t="s">
        <v>3667</v>
      </c>
      <c r="D31" s="190" t="s">
        <v>3668</v>
      </c>
      <c r="E31" s="190" t="s">
        <v>3669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3670</v>
      </c>
      <c r="B32" s="186"/>
      <c r="C32" s="186"/>
      <c r="D32" s="189" t="s">
        <v>3671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3670</v>
      </c>
      <c r="B33" s="187"/>
      <c r="C33" s="188" t="s">
        <v>3672</v>
      </c>
      <c r="D33" s="190" t="s">
        <v>3673</v>
      </c>
      <c r="E33" s="190" t="s">
        <v>3674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3670</v>
      </c>
      <c r="B34" s="187"/>
      <c r="C34" s="188" t="s">
        <v>3675</v>
      </c>
      <c r="D34" s="190" t="s">
        <v>3676</v>
      </c>
      <c r="E34" s="190" t="s">
        <v>3677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3670</v>
      </c>
      <c r="B35" s="187"/>
      <c r="C35" s="188" t="s">
        <v>3678</v>
      </c>
      <c r="D35" s="190" t="s">
        <v>3679</v>
      </c>
      <c r="E35" s="190" t="s">
        <v>3680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3670</v>
      </c>
      <c r="B36" s="186" t="s">
        <v>3681</v>
      </c>
      <c r="C36" s="186"/>
      <c r="D36" s="189" t="s">
        <v>3682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3670</v>
      </c>
      <c r="B37" s="187" t="s">
        <v>3681</v>
      </c>
      <c r="C37" s="188" t="s">
        <v>3683</v>
      </c>
      <c r="D37" s="190" t="s">
        <v>3684</v>
      </c>
      <c r="E37" s="190" t="s">
        <v>3685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3670</v>
      </c>
      <c r="B38" s="187" t="s">
        <v>3681</v>
      </c>
      <c r="C38" s="188" t="s">
        <v>3686</v>
      </c>
      <c r="D38" s="190" t="s">
        <v>3687</v>
      </c>
      <c r="E38" s="190" t="s">
        <v>3688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3670</v>
      </c>
      <c r="B39" s="187" t="s">
        <v>3681</v>
      </c>
      <c r="C39" s="188" t="s">
        <v>3689</v>
      </c>
      <c r="D39" s="190" t="s">
        <v>3690</v>
      </c>
      <c r="E39" s="190" t="s">
        <v>3691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3670</v>
      </c>
      <c r="B40" s="187" t="s">
        <v>3681</v>
      </c>
      <c r="C40" s="188" t="s">
        <v>3692</v>
      </c>
      <c r="D40" s="190" t="s">
        <v>3693</v>
      </c>
      <c r="E40" s="190" t="s">
        <v>3694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3670</v>
      </c>
      <c r="B41" s="187" t="s">
        <v>3681</v>
      </c>
      <c r="C41" s="188" t="s">
        <v>3695</v>
      </c>
      <c r="D41" s="190" t="s">
        <v>3696</v>
      </c>
      <c r="E41" s="190" t="s">
        <v>3697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3670</v>
      </c>
      <c r="B42" s="187" t="s">
        <v>3681</v>
      </c>
      <c r="C42" s="188" t="s">
        <v>3698</v>
      </c>
      <c r="D42" s="190" t="s">
        <v>3699</v>
      </c>
      <c r="E42" s="190" t="s">
        <v>3700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3670</v>
      </c>
      <c r="B43" s="187" t="s">
        <v>3681</v>
      </c>
      <c r="C43" s="188" t="s">
        <v>3701</v>
      </c>
      <c r="D43" s="190" t="s">
        <v>3702</v>
      </c>
      <c r="E43" s="190" t="s">
        <v>3703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3670</v>
      </c>
      <c r="B44" s="187" t="s">
        <v>3681</v>
      </c>
      <c r="C44" s="188" t="s">
        <v>3704</v>
      </c>
      <c r="D44" s="190" t="s">
        <v>3705</v>
      </c>
      <c r="E44" s="190" t="s">
        <v>3706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3670</v>
      </c>
      <c r="B45" s="187" t="s">
        <v>3681</v>
      </c>
      <c r="C45" s="188" t="s">
        <v>3707</v>
      </c>
      <c r="D45" s="190" t="s">
        <v>3708</v>
      </c>
      <c r="E45" s="190" t="s">
        <v>3709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3670</v>
      </c>
      <c r="B46" s="187" t="s">
        <v>3681</v>
      </c>
      <c r="C46" s="188" t="s">
        <v>3710</v>
      </c>
      <c r="D46" s="190" t="s">
        <v>3711</v>
      </c>
      <c r="E46" s="190" t="s">
        <v>3712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3670</v>
      </c>
      <c r="B47" s="187" t="s">
        <v>3681</v>
      </c>
      <c r="C47" s="188" t="s">
        <v>3713</v>
      </c>
      <c r="D47" s="190" t="s">
        <v>3714</v>
      </c>
      <c r="E47" s="190" t="s">
        <v>3715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3670</v>
      </c>
      <c r="B48" s="187" t="s">
        <v>3681</v>
      </c>
      <c r="C48" s="188" t="s">
        <v>3716</v>
      </c>
      <c r="D48" s="190" t="s">
        <v>3717</v>
      </c>
      <c r="E48" s="190" t="s">
        <v>3718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3670</v>
      </c>
      <c r="B49" s="187" t="s">
        <v>3681</v>
      </c>
      <c r="C49" s="188" t="s">
        <v>3719</v>
      </c>
      <c r="D49" s="190" t="s">
        <v>3720</v>
      </c>
      <c r="E49" s="190" t="s">
        <v>3721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3670</v>
      </c>
      <c r="B50" s="187" t="s">
        <v>3681</v>
      </c>
      <c r="C50" s="188" t="s">
        <v>3722</v>
      </c>
      <c r="D50" s="190" t="s">
        <v>3723</v>
      </c>
      <c r="E50" s="190" t="s">
        <v>3724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3670</v>
      </c>
      <c r="B51" s="186" t="s">
        <v>3725</v>
      </c>
      <c r="C51" s="186"/>
      <c r="D51" s="189" t="s">
        <v>3726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3670</v>
      </c>
      <c r="B52" s="187" t="s">
        <v>3725</v>
      </c>
      <c r="C52" s="188" t="s">
        <v>3727</v>
      </c>
      <c r="D52" s="190" t="s">
        <v>3728</v>
      </c>
      <c r="E52" s="190" t="s">
        <v>3729</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3670</v>
      </c>
      <c r="B53" s="187" t="s">
        <v>3725</v>
      </c>
      <c r="C53" s="188" t="s">
        <v>3730</v>
      </c>
      <c r="D53" s="190" t="s">
        <v>3731</v>
      </c>
      <c r="E53" s="190" t="s">
        <v>3732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3670</v>
      </c>
      <c r="B54" s="187" t="s">
        <v>3725</v>
      </c>
      <c r="C54" s="188" t="s">
        <v>3733</v>
      </c>
      <c r="D54" s="190" t="s">
        <v>3734</v>
      </c>
      <c r="E54" s="190" t="s">
        <v>3735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3670</v>
      </c>
      <c r="B55" s="187" t="s">
        <v>3725</v>
      </c>
      <c r="C55" s="188" t="s">
        <v>3736</v>
      </c>
      <c r="D55" s="190" t="s">
        <v>3737</v>
      </c>
      <c r="E55" s="190" t="s">
        <v>3738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3670</v>
      </c>
      <c r="B56" s="187" t="s">
        <v>3725</v>
      </c>
      <c r="C56" s="188" t="s">
        <v>3739</v>
      </c>
      <c r="D56" s="190" t="s">
        <v>3740</v>
      </c>
      <c r="E56" s="190" t="s">
        <v>3741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3670</v>
      </c>
      <c r="B57" s="187" t="s">
        <v>3725</v>
      </c>
      <c r="C57" s="188" t="s">
        <v>3742</v>
      </c>
      <c r="D57" s="190" t="s">
        <v>3743</v>
      </c>
      <c r="E57" s="190" t="s">
        <v>3744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3670</v>
      </c>
      <c r="B58" s="187" t="s">
        <v>3725</v>
      </c>
      <c r="C58" s="188" t="s">
        <v>3745</v>
      </c>
      <c r="D58" s="190" t="s">
        <v>3746</v>
      </c>
      <c r="E58" s="190" t="s">
        <v>3747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3670</v>
      </c>
      <c r="B59" s="187" t="s">
        <v>3725</v>
      </c>
      <c r="C59" s="188" t="s">
        <v>3748</v>
      </c>
      <c r="D59" s="190" t="s">
        <v>3749</v>
      </c>
      <c r="E59" s="190" t="s">
        <v>3750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3670</v>
      </c>
      <c r="B60" s="187" t="s">
        <v>3751</v>
      </c>
      <c r="C60" s="188" t="s">
        <v>3752</v>
      </c>
      <c r="D60" s="190" t="s">
        <v>3753</v>
      </c>
      <c r="E60" s="190" t="s">
        <v>3754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3670</v>
      </c>
      <c r="B61" s="187" t="s">
        <v>3751</v>
      </c>
      <c r="C61" s="188" t="s">
        <v>3755</v>
      </c>
      <c r="D61" s="190" t="s">
        <v>3756</v>
      </c>
      <c r="E61" s="190" t="s">
        <v>3757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3670</v>
      </c>
      <c r="B62" s="186" t="s">
        <v>3758</v>
      </c>
      <c r="C62" s="186"/>
      <c r="D62" s="189" t="s">
        <v>3759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3670</v>
      </c>
      <c r="B63" s="187" t="s">
        <v>3758</v>
      </c>
      <c r="C63" s="188" t="s">
        <v>3760</v>
      </c>
      <c r="D63" s="190" t="s">
        <v>3761</v>
      </c>
      <c r="E63" s="190" t="s">
        <v>3762</v>
      </c>
      <c r="F63" s="192">
        <f>IF(COUNTIF(G63:AT63,"&lt;&gt;")=0,"",SUMPRODUCT(((Recommendations[ImplStatus]="Implemented")+(Recommendations[ImplStatus]="Compensated"))*ISNUMBER(MATCH(Recommendations[Id],G63:AT63,0)))/COUNTIF(G63:AT63,"&lt;&gt;"))</f>
        <v>0</v>
      </c>
      <c r="G63" s="194" t="s">
        <v>18</v>
      </c>
      <c r="H63" s="194" t="s">
        <v>39</v>
      </c>
      <c r="I63" s="194" t="s">
        <v>345</v>
      </c>
      <c r="J63" s="194" t="s">
        <v>409</v>
      </c>
      <c r="K63" s="194" t="s">
        <v>416</v>
      </c>
      <c r="L63" s="194" t="s">
        <v>720</v>
      </c>
      <c r="M63" s="194" t="s">
        <v>734</v>
      </c>
      <c r="N63" s="194" t="s">
        <v>740</v>
      </c>
      <c r="O63" s="194" t="s">
        <v>747</v>
      </c>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3670</v>
      </c>
      <c r="B64" s="187" t="s">
        <v>3758</v>
      </c>
      <c r="C64" s="188" t="s">
        <v>3763</v>
      </c>
      <c r="D64" s="190" t="s">
        <v>3764</v>
      </c>
      <c r="E64" s="190" t="s">
        <v>3765</v>
      </c>
      <c r="F64" s="192">
        <f>IF(COUNTIF(G64:AT64,"&lt;&gt;")=0,"",SUMPRODUCT(((Recommendations[ImplStatus]="Implemented")+(Recommendations[ImplStatus]="Compensated"))*ISNUMBER(MATCH(Recommendations[Id],G64:AT64,0)))/COUNTIF(G64:AT64,"&lt;&gt;"))</f>
        <v>0</v>
      </c>
      <c r="G64" s="194" t="s">
        <v>506</v>
      </c>
      <c r="H64" s="194" t="s">
        <v>513</v>
      </c>
      <c r="I64" s="194" t="s">
        <v>520</v>
      </c>
      <c r="J64" s="194" t="s">
        <v>534</v>
      </c>
      <c r="K64" s="194" t="s">
        <v>617</v>
      </c>
      <c r="L64" s="194" t="s">
        <v>638</v>
      </c>
      <c r="M64" s="194" t="s">
        <v>644</v>
      </c>
      <c r="N64" s="194" t="s">
        <v>651</v>
      </c>
      <c r="O64" s="194" t="s">
        <v>658</v>
      </c>
      <c r="P64" s="194" t="s">
        <v>810</v>
      </c>
      <c r="Q64" s="194" t="s">
        <v>846</v>
      </c>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3670</v>
      </c>
      <c r="B65" s="187" t="s">
        <v>3758</v>
      </c>
      <c r="C65" s="188" t="s">
        <v>3766</v>
      </c>
      <c r="D65" s="190" t="s">
        <v>3767</v>
      </c>
      <c r="E65" s="190" t="s">
        <v>3768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3670</v>
      </c>
      <c r="B66" s="187" t="s">
        <v>3758</v>
      </c>
      <c r="C66" s="188" t="s">
        <v>3769</v>
      </c>
      <c r="D66" s="190" t="s">
        <v>3770</v>
      </c>
      <c r="E66" s="190" t="s">
        <v>3771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3670</v>
      </c>
      <c r="B67" s="187" t="s">
        <v>3758</v>
      </c>
      <c r="C67" s="188" t="s">
        <v>3772</v>
      </c>
      <c r="D67" s="190" t="s">
        <v>3773</v>
      </c>
      <c r="E67" s="190" t="s">
        <v>3774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3670</v>
      </c>
      <c r="B68" s="187" t="s">
        <v>3758</v>
      </c>
      <c r="C68" s="188" t="s">
        <v>3775</v>
      </c>
      <c r="D68" s="190" t="s">
        <v>3776</v>
      </c>
      <c r="E68" s="190" t="s">
        <v>3777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3670</v>
      </c>
      <c r="B69" s="187" t="s">
        <v>3758</v>
      </c>
      <c r="C69" s="188" t="s">
        <v>3778</v>
      </c>
      <c r="D69" s="190" t="s">
        <v>3779</v>
      </c>
      <c r="E69" s="190" t="s">
        <v>3780</v>
      </c>
      <c r="F69" s="192">
        <f>IF(COUNTIF(G69:AT69,"&lt;&gt;")=0,"",SUMPRODUCT(((Recommendations[ImplStatus]="Implemented")+(Recommendations[ImplStatus]="Compensated"))*ISNUMBER(MATCH(Recommendations[Id],G69:AT69,0)))/COUNTIF(G69:AT69,"&lt;&gt;"))</f>
        <v>0</v>
      </c>
      <c r="G69" s="194" t="s">
        <v>422</v>
      </c>
      <c r="H69" s="194" t="s">
        <v>624</v>
      </c>
      <c r="I69" s="194" t="s">
        <v>631</v>
      </c>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3670</v>
      </c>
      <c r="B70" s="187" t="s">
        <v>3758</v>
      </c>
      <c r="C70" s="188" t="s">
        <v>3781</v>
      </c>
      <c r="D70" s="190" t="s">
        <v>3782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3670</v>
      </c>
      <c r="B71" s="187" t="s">
        <v>3758</v>
      </c>
      <c r="C71" s="188" t="s">
        <v>3783</v>
      </c>
      <c r="D71" s="190" t="s">
        <v>3784</v>
      </c>
      <c r="E71" s="190" t="s">
        <v>3785</v>
      </c>
      <c r="F71" s="192">
        <f>IF(COUNTIF(G71:AT71,"&lt;&gt;")=0,"",SUMPRODUCT(((Recommendations[ImplStatus]="Implemented")+(Recommendations[ImplStatus]="Compensated"))*ISNUMBER(MATCH(Recommendations[Id],G71:AT71,0)))/COUNTIF(G71:AT71,"&lt;&gt;"))</f>
        <v>0</v>
      </c>
      <c r="G71" s="194" t="s">
        <v>75</v>
      </c>
      <c r="H71" s="194" t="s">
        <v>527</v>
      </c>
      <c r="I71" s="194" t="s">
        <v>585</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3670</v>
      </c>
      <c r="B72" s="187" t="s">
        <v>3758</v>
      </c>
      <c r="C72" s="188" t="s">
        <v>3786</v>
      </c>
      <c r="D72" s="190" t="s">
        <v>3787</v>
      </c>
      <c r="E72" s="190" t="s">
        <v>3788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3670</v>
      </c>
      <c r="B73" s="187" t="s">
        <v>3758</v>
      </c>
      <c r="C73" s="188" t="s">
        <v>3789</v>
      </c>
      <c r="D73" s="190" t="s">
        <v>3790</v>
      </c>
      <c r="E73" s="190" t="s">
        <v>3791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3670</v>
      </c>
      <c r="B74" s="187" t="s">
        <v>3758</v>
      </c>
      <c r="C74" s="188" t="s">
        <v>3792</v>
      </c>
      <c r="D74" s="190" t="s">
        <v>3793</v>
      </c>
      <c r="E74" s="190" t="s">
        <v>3794</v>
      </c>
      <c r="F74" s="192">
        <f>IF(COUNTIF(G74:AT74,"&lt;&gt;")=0,"",SUMPRODUCT(((Recommendations[ImplStatus]="Implemented")+(Recommendations[ImplStatus]="Compensated"))*ISNUMBER(MATCH(Recommendations[Id],G74:AT74,0)))/COUNTIF(G74:AT74,"&lt;&gt;"))</f>
        <v>0</v>
      </c>
      <c r="G74" s="194" t="s">
        <v>665</v>
      </c>
      <c r="H74" s="194" t="s">
        <v>672</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3670</v>
      </c>
      <c r="B75" s="187" t="s">
        <v>3758</v>
      </c>
      <c r="C75" s="188" t="s">
        <v>3795</v>
      </c>
      <c r="D75" s="190" t="s">
        <v>3796</v>
      </c>
      <c r="E75" s="190" t="s">
        <v>3797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3670</v>
      </c>
      <c r="B76" s="187" t="s">
        <v>3758</v>
      </c>
      <c r="C76" s="188" t="s">
        <v>3798</v>
      </c>
      <c r="D76" s="190" t="s">
        <v>3799</v>
      </c>
      <c r="E76" s="190" t="s">
        <v>3800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3670</v>
      </c>
      <c r="B77" s="187" t="s">
        <v>3758</v>
      </c>
      <c r="C77" s="188" t="s">
        <v>3801</v>
      </c>
      <c r="D77" s="190" t="s">
        <v>3802</v>
      </c>
      <c r="E77" s="190" t="s">
        <v>3803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3670</v>
      </c>
      <c r="B78" s="187" t="s">
        <v>3758</v>
      </c>
      <c r="C78" s="188" t="s">
        <v>3804</v>
      </c>
      <c r="D78" s="190" t="s">
        <v>3805</v>
      </c>
      <c r="E78" s="190" t="s">
        <v>3806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3670</v>
      </c>
      <c r="B79" s="186" t="s">
        <v>3758</v>
      </c>
      <c r="C79" s="186"/>
      <c r="D79" s="189" t="s">
        <v>3807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3808</v>
      </c>
      <c r="B80" s="187"/>
      <c r="C80" s="188" t="s">
        <v>3809</v>
      </c>
      <c r="D80" s="190" t="s">
        <v>3810</v>
      </c>
      <c r="E80" s="190" t="s">
        <v>3811</v>
      </c>
      <c r="F80" s="192">
        <f>IF(COUNTIF(G80:AT80,"&lt;&gt;")=0,"",SUMPRODUCT(((Recommendations[ImplStatus]="Implemented")+(Recommendations[ImplStatus]="Compensated"))*ISNUMBER(MATCH(Recommendations[Id],G80:AT80,0)))/COUNTIF(G80:AT80,"&lt;&gt;"))</f>
        <v>0</v>
      </c>
      <c r="G80" s="194" t="s">
        <v>311</v>
      </c>
      <c r="H80" s="194" t="s">
        <v>559</v>
      </c>
      <c r="I80" s="194" t="s">
        <v>565</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3808</v>
      </c>
      <c r="B81" s="187"/>
      <c r="C81" s="188" t="s">
        <v>3812</v>
      </c>
      <c r="D81" s="190" t="s">
        <v>3813</v>
      </c>
      <c r="E81" s="190" t="s">
        <v>3814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3808</v>
      </c>
      <c r="B82" s="187"/>
      <c r="C82" s="188" t="s">
        <v>3815</v>
      </c>
      <c r="D82" s="190" t="s">
        <v>3816</v>
      </c>
      <c r="E82" s="190" t="s">
        <v>3817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3808</v>
      </c>
      <c r="B83" s="187"/>
      <c r="C83" s="188" t="s">
        <v>3818</v>
      </c>
      <c r="D83" s="190" t="s">
        <v>3819</v>
      </c>
      <c r="E83" s="190" t="s">
        <v>3820</v>
      </c>
      <c r="F83" s="192">
        <f>IF(COUNTIF(G83:AT83,"&lt;&gt;")=0,"",SUMPRODUCT(((Recommendations[ImplStatus]="Implemented")+(Recommendations[ImplStatus]="Compensated"))*ISNUMBER(MATCH(Recommendations[Id],G83:AT83,0)))/COUNTIF(G83:AT83,"&lt;&gt;"))</f>
        <v>0</v>
      </c>
      <c r="G83" s="194" t="s">
        <v>318</v>
      </c>
      <c r="H83" s="194" t="s">
        <v>395</v>
      </c>
      <c r="I83" s="194" t="s">
        <v>402</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3808</v>
      </c>
      <c r="B84" s="186"/>
      <c r="C84" s="186"/>
      <c r="D84" s="189" t="s">
        <v>3821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3822</v>
      </c>
      <c r="B85" s="187"/>
      <c r="C85" s="188" t="s">
        <v>3823</v>
      </c>
      <c r="D85" s="190" t="s">
        <v>3824</v>
      </c>
      <c r="E85" s="190" t="s">
        <v>3825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3822</v>
      </c>
      <c r="B86" s="187"/>
      <c r="C86" s="188" t="s">
        <v>3826</v>
      </c>
      <c r="D86" s="190" t="s">
        <v>3827</v>
      </c>
      <c r="E86" s="190" t="s">
        <v>3828</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3822</v>
      </c>
      <c r="B87" s="187"/>
      <c r="C87" s="188" t="s">
        <v>3829</v>
      </c>
      <c r="D87" s="190" t="s">
        <v>3830</v>
      </c>
      <c r="E87" s="190" t="s">
        <v>3831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3822</v>
      </c>
      <c r="B88" s="187"/>
      <c r="C88" s="188" t="s">
        <v>3832</v>
      </c>
      <c r="D88" s="190" t="s">
        <v>3833</v>
      </c>
      <c r="E88" s="190" t="s">
        <v>3834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3822</v>
      </c>
      <c r="B89" s="187"/>
      <c r="C89" s="188" t="s">
        <v>3835</v>
      </c>
      <c r="D89" s="190" t="s">
        <v>3836</v>
      </c>
      <c r="E89" s="190" t="s">
        <v>3837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3822</v>
      </c>
      <c r="B90" s="186" t="s">
        <v>3838</v>
      </c>
      <c r="C90" s="186"/>
      <c r="D90" s="189" t="s">
        <v>3839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3822</v>
      </c>
      <c r="B91" s="187" t="s">
        <v>3838</v>
      </c>
      <c r="C91" s="188" t="s">
        <v>3840</v>
      </c>
      <c r="D91" s="190" t="s">
        <v>3841</v>
      </c>
      <c r="E91" s="190" t="s">
        <v>3842</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3822</v>
      </c>
      <c r="B92" s="187" t="s">
        <v>3838</v>
      </c>
      <c r="C92" s="188" t="s">
        <v>3843</v>
      </c>
      <c r="D92" s="190" t="s">
        <v>3844</v>
      </c>
      <c r="E92" s="190" t="s">
        <v>3845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3838</v>
      </c>
      <c r="C93" s="188" t="s">
        <v>3846</v>
      </c>
      <c r="D93" s="190" t="s">
        <v>3847</v>
      </c>
      <c r="E93" s="190" t="s">
        <v>3848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3838</v>
      </c>
      <c r="C94" s="188" t="s">
        <v>3849</v>
      </c>
      <c r="D94" s="190" t="s">
        <v>3850</v>
      </c>
      <c r="E94" s="190" t="s">
        <v>3851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3838</v>
      </c>
      <c r="C95" s="188" t="s">
        <v>3852</v>
      </c>
      <c r="D95" s="190" t="s">
        <v>3853</v>
      </c>
      <c r="E95" s="190" t="s">
        <v>3854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3838</v>
      </c>
      <c r="C96" s="188" t="s">
        <v>3855</v>
      </c>
      <c r="D96" s="190" t="s">
        <v>3856</v>
      </c>
      <c r="E96" s="190" t="s">
        <v>3857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3838</v>
      </c>
      <c r="C97" s="188" t="s">
        <v>3858</v>
      </c>
      <c r="D97" s="190" t="s">
        <v>3859</v>
      </c>
      <c r="E97" s="190" t="s">
        <v>3860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3838</v>
      </c>
      <c r="C98" s="188" t="s">
        <v>3861</v>
      </c>
      <c r="D98" s="190" t="s">
        <v>3862</v>
      </c>
      <c r="E98" s="190" t="s">
        <v>3863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3864</v>
      </c>
      <c r="C99" s="186"/>
      <c r="D99" s="189" t="s">
        <v>3865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3864</v>
      </c>
      <c r="C100" s="188" t="s">
        <v>3866</v>
      </c>
      <c r="D100" s="190" t="s">
        <v>3867</v>
      </c>
      <c r="E100" s="190" t="s">
        <v>3868</v>
      </c>
      <c r="F100" s="192">
        <f>IF(COUNTIF(G100:AT100,"&lt;&gt;")=0,"",SUMPRODUCT(((Recommendations[ImplStatus]="Implemented")+(Recommendations[ImplStatus]="Compensated"))*ISNUMBER(MATCH(Recommendations[Id],G100:AT100,0)))/COUNTIF(G100:AT100,"&lt;&gt;"))</f>
        <v>0</v>
      </c>
      <c r="G100" s="194" t="s">
        <v>275</v>
      </c>
      <c r="H100" s="194" t="s">
        <v>753</v>
      </c>
      <c r="I100" s="194" t="s">
        <v>760</v>
      </c>
      <c r="J100" s="194" t="s">
        <v>767</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3864</v>
      </c>
      <c r="C101" s="188" t="s">
        <v>3869</v>
      </c>
      <c r="D101" s="190" t="s">
        <v>3870</v>
      </c>
      <c r="E101" s="190" t="s">
        <v>3871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3864</v>
      </c>
      <c r="C102" s="188" t="s">
        <v>3872</v>
      </c>
      <c r="D102" s="190" t="s">
        <v>3873</v>
      </c>
      <c r="E102" s="190" t="s">
        <v>3874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3864</v>
      </c>
      <c r="C103" s="188" t="s">
        <v>3875</v>
      </c>
      <c r="D103" s="190" t="s">
        <v>3876</v>
      </c>
      <c r="E103" s="190" t="s">
        <v>3877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3864</v>
      </c>
      <c r="C104" s="196" t="s">
        <v>3878</v>
      </c>
      <c r="D104" s="197" t="s">
        <v>3879</v>
      </c>
      <c r="E104" s="197" t="s">
        <v>3880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1118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IFERROR(INDEX('Recommendations'!$I$2:$I$161, MATCH(G2,'Recommendations'!$B$2:$B$161,0))="Implemented", FALSE))</xm:f>
            <x14:dxf>
              <font>
                <color rgb="FF000000"/>
              </font>
              <fill>
                <patternFill>
                  <bgColor rgb="FF3C7D22"/>
                </patternFill>
              </fill>
            </x14:dxf>
          </x14:cfRule>
          <x14:cfRule type="expression" priority="2" id="{00000000-000E-0000-0800-000002000000}">
            <xm:f>AND(G2&lt;&gt;"", IFERROR(INDEX('Recommendations'!$I$2:$I$161, MATCH(G2,'Recommendations'!$B$2:$B$161,0))="Compensated", FALSE))</xm:f>
            <x14:dxf>
              <font>
                <color rgb="FF000000"/>
              </font>
              <fill>
                <patternFill>
                  <bgColor rgb="FFC6E0B4"/>
                </patternFill>
              </fill>
            </x14:dxf>
          </x14:cfRule>
          <x14:cfRule type="expression" priority="3" id="{00000000-000E-0000-0800-000003000000}">
            <xm:f>AND(G2&lt;&gt;"", IFERROR(INDEX('Recommendations'!$I$2:$I$161, MATCH(G2,'Recommendations'!$B$2:$B$161,0))="Testing", FALSE))</xm:f>
            <x14:dxf>
              <font>
                <color rgb="FF000000"/>
              </font>
              <fill>
                <patternFill>
                  <bgColor rgb="FFFFC000"/>
                </patternFill>
              </fill>
            </x14:dxf>
          </x14:cfRule>
          <x14:cfRule type="expression" priority="4" id="{00000000-000E-0000-0800-000004000000}">
            <xm:f>AND(G2&lt;&gt;"", IFERROR(INDEX('Recommendations'!$I$2:$I$161, MATCH(G2,'Recommendations'!$B$2:$B$161,0))="Failed", FALSE))</xm:f>
            <x14:dxf>
              <font>
                <color rgb="FF000000"/>
              </font>
              <fill>
                <patternFill>
                  <bgColor rgb="FFD82891"/>
                </patternFill>
              </fill>
            </x14:dxf>
          </x14:cfRule>
          <x14:cfRule type="expression" priority="5" id="{00000000-000E-0000-0800-000005000000}">
            <xm:f>AND(G2&lt;&gt;"", IFERROR(INDEX('Recommendations'!$I$2:$I$161, MATCH(G2,'Recommendations'!$B$2:$B$161,0))="Risk Accepted", FALSE))</xm:f>
            <x14:dxf>
              <font>
                <color rgb="FF000000"/>
              </font>
              <fill>
                <patternFill>
                  <bgColor rgb="FFD9D9D9"/>
                </patternFill>
              </fill>
            </x14:dxf>
          </x14:cfRule>
          <x14:cfRule type="expression" priority="6" id="{00000000-000E-0000-0800-000006000000}">
            <xm:f>AND(G2&lt;&gt;"", IFERROR(INDEX('Recommendations'!$I$2:$I$161, MATCH(G2,'Recommendations'!$B$2:$B$161,0))="N/A",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365 Foundations Benchmark (E5) - SHGIR</dc:title>
  <dc:subject>Generated on: 2026-06-08 21:57:03</dc:subject>
  <dc:creator>Anicet Fopa Tchoffo</dc:creator>
  <cp:keywords>Baseline;Hardening;CIS;Benchmark</cp:keywords>
  <dc:description>Baseline Developed By: Center for Internet Security (CIS)</dc:description>
  <cp:lastModifiedBy>Anicet Fopa Tchoffo</cp:lastModifiedBy>
  <dcterms:modified xsi:type="dcterms:W3CDTF">2026-06-08T20:57:19Z</dcterms:modified>
  <cp:category>CIS</cp:category>
  <cp:contentStatus>Draft</cp:contentStatus>
</cp:coreProperties>
</file>